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C4.2" sheetId="2" r:id="rId1"/>
    <sheet name="O3.2" sheetId="3" r:id="rId2"/>
    <sheet name="E3.2" sheetId="1" r:id="rId3"/>
    <sheet name="E5.1" sheetId="4" r:id="rId4"/>
  </sheets>
  <calcPr calcId="152511"/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M9" i="4"/>
  <c r="M8" i="4"/>
  <c r="M7" i="4"/>
  <c r="M6" i="4"/>
  <c r="M5" i="4"/>
  <c r="N5" i="4" s="1"/>
  <c r="G6" i="4"/>
  <c r="G7" i="4"/>
  <c r="G8" i="4"/>
  <c r="G9" i="4"/>
  <c r="G10" i="4"/>
  <c r="G11" i="4"/>
  <c r="G12" i="4"/>
  <c r="G13" i="4"/>
  <c r="G14" i="4"/>
  <c r="G5" i="4"/>
  <c r="H5" i="4" l="1"/>
  <c r="N49" i="1"/>
  <c r="M49" i="1"/>
  <c r="O49" i="1" s="1"/>
  <c r="P49" i="1" s="1"/>
  <c r="L49" i="1"/>
  <c r="N48" i="1"/>
  <c r="M48" i="1"/>
  <c r="O48" i="1" s="1"/>
  <c r="P48" i="1" s="1"/>
  <c r="L48" i="1"/>
  <c r="N47" i="1"/>
  <c r="M47" i="1"/>
  <c r="O47" i="1" s="1"/>
  <c r="P47" i="1" s="1"/>
  <c r="L47" i="1"/>
  <c r="N46" i="1"/>
  <c r="M46" i="1"/>
  <c r="O46" i="1" s="1"/>
  <c r="P46" i="1" s="1"/>
  <c r="L46" i="1"/>
  <c r="N45" i="1"/>
  <c r="O45" i="1" s="1"/>
  <c r="P45" i="1" s="1"/>
  <c r="M45" i="1"/>
  <c r="L45" i="1"/>
  <c r="N44" i="1"/>
  <c r="M44" i="1"/>
  <c r="O44" i="1" s="1"/>
  <c r="P44" i="1" s="1"/>
  <c r="L44" i="1"/>
  <c r="N43" i="1"/>
  <c r="M43" i="1"/>
  <c r="O43" i="1" s="1"/>
  <c r="P43" i="1" s="1"/>
  <c r="L43" i="1"/>
  <c r="N42" i="1"/>
  <c r="M42" i="1"/>
  <c r="O42" i="1" s="1"/>
  <c r="P42" i="1" s="1"/>
  <c r="L42" i="1"/>
  <c r="N41" i="1"/>
  <c r="M41" i="1"/>
  <c r="O41" i="1" s="1"/>
  <c r="P41" i="1" s="1"/>
  <c r="P50" i="1" s="1"/>
  <c r="L41" i="1"/>
  <c r="N37" i="1"/>
  <c r="M37" i="1"/>
  <c r="O37" i="1" s="1"/>
  <c r="P37" i="1" s="1"/>
  <c r="L37" i="1"/>
  <c r="N36" i="1"/>
  <c r="M36" i="1"/>
  <c r="O36" i="1" s="1"/>
  <c r="P36" i="1" s="1"/>
  <c r="L36" i="1"/>
  <c r="N35" i="1"/>
  <c r="M35" i="1"/>
  <c r="O35" i="1" s="1"/>
  <c r="P35" i="1" s="1"/>
  <c r="L35" i="1"/>
  <c r="N34" i="1"/>
  <c r="M34" i="1"/>
  <c r="O34" i="1" s="1"/>
  <c r="P34" i="1" s="1"/>
  <c r="L34" i="1"/>
  <c r="N33" i="1"/>
  <c r="O33" i="1" s="1"/>
  <c r="P33" i="1" s="1"/>
  <c r="M33" i="1"/>
  <c r="L33" i="1"/>
  <c r="N32" i="1"/>
  <c r="M32" i="1"/>
  <c r="O32" i="1" s="1"/>
  <c r="P32" i="1" s="1"/>
  <c r="L32" i="1"/>
  <c r="N31" i="1"/>
  <c r="M31" i="1"/>
  <c r="O31" i="1" s="1"/>
  <c r="P31" i="1" s="1"/>
  <c r="L31" i="1"/>
  <c r="N30" i="1"/>
  <c r="M30" i="1"/>
  <c r="O30" i="1" s="1"/>
  <c r="P30" i="1" s="1"/>
  <c r="L30" i="1"/>
  <c r="N29" i="1"/>
  <c r="M29" i="1"/>
  <c r="O29" i="1" s="1"/>
  <c r="P29" i="1" s="1"/>
  <c r="P38" i="1" s="1"/>
  <c r="L29" i="1"/>
  <c r="N25" i="1"/>
  <c r="M25" i="1"/>
  <c r="O25" i="1" s="1"/>
  <c r="P25" i="1" s="1"/>
  <c r="L25" i="1"/>
  <c r="N24" i="1"/>
  <c r="M24" i="1"/>
  <c r="O24" i="1" s="1"/>
  <c r="P24" i="1" s="1"/>
  <c r="L24" i="1"/>
  <c r="N23" i="1"/>
  <c r="M23" i="1"/>
  <c r="O23" i="1" s="1"/>
  <c r="P23" i="1" s="1"/>
  <c r="L23" i="1"/>
  <c r="N22" i="1"/>
  <c r="M22" i="1"/>
  <c r="O22" i="1" s="1"/>
  <c r="P22" i="1" s="1"/>
  <c r="L22" i="1"/>
  <c r="N21" i="1"/>
  <c r="O21" i="1" s="1"/>
  <c r="P21" i="1" s="1"/>
  <c r="M21" i="1"/>
  <c r="L21" i="1"/>
  <c r="N20" i="1"/>
  <c r="M20" i="1"/>
  <c r="O20" i="1" s="1"/>
  <c r="P20" i="1" s="1"/>
  <c r="L20" i="1"/>
  <c r="N19" i="1"/>
  <c r="M19" i="1"/>
  <c r="O19" i="1" s="1"/>
  <c r="P19" i="1" s="1"/>
  <c r="L19" i="1"/>
  <c r="N18" i="1"/>
  <c r="M18" i="1"/>
  <c r="O18" i="1" s="1"/>
  <c r="P18" i="1" s="1"/>
  <c r="L18" i="1"/>
  <c r="N17" i="1"/>
  <c r="M17" i="1"/>
  <c r="O17" i="1" s="1"/>
  <c r="P17" i="1" s="1"/>
  <c r="P26" i="1" s="1"/>
  <c r="L17" i="1"/>
  <c r="P7" i="1"/>
  <c r="P13" i="1"/>
  <c r="P6" i="1"/>
  <c r="P8" i="1"/>
  <c r="P9" i="1"/>
  <c r="P10" i="1"/>
  <c r="P11" i="1"/>
  <c r="P12" i="1"/>
  <c r="P5" i="1"/>
  <c r="O6" i="1"/>
  <c r="O7" i="1"/>
  <c r="O8" i="1"/>
  <c r="O9" i="1"/>
  <c r="O10" i="1"/>
  <c r="O11" i="1"/>
  <c r="O12" i="1"/>
  <c r="O13" i="1"/>
  <c r="O5" i="1"/>
  <c r="M6" i="1"/>
  <c r="M7" i="1"/>
  <c r="M8" i="1"/>
  <c r="M9" i="1"/>
  <c r="M10" i="1"/>
  <c r="M11" i="1"/>
  <c r="M12" i="1"/>
  <c r="M13" i="1"/>
  <c r="M5" i="1"/>
  <c r="N6" i="1"/>
  <c r="N7" i="1"/>
  <c r="N8" i="1"/>
  <c r="N9" i="1"/>
  <c r="N10" i="1"/>
  <c r="N11" i="1"/>
  <c r="N12" i="1"/>
  <c r="N13" i="1"/>
  <c r="N5" i="1"/>
  <c r="L6" i="1"/>
  <c r="L7" i="1"/>
  <c r="L8" i="1"/>
  <c r="L9" i="1"/>
  <c r="L10" i="1"/>
  <c r="L11" i="1"/>
  <c r="L12" i="1"/>
  <c r="L13" i="1"/>
  <c r="L5" i="1"/>
  <c r="P14" i="1"/>
  <c r="U5" i="1"/>
  <c r="H49" i="1"/>
  <c r="H48" i="1"/>
  <c r="H47" i="1"/>
  <c r="H46" i="1"/>
  <c r="H45" i="1"/>
  <c r="H44" i="1"/>
  <c r="H43" i="1"/>
  <c r="H42" i="1"/>
  <c r="H41" i="1"/>
  <c r="I43" i="1" s="1"/>
  <c r="H37" i="1"/>
  <c r="H36" i="1"/>
  <c r="H35" i="1"/>
  <c r="H34" i="1"/>
  <c r="H33" i="1"/>
  <c r="H32" i="1"/>
  <c r="H31" i="1"/>
  <c r="H30" i="1"/>
  <c r="H29" i="1"/>
  <c r="I31" i="1" s="1"/>
  <c r="H25" i="1"/>
  <c r="H24" i="1"/>
  <c r="H23" i="1"/>
  <c r="H22" i="1"/>
  <c r="H21" i="1"/>
  <c r="H20" i="1"/>
  <c r="H19" i="1"/>
  <c r="H18" i="1"/>
  <c r="H17" i="1"/>
  <c r="I19" i="1" s="1"/>
  <c r="H6" i="1"/>
  <c r="H7" i="1"/>
  <c r="I7" i="1" s="1"/>
  <c r="H8" i="1"/>
  <c r="H9" i="1"/>
  <c r="H10" i="1"/>
  <c r="H11" i="1"/>
  <c r="H12" i="1"/>
  <c r="H13" i="1"/>
  <c r="H5" i="1"/>
  <c r="P15" i="3"/>
  <c r="Q15" i="3" s="1"/>
  <c r="H15" i="3"/>
  <c r="I15" i="3" s="1"/>
  <c r="J15" i="3" s="1"/>
  <c r="P14" i="3"/>
  <c r="Q14" i="3" s="1"/>
  <c r="H14" i="3"/>
  <c r="I14" i="3" s="1"/>
  <c r="J14" i="3" s="1"/>
  <c r="P13" i="3"/>
  <c r="H13" i="3"/>
  <c r="I13" i="3" s="1"/>
  <c r="J13" i="3" s="1"/>
  <c r="P12" i="3"/>
  <c r="Q12" i="3" s="1"/>
  <c r="Z12" i="3" s="1"/>
  <c r="H12" i="3"/>
  <c r="H16" i="3" s="1"/>
  <c r="P11" i="3"/>
  <c r="I11" i="3"/>
  <c r="J11" i="3" s="1"/>
  <c r="H11" i="3"/>
  <c r="P10" i="3"/>
  <c r="H10" i="3"/>
  <c r="I10" i="3" s="1"/>
  <c r="J10" i="3" s="1"/>
  <c r="P9" i="3"/>
  <c r="H9" i="3"/>
  <c r="I9" i="3" s="1"/>
  <c r="J9" i="3" s="1"/>
  <c r="Q8" i="3"/>
  <c r="R8" i="3" s="1"/>
  <c r="S8" i="3" s="1"/>
  <c r="U8" i="3" s="1"/>
  <c r="V8" i="3" s="1"/>
  <c r="P8" i="3"/>
  <c r="H8" i="3"/>
  <c r="I8" i="3" s="1"/>
  <c r="J8" i="3" s="1"/>
  <c r="P7" i="3"/>
  <c r="Q7" i="3" s="1"/>
  <c r="H7" i="3"/>
  <c r="I7" i="3" s="1"/>
  <c r="J7" i="3" s="1"/>
  <c r="P6" i="3"/>
  <c r="H6" i="3"/>
  <c r="I6" i="3" s="1"/>
  <c r="R12" i="2"/>
  <c r="P12" i="2"/>
  <c r="I12" i="2"/>
  <c r="Q12" i="2" s="1"/>
  <c r="G12" i="2"/>
  <c r="J12" i="2" s="1"/>
  <c r="R11" i="2"/>
  <c r="Q11" i="2"/>
  <c r="P11" i="2"/>
  <c r="S11" i="2" s="1"/>
  <c r="T11" i="2" s="1"/>
  <c r="I11" i="2"/>
  <c r="G11" i="2"/>
  <c r="J11" i="2" s="1"/>
  <c r="R10" i="2"/>
  <c r="Q10" i="2"/>
  <c r="P10" i="2"/>
  <c r="S10" i="2" s="1"/>
  <c r="T10" i="2" s="1"/>
  <c r="I10" i="2"/>
  <c r="G10" i="2"/>
  <c r="J10" i="2" s="1"/>
  <c r="R9" i="2"/>
  <c r="P9" i="2"/>
  <c r="I9" i="2"/>
  <c r="Q9" i="2" s="1"/>
  <c r="G9" i="2"/>
  <c r="J9" i="2" s="1"/>
  <c r="R8" i="2"/>
  <c r="P8" i="2"/>
  <c r="I8" i="2"/>
  <c r="Q8" i="2" s="1"/>
  <c r="G8" i="2"/>
  <c r="J8" i="2" s="1"/>
  <c r="R7" i="2"/>
  <c r="Q7" i="2"/>
  <c r="P7" i="2"/>
  <c r="S7" i="2" s="1"/>
  <c r="T7" i="2" s="1"/>
  <c r="AA10" i="3" l="1"/>
  <c r="J6" i="3"/>
  <c r="AA7" i="3"/>
  <c r="Z7" i="3"/>
  <c r="AB7" i="3" s="1"/>
  <c r="AC7" i="3" s="1"/>
  <c r="R7" i="3"/>
  <c r="S7" i="3" s="1"/>
  <c r="U7" i="3" s="1"/>
  <c r="V7" i="3" s="1"/>
  <c r="Z14" i="3"/>
  <c r="AB14" i="3" s="1"/>
  <c r="AC14" i="3" s="1"/>
  <c r="AA14" i="3"/>
  <c r="Z15" i="3"/>
  <c r="AA15" i="3"/>
  <c r="Q9" i="3"/>
  <c r="Z9" i="3" s="1"/>
  <c r="I12" i="3"/>
  <c r="J12" i="3" s="1"/>
  <c r="R9" i="3"/>
  <c r="S9" i="3" s="1"/>
  <c r="U9" i="3" s="1"/>
  <c r="V9" i="3" s="1"/>
  <c r="Q11" i="3"/>
  <c r="Z11" i="3" s="1"/>
  <c r="Z8" i="3"/>
  <c r="R12" i="3"/>
  <c r="S12" i="3" s="1"/>
  <c r="U12" i="3" s="1"/>
  <c r="V12" i="3" s="1"/>
  <c r="Q13" i="3"/>
  <c r="Z13" i="3" s="1"/>
  <c r="AA8" i="3"/>
  <c r="R14" i="3"/>
  <c r="S14" i="3" s="1"/>
  <c r="U14" i="3" s="1"/>
  <c r="V14" i="3" s="1"/>
  <c r="Q10" i="3"/>
  <c r="Z10" i="3" s="1"/>
  <c r="R10" i="3"/>
  <c r="S10" i="3" s="1"/>
  <c r="U10" i="3" s="1"/>
  <c r="V10" i="3" s="1"/>
  <c r="R15" i="3"/>
  <c r="S15" i="3" s="1"/>
  <c r="U15" i="3" s="1"/>
  <c r="V15" i="3" s="1"/>
  <c r="AA12" i="3"/>
  <c r="AB12" i="3" s="1"/>
  <c r="AC12" i="3" s="1"/>
  <c r="Q6" i="3"/>
  <c r="S8" i="2"/>
  <c r="T8" i="2" s="1"/>
  <c r="S9" i="2"/>
  <c r="T9" i="2" s="1"/>
  <c r="S12" i="2"/>
  <c r="T12" i="2" s="1"/>
  <c r="AA6" i="3" l="1"/>
  <c r="Z6" i="3"/>
  <c r="AB6" i="3" s="1"/>
  <c r="AC6" i="3" s="1"/>
  <c r="R6" i="3"/>
  <c r="R13" i="3"/>
  <c r="S13" i="3" s="1"/>
  <c r="U13" i="3" s="1"/>
  <c r="V13" i="3" s="1"/>
  <c r="J16" i="3"/>
  <c r="R11" i="3"/>
  <c r="S11" i="3" s="1"/>
  <c r="U11" i="3" s="1"/>
  <c r="V11" i="3" s="1"/>
  <c r="AB15" i="3"/>
  <c r="AC15" i="3" s="1"/>
  <c r="AB8" i="3"/>
  <c r="AC8" i="3" s="1"/>
  <c r="AB11" i="3"/>
  <c r="AC11" i="3" s="1"/>
  <c r="AA13" i="3"/>
  <c r="AB13" i="3" s="1"/>
  <c r="AC13" i="3" s="1"/>
  <c r="AB9" i="3"/>
  <c r="AC9" i="3" s="1"/>
  <c r="I16" i="3"/>
  <c r="AB10" i="3"/>
  <c r="AC10" i="3" s="1"/>
  <c r="AA9" i="3"/>
  <c r="AA11" i="3"/>
  <c r="R16" i="3" l="1"/>
  <c r="S6" i="3"/>
  <c r="AC16" i="3"/>
  <c r="S16" i="3" l="1"/>
  <c r="U6" i="3"/>
  <c r="U16" i="3" l="1"/>
  <c r="V6" i="3"/>
  <c r="V16" i="3" s="1"/>
</calcChain>
</file>

<file path=xl/sharedStrings.xml><?xml version="1.0" encoding="utf-8"?>
<sst xmlns="http://schemas.openxmlformats.org/spreadsheetml/2006/main" count="112" uniqueCount="53">
  <si>
    <t>Lp.</t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</si>
  <si>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1</t>
    </r>
    <r>
      <rPr>
        <sz val="11"/>
        <color rgb="FF000000"/>
        <rFont val="Calibri"/>
        <family val="2"/>
        <charset val="238"/>
        <scheme val="minor"/>
      </rPr>
      <t>[m]</t>
    </r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</si>
  <si>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2</t>
    </r>
    <r>
      <rPr>
        <sz val="11"/>
        <color rgb="FF000000"/>
        <rFont val="Calibri"/>
        <family val="2"/>
        <charset val="238"/>
        <scheme val="minor"/>
      </rPr>
      <t>[m]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</si>
  <si>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</si>
  <si>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</si>
  <si>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</si>
  <si>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[D]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</si>
  <si>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</si>
  <si>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[m]</t>
    </r>
  </si>
  <si>
    <t>średnia:</t>
  </si>
  <si>
    <t>r1</t>
  </si>
  <si>
    <t>r2</t>
  </si>
  <si>
    <t>fs[m]</t>
  </si>
  <si>
    <t>a</t>
  </si>
  <si>
    <t>b</t>
  </si>
  <si>
    <t>l[m]</t>
  </si>
  <si>
    <t>a[m]</t>
  </si>
  <si>
    <t>Opornik nr: 1</t>
  </si>
  <si>
    <t>Przysp. ziemskie</t>
  </si>
  <si>
    <t>d[m]</t>
  </si>
  <si>
    <r>
      <t xml:space="preserve">l 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scheme val="minor"/>
      </rPr>
      <t>[m]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</si>
  <si>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scheme val="minor"/>
      </rPr>
      <t>[s]</t>
    </r>
  </si>
  <si>
    <t>T[s]</t>
  </si>
  <si>
    <r>
      <t>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</si>
  <si>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∆g[ms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</si>
  <si>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Ꟙ</t>
    </r>
    <r>
      <rPr>
        <sz val="11"/>
        <color theme="1"/>
        <rFont val="Calibri"/>
        <family val="2"/>
      </rPr>
      <t>[%]</t>
    </r>
  </si>
  <si>
    <t>błąd pomiarowy</t>
  </si>
  <si>
    <t>a)</t>
  </si>
  <si>
    <t>b)</t>
  </si>
  <si>
    <r>
      <t>R3[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scheme val="minor"/>
      </rPr>
      <t>]</t>
    </r>
  </si>
  <si>
    <t>Rx[Ω]</t>
  </si>
  <si>
    <t>Średnia wartość  Rx:</t>
  </si>
  <si>
    <t>Rx[Ω]/R3</t>
  </si>
  <si>
    <t>Rx[Ω]/a</t>
  </si>
  <si>
    <t>δ[%]</t>
  </si>
  <si>
    <r>
      <rPr>
        <sz val="11"/>
        <color rgb="FF000000"/>
        <rFont val="Calibri"/>
        <family val="2"/>
        <charset val="238"/>
      </rPr>
      <t>Δ</t>
    </r>
    <r>
      <rPr>
        <sz val="11"/>
        <color rgb="FF000000"/>
        <rFont val="Calibri"/>
        <family val="2"/>
        <charset val="238"/>
        <scheme val="minor"/>
      </rPr>
      <t>fs[m]</t>
    </r>
  </si>
  <si>
    <t>ΔRx[Ω]</t>
  </si>
  <si>
    <t>Opornik nr: 2</t>
  </si>
  <si>
    <t>Opornik nr: 3</t>
  </si>
  <si>
    <t>Opornik nr: 4</t>
  </si>
  <si>
    <t>d</t>
  </si>
  <si>
    <t>a1</t>
  </si>
  <si>
    <t>a2</t>
  </si>
  <si>
    <r>
      <t>D</t>
    </r>
    <r>
      <rPr>
        <sz val="12"/>
        <color rgb="FF000000"/>
        <rFont val="Times New Roman"/>
        <family val="1"/>
        <charset val="238"/>
      </rPr>
      <t>α = 0.002 m</t>
    </r>
  </si>
  <si>
    <t>przykład:</t>
  </si>
  <si>
    <t>ΔR3</t>
  </si>
  <si>
    <t>Δa</t>
  </si>
  <si>
    <t>ΔR3= 0,16Ω</t>
  </si>
  <si>
    <t>Nr ogniwa</t>
  </si>
  <si>
    <t>I[mA]</t>
  </si>
  <si>
    <r>
      <t>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</si>
  <si>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Ex[V]</t>
  </si>
  <si>
    <t>&lt;Ex&gt;[V]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</si>
</sst>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6.6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238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2" xfId="0" applyFont="1" applyFill="1" applyBorder="1"/>
    <xf numFmtId="0" fontId="0" fillId="0" borderId="0" xfId="0" applyAlignment="1"/>
    <xf numFmtId="10" fontId="3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vertical="top" wrapText="1"/>
    </xf>
    <xf numFmtId="0" fontId="0" fillId="0" borderId="18" xfId="0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60325</xdr:colOff>
      <xdr:row>4</xdr:row>
      <xdr:rowOff>139701</xdr:rowOff>
    </xdr:from>
    <xdr:ext cx="465384" cy="254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num>
                        <m:den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e>
                  </m:d>
                </m:oMath>
              </a14:m>
              <a:r>
                <a:rPr lang="pl-PL">
                  <a:effectLst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b="0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</m:t>
                      </m:r>
                    </m:num>
                    <m:den>
                      <m:sSup>
                        <m:sSup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−3</m:t>
                          </m:r>
                        </m:sup>
                      </m:sSup>
                    </m:den>
                  </m:f>
                  <m:r>
                    <a:rPr lang="pl-PL" b="0" i="1">
                      <a:effectLst/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pl-PL">
                <a:effectLst/>
              </a:endParaRPr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𝑔/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𝑡|</a:t>
              </a:r>
              <a:r>
                <a:rPr lang="pl-PL">
                  <a:effectLst/>
                </a:rPr>
                <a:t>[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/𝑠^(−3)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]</a:t>
              </a:r>
              <a:endParaRPr lang="pl-PL">
                <a:effectLst/>
              </a:endParaRPr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3175</xdr:colOff>
      <xdr:row>4</xdr:row>
      <xdr:rowOff>6350</xdr:rowOff>
    </xdr:from>
    <xdr:ext cx="562205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pl-PL">
                <a:effectLst/>
              </a:endParaRPr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/𝑠^2 ]</a:t>
              </a:r>
              <a:endParaRPr lang="pl-PL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57150</xdr:colOff>
      <xdr:row>4</xdr:row>
      <xdr:rowOff>12700</xdr:rowOff>
    </xdr:from>
    <xdr:ext cx="55143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𝑙|</a:t>
              </a:r>
              <a:r>
                <a:rPr lang="pl-PL" sz="1100" b="0" i="0">
                  <a:latin typeface="Cambria Math" panose="02040503050406030204" pitchFamily="18" charset="0"/>
                </a:rPr>
                <a:t>[𝑠^2]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61912</xdr:rowOff>
    </xdr:from>
    <xdr:ext cx="65" cy="172227"/>
    <xdr:sp macro="" textlink="">
      <xdr:nvSpPr>
        <xdr:cNvPr id="2" name="pole tekstowe 1"/>
        <xdr:cNvSpPr txBox="1"/>
      </xdr:nvSpPr>
      <xdr:spPr>
        <a:xfrm>
          <a:off x="8582025" y="3890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2"/>
  <sheetViews>
    <sheetView workbookViewId="0">
      <selection activeCell="K26" sqref="K26"/>
    </sheetView>
  </sheetViews>
  <sheetFormatPr defaultRowHeight="15" x14ac:dyDescent="0.25"/>
  <sheetData>
    <row r="4" spans="4:20" x14ac:dyDescent="0.25">
      <c r="G4" t="s">
        <v>18</v>
      </c>
      <c r="N4" s="30" t="s">
        <v>26</v>
      </c>
      <c r="O4" s="30"/>
      <c r="P4" s="30"/>
      <c r="Q4" s="30"/>
      <c r="R4" s="30"/>
      <c r="S4" s="30"/>
      <c r="T4" s="30"/>
    </row>
    <row r="6" spans="4:20" ht="18.75" x14ac:dyDescent="0.35">
      <c r="D6" t="s">
        <v>0</v>
      </c>
      <c r="E6" t="s">
        <v>19</v>
      </c>
      <c r="F6" t="s">
        <v>20</v>
      </c>
      <c r="G6" t="s">
        <v>15</v>
      </c>
      <c r="H6" t="s">
        <v>21</v>
      </c>
      <c r="I6" t="s">
        <v>22</v>
      </c>
      <c r="J6" t="s">
        <v>23</v>
      </c>
      <c r="N6" t="s">
        <v>0</v>
      </c>
      <c r="O6" t="s">
        <v>23</v>
      </c>
      <c r="P6" s="15"/>
      <c r="S6" t="s">
        <v>24</v>
      </c>
      <c r="T6" s="16" t="s">
        <v>25</v>
      </c>
    </row>
    <row r="7" spans="4:20" x14ac:dyDescent="0.25">
      <c r="D7" s="17">
        <v>1</v>
      </c>
      <c r="E7">
        <v>2.3E-2</v>
      </c>
      <c r="F7">
        <v>0.96799999999999997</v>
      </c>
      <c r="G7">
        <v>0.97950000000000004</v>
      </c>
      <c r="H7">
        <v>39.61</v>
      </c>
      <c r="I7">
        <v>1.9804999999999999</v>
      </c>
      <c r="J7">
        <v>9.85</v>
      </c>
      <c r="N7" s="17">
        <v>1</v>
      </c>
      <c r="O7">
        <v>9.85</v>
      </c>
      <c r="P7" s="18">
        <f>ROUND(4*3.14*3.14*20*20*(0+0.5)*POWER(H7,-2),4)</f>
        <v>5.0274000000000001</v>
      </c>
      <c r="Q7" s="18">
        <f>ROUND(4*3.14*3.14/POWER(I7,2),4)</f>
        <v>10.0547</v>
      </c>
      <c r="R7" s="18">
        <f>ROUND(ABS(4*3.14*3.14*20*20*(F7+0.5*E7)*-2*POWER(H7,-3)),4)</f>
        <v>0.49730000000000002</v>
      </c>
      <c r="S7" s="19">
        <f>ROUND(P7*0.001+Q7*0.01+R7*0.001,2)</f>
        <v>0.11</v>
      </c>
      <c r="T7" s="19">
        <f>ROUND(100*S7/O7,2)</f>
        <v>1.1200000000000001</v>
      </c>
    </row>
    <row r="8" spans="4:20" x14ac:dyDescent="0.25">
      <c r="D8" s="17">
        <v>2</v>
      </c>
      <c r="E8">
        <v>2.3E-2</v>
      </c>
      <c r="F8">
        <v>0.96499999999999997</v>
      </c>
      <c r="G8">
        <f>F8+(E8/2)</f>
        <v>0.97649999999999992</v>
      </c>
      <c r="H8">
        <v>39.57</v>
      </c>
      <c r="I8">
        <f>H8/20</f>
        <v>1.9784999999999999</v>
      </c>
      <c r="J8" s="19">
        <f>(4*3.14*3.14*G8)/(I8*I8)</f>
        <v>9.8382856035972761</v>
      </c>
      <c r="N8" s="17">
        <v>2</v>
      </c>
      <c r="O8" s="19">
        <v>9.8382856035972761</v>
      </c>
      <c r="P8" s="18">
        <f t="shared" ref="P8:P12" si="0">ROUND(4*3.14*3.14*20*20*(0+0.5)*POWER(H8,-2),4)</f>
        <v>5.0374999999999996</v>
      </c>
      <c r="Q8" s="18">
        <f t="shared" ref="Q8:Q12" si="1">ROUND(4*3.14*3.14/POWER(I8,2),4)</f>
        <v>10.074999999999999</v>
      </c>
      <c r="R8" s="18">
        <f t="shared" ref="R8:R12" si="2">ROUND(ABS(4*3.14*3.14*20*20*(F8+0.5*E8)*-2*POWER(H8,-3)),4)</f>
        <v>0.49730000000000002</v>
      </c>
      <c r="S8" s="19">
        <f t="shared" ref="S8:S12" si="3">ROUND(P8*0.001+Q8*0.01+R8*0.001,2)</f>
        <v>0.11</v>
      </c>
      <c r="T8" s="19">
        <f t="shared" ref="T8:T12" si="4">ROUND(100*S8/O8,2)</f>
        <v>1.1200000000000001</v>
      </c>
    </row>
    <row r="9" spans="4:20" x14ac:dyDescent="0.25">
      <c r="D9" s="17">
        <v>3</v>
      </c>
      <c r="E9">
        <v>2.3E-2</v>
      </c>
      <c r="F9">
        <v>0.96699999999999997</v>
      </c>
      <c r="G9">
        <f t="shared" ref="G9:G12" si="5">F9+(E9/2)</f>
        <v>0.97849999999999993</v>
      </c>
      <c r="H9">
        <v>40.1</v>
      </c>
      <c r="I9">
        <f t="shared" ref="I9:I12" si="6">H9/20</f>
        <v>2.0049999999999999</v>
      </c>
      <c r="J9" s="19">
        <f t="shared" ref="J9:J12" si="7">(4*3.14*3.14*G9)/(I9*I9)</f>
        <v>9.5995607987512521</v>
      </c>
      <c r="N9" s="17">
        <v>3</v>
      </c>
      <c r="O9" s="19">
        <v>9.5995607987512521</v>
      </c>
      <c r="P9" s="18">
        <f t="shared" si="0"/>
        <v>4.9051999999999998</v>
      </c>
      <c r="Q9" s="18">
        <f t="shared" si="1"/>
        <v>9.8104999999999993</v>
      </c>
      <c r="R9" s="18">
        <f t="shared" si="2"/>
        <v>0.4788</v>
      </c>
      <c r="S9" s="19">
        <f t="shared" si="3"/>
        <v>0.1</v>
      </c>
      <c r="T9" s="19">
        <f t="shared" si="4"/>
        <v>1.04</v>
      </c>
    </row>
    <row r="10" spans="4:20" x14ac:dyDescent="0.25">
      <c r="D10" s="17">
        <v>4</v>
      </c>
      <c r="E10">
        <v>2.3E-2</v>
      </c>
      <c r="F10">
        <v>0.96799999999999997</v>
      </c>
      <c r="G10">
        <f t="shared" si="5"/>
        <v>0.97949999999999993</v>
      </c>
      <c r="H10">
        <v>39.869999999999997</v>
      </c>
      <c r="I10">
        <f t="shared" si="6"/>
        <v>1.9934999999999998</v>
      </c>
      <c r="J10" s="19">
        <f t="shared" si="7"/>
        <v>9.7205591611412814</v>
      </c>
      <c r="N10" s="17">
        <v>4</v>
      </c>
      <c r="O10" s="19">
        <v>9.7205591611412814</v>
      </c>
      <c r="P10" s="18">
        <f t="shared" si="0"/>
        <v>4.9619999999999997</v>
      </c>
      <c r="Q10" s="18">
        <f t="shared" si="1"/>
        <v>9.9239999999999995</v>
      </c>
      <c r="R10" s="18">
        <f t="shared" si="2"/>
        <v>0.48759999999999998</v>
      </c>
      <c r="S10" s="19">
        <f t="shared" si="3"/>
        <v>0.1</v>
      </c>
      <c r="T10" s="19">
        <f t="shared" si="4"/>
        <v>1.03</v>
      </c>
    </row>
    <row r="11" spans="4:20" x14ac:dyDescent="0.25">
      <c r="D11" s="17">
        <v>5</v>
      </c>
      <c r="E11">
        <v>2.3E-2</v>
      </c>
      <c r="F11">
        <v>0.96599999999999997</v>
      </c>
      <c r="G11">
        <f t="shared" si="5"/>
        <v>0.97749999999999992</v>
      </c>
      <c r="H11">
        <v>39.54</v>
      </c>
      <c r="I11">
        <f t="shared" si="6"/>
        <v>1.9769999999999999</v>
      </c>
      <c r="J11" s="19">
        <f t="shared" si="7"/>
        <v>9.8633107238042754</v>
      </c>
      <c r="N11" s="17">
        <v>5</v>
      </c>
      <c r="O11" s="19">
        <v>9.8633107238042754</v>
      </c>
      <c r="P11" s="18">
        <f t="shared" si="0"/>
        <v>5.0452000000000004</v>
      </c>
      <c r="Q11" s="18">
        <f t="shared" si="1"/>
        <v>10.090299999999999</v>
      </c>
      <c r="R11" s="18">
        <f t="shared" si="2"/>
        <v>0.49890000000000001</v>
      </c>
      <c r="S11" s="19">
        <f t="shared" si="3"/>
        <v>0.11</v>
      </c>
      <c r="T11" s="19">
        <f t="shared" si="4"/>
        <v>1.1200000000000001</v>
      </c>
    </row>
    <row r="12" spans="4:20" x14ac:dyDescent="0.25">
      <c r="D12" s="17">
        <v>6</v>
      </c>
      <c r="E12">
        <v>2.3E-2</v>
      </c>
      <c r="F12">
        <v>0.96399999999999997</v>
      </c>
      <c r="G12">
        <f t="shared" si="5"/>
        <v>0.97549999999999992</v>
      </c>
      <c r="H12">
        <v>39.619999999999997</v>
      </c>
      <c r="I12">
        <f t="shared" si="6"/>
        <v>1.9809999999999999</v>
      </c>
      <c r="J12" s="19">
        <f t="shared" si="7"/>
        <v>9.8034200217564091</v>
      </c>
      <c r="N12" s="17">
        <v>6</v>
      </c>
      <c r="O12" s="19">
        <v>9.8034200217564091</v>
      </c>
      <c r="P12" s="18">
        <f t="shared" si="0"/>
        <v>5.0247999999999999</v>
      </c>
      <c r="Q12" s="18">
        <f t="shared" si="1"/>
        <v>10.0496</v>
      </c>
      <c r="R12" s="18">
        <f t="shared" si="2"/>
        <v>0.49490000000000001</v>
      </c>
      <c r="S12" s="19">
        <f t="shared" si="3"/>
        <v>0.11</v>
      </c>
      <c r="T12" s="19">
        <f t="shared" si="4"/>
        <v>1.1200000000000001</v>
      </c>
    </row>
  </sheetData>
  <mergeCells count="1">
    <mergeCell ref="N4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C16"/>
  <sheetViews>
    <sheetView topLeftCell="B1" workbookViewId="0">
      <selection activeCell="AB5" sqref="AB5"/>
    </sheetView>
  </sheetViews>
  <sheetFormatPr defaultRowHeight="15" x14ac:dyDescent="0.25"/>
  <sheetData>
    <row r="4" spans="4:29" ht="15.75" thickBot="1" x14ac:dyDescent="0.3">
      <c r="D4" s="30" t="s">
        <v>27</v>
      </c>
      <c r="E4" s="30"/>
      <c r="F4" s="30"/>
      <c r="G4" s="30"/>
      <c r="H4" s="30"/>
      <c r="I4" s="30"/>
      <c r="J4" s="30"/>
      <c r="O4" s="31" t="s">
        <v>28</v>
      </c>
      <c r="P4" s="31"/>
      <c r="Q4" s="31"/>
      <c r="R4" s="31"/>
      <c r="S4" s="31"/>
      <c r="T4" s="31"/>
      <c r="U4" s="31"/>
      <c r="V4" s="31"/>
      <c r="X4" s="31" t="s">
        <v>26</v>
      </c>
      <c r="Y4" s="31"/>
      <c r="Z4" s="31"/>
      <c r="AA4" s="31"/>
      <c r="AB4" s="31"/>
      <c r="AC4" s="31"/>
    </row>
    <row r="5" spans="4:29" ht="15.75" thickBot="1" x14ac:dyDescent="0.3">
      <c r="D5" t="s">
        <v>10</v>
      </c>
      <c r="E5" t="s">
        <v>11</v>
      </c>
      <c r="F5" s="5" t="s">
        <v>0</v>
      </c>
      <c r="G5" s="9" t="s">
        <v>1</v>
      </c>
      <c r="H5" s="9" t="s">
        <v>2</v>
      </c>
      <c r="I5" s="9" t="s">
        <v>3</v>
      </c>
      <c r="J5" s="9" t="s">
        <v>4</v>
      </c>
      <c r="M5" t="s">
        <v>10</v>
      </c>
      <c r="N5" t="s">
        <v>11</v>
      </c>
      <c r="O5" s="10" t="s">
        <v>0</v>
      </c>
      <c r="P5" s="9" t="s">
        <v>1</v>
      </c>
      <c r="Q5" s="9" t="s">
        <v>2</v>
      </c>
      <c r="R5" s="9" t="s">
        <v>5</v>
      </c>
      <c r="S5" s="9" t="s">
        <v>6</v>
      </c>
      <c r="T5" s="9" t="s">
        <v>4</v>
      </c>
      <c r="U5" s="9" t="s">
        <v>7</v>
      </c>
      <c r="V5" s="9" t="s">
        <v>8</v>
      </c>
      <c r="X5" s="5" t="s">
        <v>0</v>
      </c>
      <c r="Y5" s="9" t="s">
        <v>12</v>
      </c>
      <c r="Z5" s="14" t="s">
        <v>13</v>
      </c>
      <c r="AA5" s="14" t="s">
        <v>14</v>
      </c>
      <c r="AB5" s="9" t="s">
        <v>35</v>
      </c>
      <c r="AC5" s="14" t="s">
        <v>34</v>
      </c>
    </row>
    <row r="6" spans="4:29" ht="15.75" thickBot="1" x14ac:dyDescent="0.3">
      <c r="D6">
        <v>0.19670000000000001</v>
      </c>
      <c r="E6">
        <v>0.99250000000000005</v>
      </c>
      <c r="F6" s="5">
        <v>1</v>
      </c>
      <c r="G6" s="3">
        <v>0.19670000000000001</v>
      </c>
      <c r="H6" s="4">
        <f>E6-G6-0.1</f>
        <v>0.69580000000000009</v>
      </c>
      <c r="I6" s="4">
        <f>ROUND((G6*H6)/(G6+H6),4)</f>
        <v>0.15329999999999999</v>
      </c>
      <c r="J6" s="4">
        <f>ROUND(1/I6,4)</f>
        <v>6.5232000000000001</v>
      </c>
      <c r="M6">
        <v>0.38500000000000001</v>
      </c>
      <c r="N6">
        <v>0.878</v>
      </c>
      <c r="O6" s="5">
        <v>1</v>
      </c>
      <c r="P6" s="3">
        <f>M6-0.1</f>
        <v>0.28500000000000003</v>
      </c>
      <c r="Q6" s="3">
        <f>N6-P6-0.1</f>
        <v>0.49299999999999999</v>
      </c>
      <c r="R6" s="4">
        <f>ROUND((P6*Q6)/(P6+Q6),4)</f>
        <v>0.18060000000000001</v>
      </c>
      <c r="S6" s="4">
        <f>ROUND(1/R6,4)</f>
        <v>5.5370999999999997</v>
      </c>
      <c r="T6" s="4">
        <v>6.5232000000000001</v>
      </c>
      <c r="U6" s="4">
        <f>S6-T6</f>
        <v>-0.98610000000000042</v>
      </c>
      <c r="V6" s="4">
        <f>ROUND(1/U6,4)</f>
        <v>-1.0141</v>
      </c>
      <c r="X6" s="5">
        <v>1</v>
      </c>
      <c r="Y6" s="3">
        <v>0.15329999999999999</v>
      </c>
      <c r="Z6" s="4">
        <f>ROUND(POWER(Q6,2)/(POWER(P6,2)+2*P6*Q6+POWER(Q6,2)),4)</f>
        <v>0.40150000000000002</v>
      </c>
      <c r="AA6" s="4">
        <f>ROUND(POWER(P6,2)/(POWER(P6,2)+2*P6*Q6+POWER(Q6,2)),4)</f>
        <v>0.13420000000000001</v>
      </c>
      <c r="AB6" s="4">
        <f>Z6*0.001+AA6*0.001</f>
        <v>5.3570000000000007E-4</v>
      </c>
      <c r="AC6" s="4">
        <f>ROUND(100*AB6/Y6,2)</f>
        <v>0.35</v>
      </c>
    </row>
    <row r="7" spans="4:29" ht="15.75" thickBot="1" x14ac:dyDescent="0.3">
      <c r="D7">
        <v>0.21199999999999999</v>
      </c>
      <c r="E7">
        <v>0.88</v>
      </c>
      <c r="F7" s="5">
        <v>2</v>
      </c>
      <c r="G7" s="2">
        <v>0.21199999999999999</v>
      </c>
      <c r="H7" s="4">
        <f t="shared" ref="H7:H15" si="0">E7-G7-0.1</f>
        <v>0.56800000000000006</v>
      </c>
      <c r="I7" s="4">
        <f t="shared" ref="I7:I15" si="1">ROUND((G7*H7)/(G7+H7),4)</f>
        <v>0.15440000000000001</v>
      </c>
      <c r="J7" s="4">
        <f t="shared" ref="J7:J15" si="2">ROUND(1/I7,4)</f>
        <v>6.4767000000000001</v>
      </c>
      <c r="M7">
        <v>0.3735</v>
      </c>
      <c r="N7">
        <v>0.93</v>
      </c>
      <c r="O7" s="5">
        <v>2</v>
      </c>
      <c r="P7" s="3">
        <f t="shared" ref="P7:P15" si="3">M7-0.1</f>
        <v>0.27349999999999997</v>
      </c>
      <c r="Q7" s="3">
        <f t="shared" ref="Q7:Q15" si="4">N7-P7-0.1</f>
        <v>0.55650000000000011</v>
      </c>
      <c r="R7" s="4">
        <f t="shared" ref="R7:R15" si="5">ROUND((P7*Q7)/(P7+Q7),4)</f>
        <v>0.18340000000000001</v>
      </c>
      <c r="S7" s="4">
        <f t="shared" ref="S7:S15" si="6">ROUND(1/R7,4)</f>
        <v>5.4526000000000003</v>
      </c>
      <c r="T7" s="1">
        <v>6.4767000000000001</v>
      </c>
      <c r="U7" s="4">
        <f t="shared" ref="U7:U15" si="7">S7-T7</f>
        <v>-1.0240999999999998</v>
      </c>
      <c r="V7" s="4">
        <f t="shared" ref="V7:V15" si="8">ROUND(1/U7,4)</f>
        <v>-0.97650000000000003</v>
      </c>
      <c r="X7" s="5">
        <v>2</v>
      </c>
      <c r="Y7" s="2">
        <v>0.15440000000000001</v>
      </c>
      <c r="Z7" s="1">
        <f t="shared" ref="Z7:Z15" si="9">ROUND(POWER(Q7,2)/(POWER(P7,2)+2*P7*Q7+POWER(Q7,2)),4)</f>
        <v>0.44950000000000001</v>
      </c>
      <c r="AA7" s="1">
        <f t="shared" ref="AA7:AA15" si="10">ROUND(POWER(P7,2)/(POWER(P7,2)+2*P7*Q7+POWER(Q7,2)),4)</f>
        <v>0.1086</v>
      </c>
      <c r="AB7" s="1">
        <f t="shared" ref="AB7:AB15" si="11">Z7*0.001+AA7*0.001</f>
        <v>5.5810000000000007E-4</v>
      </c>
      <c r="AC7" s="1">
        <f t="shared" ref="AC7:AC15" si="12">ROUND(100*AB7/Y7,2)</f>
        <v>0.36</v>
      </c>
    </row>
    <row r="8" spans="4:29" ht="15.75" thickBot="1" x14ac:dyDescent="0.3">
      <c r="D8">
        <v>0.23549999999999999</v>
      </c>
      <c r="E8">
        <v>0.76400000000000001</v>
      </c>
      <c r="F8" s="5">
        <v>3</v>
      </c>
      <c r="G8" s="2">
        <v>0.23549999999999999</v>
      </c>
      <c r="H8" s="4">
        <f t="shared" si="0"/>
        <v>0.42849999999999999</v>
      </c>
      <c r="I8" s="4">
        <f t="shared" si="1"/>
        <v>0.152</v>
      </c>
      <c r="J8" s="4">
        <f t="shared" si="2"/>
        <v>6.5789</v>
      </c>
      <c r="M8">
        <v>0.36399999999999999</v>
      </c>
      <c r="N8">
        <v>0.97099999999999997</v>
      </c>
      <c r="O8" s="5">
        <v>3</v>
      </c>
      <c r="P8" s="2">
        <f t="shared" si="3"/>
        <v>0.26400000000000001</v>
      </c>
      <c r="Q8" s="3">
        <f t="shared" si="4"/>
        <v>0.60699999999999998</v>
      </c>
      <c r="R8" s="4">
        <f t="shared" si="5"/>
        <v>0.184</v>
      </c>
      <c r="S8" s="4">
        <f t="shared" si="6"/>
        <v>5.4348000000000001</v>
      </c>
      <c r="T8" s="1">
        <v>6.5789</v>
      </c>
      <c r="U8" s="4">
        <f t="shared" si="7"/>
        <v>-1.1440999999999999</v>
      </c>
      <c r="V8" s="4">
        <f t="shared" si="8"/>
        <v>-0.874</v>
      </c>
      <c r="X8" s="5">
        <v>3</v>
      </c>
      <c r="Y8" s="2">
        <v>0.152</v>
      </c>
      <c r="Z8" s="1">
        <f t="shared" si="9"/>
        <v>0.48570000000000002</v>
      </c>
      <c r="AA8" s="1">
        <f t="shared" si="10"/>
        <v>9.1899999999999996E-2</v>
      </c>
      <c r="AB8" s="1">
        <f t="shared" si="11"/>
        <v>5.7760000000000005E-4</v>
      </c>
      <c r="AC8" s="1">
        <f t="shared" si="12"/>
        <v>0.38</v>
      </c>
    </row>
    <row r="9" spans="4:29" ht="15.75" thickBot="1" x14ac:dyDescent="0.3">
      <c r="D9">
        <v>0.191</v>
      </c>
      <c r="E9">
        <v>1.0620000000000001</v>
      </c>
      <c r="F9" s="5">
        <v>4</v>
      </c>
      <c r="G9" s="2">
        <v>0.191</v>
      </c>
      <c r="H9" s="4">
        <f t="shared" si="0"/>
        <v>0.77100000000000002</v>
      </c>
      <c r="I9" s="4">
        <f t="shared" si="1"/>
        <v>0.15310000000000001</v>
      </c>
      <c r="J9" s="4">
        <f t="shared" si="2"/>
        <v>6.5316999999999998</v>
      </c>
      <c r="M9">
        <v>0.35499999999999998</v>
      </c>
      <c r="N9">
        <v>1.0055000000000001</v>
      </c>
      <c r="O9" s="5">
        <v>4</v>
      </c>
      <c r="P9" s="2">
        <f t="shared" si="3"/>
        <v>0.255</v>
      </c>
      <c r="Q9" s="3">
        <f t="shared" si="4"/>
        <v>0.65050000000000008</v>
      </c>
      <c r="R9" s="4">
        <f t="shared" si="5"/>
        <v>0.1832</v>
      </c>
      <c r="S9" s="4">
        <f t="shared" si="6"/>
        <v>5.4584999999999999</v>
      </c>
      <c r="T9" s="1">
        <v>6.5316999999999998</v>
      </c>
      <c r="U9" s="4">
        <f t="shared" si="7"/>
        <v>-1.0731999999999999</v>
      </c>
      <c r="V9" s="4">
        <f t="shared" si="8"/>
        <v>-0.93179999999999996</v>
      </c>
      <c r="X9" s="5">
        <v>4</v>
      </c>
      <c r="Y9" s="2">
        <v>0.15310000000000001</v>
      </c>
      <c r="Z9" s="1">
        <f t="shared" si="9"/>
        <v>0.5161</v>
      </c>
      <c r="AA9" s="1">
        <f t="shared" si="10"/>
        <v>7.9299999999999995E-2</v>
      </c>
      <c r="AB9" s="1">
        <f t="shared" si="11"/>
        <v>5.9540000000000005E-4</v>
      </c>
      <c r="AC9" s="1">
        <f t="shared" si="12"/>
        <v>0.39</v>
      </c>
    </row>
    <row r="10" spans="4:29" ht="15.75" thickBot="1" x14ac:dyDescent="0.3">
      <c r="D10">
        <v>0.193</v>
      </c>
      <c r="E10">
        <v>1.016</v>
      </c>
      <c r="F10" s="5">
        <v>5</v>
      </c>
      <c r="G10" s="2">
        <v>0.193</v>
      </c>
      <c r="H10" s="4">
        <f t="shared" si="0"/>
        <v>0.72299999999999998</v>
      </c>
      <c r="I10" s="4">
        <f t="shared" si="1"/>
        <v>0.15229999999999999</v>
      </c>
      <c r="J10" s="4">
        <f t="shared" si="2"/>
        <v>6.5659999999999998</v>
      </c>
      <c r="M10">
        <v>0.35049999999999998</v>
      </c>
      <c r="N10">
        <v>1.036</v>
      </c>
      <c r="O10" s="5">
        <v>5</v>
      </c>
      <c r="P10" s="2">
        <f t="shared" si="3"/>
        <v>0.25049999999999994</v>
      </c>
      <c r="Q10" s="3">
        <f t="shared" si="4"/>
        <v>0.68550000000000011</v>
      </c>
      <c r="R10" s="4">
        <f t="shared" si="5"/>
        <v>0.1835</v>
      </c>
      <c r="S10" s="4">
        <f t="shared" si="6"/>
        <v>5.4496000000000002</v>
      </c>
      <c r="T10" s="1">
        <v>6.5659999999999998</v>
      </c>
      <c r="U10" s="4">
        <f t="shared" si="7"/>
        <v>-1.1163999999999996</v>
      </c>
      <c r="V10" s="4">
        <f t="shared" si="8"/>
        <v>-0.89570000000000005</v>
      </c>
      <c r="X10" s="5">
        <v>5</v>
      </c>
      <c r="Y10" s="2">
        <v>0.15229999999999999</v>
      </c>
      <c r="Z10" s="1">
        <f t="shared" si="9"/>
        <v>0.53639999999999999</v>
      </c>
      <c r="AA10" s="1">
        <f t="shared" si="10"/>
        <v>7.1599999999999997E-2</v>
      </c>
      <c r="AB10" s="1">
        <f t="shared" si="11"/>
        <v>6.0800000000000003E-4</v>
      </c>
      <c r="AC10" s="1">
        <f t="shared" si="12"/>
        <v>0.4</v>
      </c>
    </row>
    <row r="11" spans="4:29" ht="15.75" thickBot="1" x14ac:dyDescent="0.3">
      <c r="D11">
        <v>0.185</v>
      </c>
      <c r="E11">
        <v>1.1515</v>
      </c>
      <c r="F11" s="5">
        <v>6</v>
      </c>
      <c r="G11" s="2">
        <v>0.185</v>
      </c>
      <c r="H11" s="4">
        <f t="shared" si="0"/>
        <v>0.86649999999999994</v>
      </c>
      <c r="I11" s="4">
        <f t="shared" si="1"/>
        <v>0.1525</v>
      </c>
      <c r="J11" s="4">
        <f t="shared" si="2"/>
        <v>6.5574000000000003</v>
      </c>
      <c r="M11">
        <v>0.35</v>
      </c>
      <c r="N11">
        <v>1.0489999999999999</v>
      </c>
      <c r="O11" s="5">
        <v>6</v>
      </c>
      <c r="P11" s="2">
        <f t="shared" si="3"/>
        <v>0.24999999999999997</v>
      </c>
      <c r="Q11" s="3">
        <f t="shared" si="4"/>
        <v>0.69899999999999995</v>
      </c>
      <c r="R11" s="4">
        <f t="shared" si="5"/>
        <v>0.18410000000000001</v>
      </c>
      <c r="S11" s="4">
        <f t="shared" si="6"/>
        <v>5.4318</v>
      </c>
      <c r="T11" s="1">
        <v>6.5574000000000003</v>
      </c>
      <c r="U11" s="4">
        <f t="shared" si="7"/>
        <v>-1.1256000000000004</v>
      </c>
      <c r="V11" s="4">
        <f t="shared" si="8"/>
        <v>-0.88839999999999997</v>
      </c>
      <c r="X11" s="5">
        <v>6</v>
      </c>
      <c r="Y11" s="2">
        <v>0.1525</v>
      </c>
      <c r="Z11" s="1">
        <f t="shared" si="9"/>
        <v>0.54249999999999998</v>
      </c>
      <c r="AA11" s="1">
        <f t="shared" si="10"/>
        <v>6.9400000000000003E-2</v>
      </c>
      <c r="AB11" s="1">
        <f t="shared" si="11"/>
        <v>6.1190000000000007E-4</v>
      </c>
      <c r="AC11" s="1">
        <f t="shared" si="12"/>
        <v>0.4</v>
      </c>
    </row>
    <row r="12" spans="4:29" ht="15.75" thickBot="1" x14ac:dyDescent="0.3">
      <c r="D12">
        <v>0.1825</v>
      </c>
      <c r="E12">
        <v>1.266</v>
      </c>
      <c r="F12" s="5">
        <v>7</v>
      </c>
      <c r="G12" s="2">
        <v>0.1825</v>
      </c>
      <c r="H12" s="4">
        <f t="shared" si="0"/>
        <v>0.98349999999999993</v>
      </c>
      <c r="I12" s="4">
        <f t="shared" si="1"/>
        <v>0.15390000000000001</v>
      </c>
      <c r="J12" s="4">
        <f t="shared" si="2"/>
        <v>6.4977</v>
      </c>
      <c r="M12">
        <v>0.40899999999999997</v>
      </c>
      <c r="N12">
        <v>0.85599999999999998</v>
      </c>
      <c r="O12" s="5">
        <v>7</v>
      </c>
      <c r="P12" s="2">
        <f t="shared" si="3"/>
        <v>0.30899999999999994</v>
      </c>
      <c r="Q12" s="3">
        <f t="shared" si="4"/>
        <v>0.44700000000000006</v>
      </c>
      <c r="R12" s="4">
        <f t="shared" si="5"/>
        <v>0.1827</v>
      </c>
      <c r="S12" s="4">
        <f t="shared" si="6"/>
        <v>5.4734999999999996</v>
      </c>
      <c r="T12" s="1">
        <v>6.4977</v>
      </c>
      <c r="U12" s="4">
        <f t="shared" si="7"/>
        <v>-1.0242000000000004</v>
      </c>
      <c r="V12" s="4">
        <f t="shared" si="8"/>
        <v>-0.97640000000000005</v>
      </c>
      <c r="X12" s="5">
        <v>7</v>
      </c>
      <c r="Y12" s="2">
        <v>0.15390000000000001</v>
      </c>
      <c r="Z12" s="1">
        <f t="shared" si="9"/>
        <v>0.34960000000000002</v>
      </c>
      <c r="AA12" s="1">
        <f t="shared" si="10"/>
        <v>0.1671</v>
      </c>
      <c r="AB12" s="1">
        <f t="shared" si="11"/>
        <v>5.1670000000000004E-4</v>
      </c>
      <c r="AC12" s="1">
        <f t="shared" si="12"/>
        <v>0.34</v>
      </c>
    </row>
    <row r="13" spans="4:29" ht="15.75" thickBot="1" x14ac:dyDescent="0.3">
      <c r="D13">
        <v>0.189</v>
      </c>
      <c r="E13">
        <v>1.125</v>
      </c>
      <c r="F13" s="5">
        <v>8</v>
      </c>
      <c r="G13" s="2">
        <v>0.189</v>
      </c>
      <c r="H13" s="4">
        <f t="shared" si="0"/>
        <v>0.83599999999999997</v>
      </c>
      <c r="I13" s="4">
        <f t="shared" si="1"/>
        <v>0.1542</v>
      </c>
      <c r="J13" s="4">
        <f t="shared" si="2"/>
        <v>6.4851000000000001</v>
      </c>
      <c r="M13">
        <v>0.378</v>
      </c>
      <c r="N13">
        <v>0.89949999999999997</v>
      </c>
      <c r="O13" s="5">
        <v>8</v>
      </c>
      <c r="P13" s="2">
        <f t="shared" si="3"/>
        <v>0.27800000000000002</v>
      </c>
      <c r="Q13" s="3">
        <f t="shared" si="4"/>
        <v>0.52149999999999996</v>
      </c>
      <c r="R13" s="4">
        <f t="shared" si="5"/>
        <v>0.18129999999999999</v>
      </c>
      <c r="S13" s="4">
        <f t="shared" si="6"/>
        <v>5.5156999999999998</v>
      </c>
      <c r="T13" s="1">
        <v>6.4851000000000001</v>
      </c>
      <c r="U13" s="4">
        <f t="shared" si="7"/>
        <v>-0.96940000000000026</v>
      </c>
      <c r="V13" s="4">
        <f t="shared" si="8"/>
        <v>-1.0316000000000001</v>
      </c>
      <c r="X13" s="5">
        <v>8</v>
      </c>
      <c r="Y13" s="2">
        <v>0.1542</v>
      </c>
      <c r="Z13" s="1">
        <f t="shared" si="9"/>
        <v>0.42549999999999999</v>
      </c>
      <c r="AA13" s="1">
        <f t="shared" si="10"/>
        <v>0.12089999999999999</v>
      </c>
      <c r="AB13" s="1">
        <f t="shared" si="11"/>
        <v>5.4639999999999995E-4</v>
      </c>
      <c r="AC13" s="1">
        <f t="shared" si="12"/>
        <v>0.35</v>
      </c>
    </row>
    <row r="14" spans="4:29" ht="15.75" thickBot="1" x14ac:dyDescent="0.3">
      <c r="D14">
        <v>0.20100000000000001</v>
      </c>
      <c r="E14">
        <v>0.96499999999999997</v>
      </c>
      <c r="F14" s="5">
        <v>9</v>
      </c>
      <c r="G14" s="2">
        <v>0.20100000000000001</v>
      </c>
      <c r="H14" s="4">
        <f t="shared" si="0"/>
        <v>0.66400000000000003</v>
      </c>
      <c r="I14" s="4">
        <f t="shared" si="1"/>
        <v>0.15429999999999999</v>
      </c>
      <c r="J14" s="4">
        <f t="shared" si="2"/>
        <v>6.4809000000000001</v>
      </c>
      <c r="M14">
        <v>0.374</v>
      </c>
      <c r="N14">
        <v>0.92300000000000004</v>
      </c>
      <c r="O14" s="5">
        <v>9</v>
      </c>
      <c r="P14" s="2">
        <f t="shared" si="3"/>
        <v>0.27400000000000002</v>
      </c>
      <c r="Q14" s="3">
        <f t="shared" si="4"/>
        <v>0.54900000000000004</v>
      </c>
      <c r="R14" s="4">
        <f t="shared" si="5"/>
        <v>0.18279999999999999</v>
      </c>
      <c r="S14" s="4">
        <f t="shared" si="6"/>
        <v>5.4705000000000004</v>
      </c>
      <c r="T14" s="1">
        <v>6.4809000000000001</v>
      </c>
      <c r="U14" s="4">
        <f t="shared" si="7"/>
        <v>-1.0103999999999997</v>
      </c>
      <c r="V14" s="4">
        <f t="shared" si="8"/>
        <v>-0.98970000000000002</v>
      </c>
      <c r="X14" s="5">
        <v>9</v>
      </c>
      <c r="Y14" s="2">
        <v>0.15429999999999999</v>
      </c>
      <c r="Z14" s="1">
        <f t="shared" si="9"/>
        <v>0.44500000000000001</v>
      </c>
      <c r="AA14" s="1">
        <f t="shared" si="10"/>
        <v>0.1108</v>
      </c>
      <c r="AB14" s="1">
        <f t="shared" si="11"/>
        <v>5.5580000000000007E-4</v>
      </c>
      <c r="AC14" s="1">
        <f t="shared" si="12"/>
        <v>0.36</v>
      </c>
    </row>
    <row r="15" spans="4:29" ht="15.75" thickBot="1" x14ac:dyDescent="0.3">
      <c r="D15">
        <v>0.20749999999999999</v>
      </c>
      <c r="E15">
        <v>0.877</v>
      </c>
      <c r="F15" s="5">
        <v>10</v>
      </c>
      <c r="G15" s="6">
        <v>0.20749999999999999</v>
      </c>
      <c r="H15" s="4">
        <f t="shared" si="0"/>
        <v>0.56950000000000001</v>
      </c>
      <c r="I15" s="4">
        <f t="shared" si="1"/>
        <v>0.15210000000000001</v>
      </c>
      <c r="J15" s="4">
        <f t="shared" si="2"/>
        <v>6.5746000000000002</v>
      </c>
      <c r="M15">
        <v>0.35599999999999998</v>
      </c>
      <c r="N15">
        <v>1</v>
      </c>
      <c r="O15" s="5">
        <v>10</v>
      </c>
      <c r="P15" s="2">
        <f t="shared" si="3"/>
        <v>0.25600000000000001</v>
      </c>
      <c r="Q15" s="3">
        <f t="shared" si="4"/>
        <v>0.64400000000000002</v>
      </c>
      <c r="R15" s="4">
        <f t="shared" si="5"/>
        <v>0.1832</v>
      </c>
      <c r="S15" s="4">
        <f t="shared" si="6"/>
        <v>5.4584999999999999</v>
      </c>
      <c r="T15" s="1">
        <v>6.5746000000000002</v>
      </c>
      <c r="U15" s="4">
        <f t="shared" si="7"/>
        <v>-1.1161000000000003</v>
      </c>
      <c r="V15" s="4">
        <f t="shared" si="8"/>
        <v>-0.89600000000000002</v>
      </c>
      <c r="X15" s="5">
        <v>10</v>
      </c>
      <c r="Y15" s="2">
        <v>0.15210000000000001</v>
      </c>
      <c r="Z15" s="1">
        <f t="shared" si="9"/>
        <v>0.51200000000000001</v>
      </c>
      <c r="AA15" s="1">
        <f t="shared" si="10"/>
        <v>8.09E-2</v>
      </c>
      <c r="AB15" s="1">
        <f t="shared" si="11"/>
        <v>5.9289999999999994E-4</v>
      </c>
      <c r="AC15" s="7">
        <f t="shared" si="12"/>
        <v>0.39</v>
      </c>
    </row>
    <row r="16" spans="4:29" ht="15.75" thickBot="1" x14ac:dyDescent="0.3">
      <c r="F16" s="5" t="s">
        <v>9</v>
      </c>
      <c r="G16" s="5"/>
      <c r="H16" s="5">
        <f t="shared" ref="H16:J16" si="13">ROUND(AVERAGE(H6:H15),4)</f>
        <v>0.71060000000000001</v>
      </c>
      <c r="I16" s="5">
        <f t="shared" si="13"/>
        <v>0.1532</v>
      </c>
      <c r="J16" s="5">
        <f t="shared" si="13"/>
        <v>6.5271999999999997</v>
      </c>
      <c r="O16" s="5" t="s">
        <v>9</v>
      </c>
      <c r="P16" s="2"/>
      <c r="Q16" s="12"/>
      <c r="R16" s="10">
        <f xml:space="preserve"> ROUND(AVERAGE(R6:R15),4)</f>
        <v>0.18290000000000001</v>
      </c>
      <c r="S16" s="5">
        <f xml:space="preserve"> ROUND(AVERAGE(S6:S15),4)</f>
        <v>5.4683000000000002</v>
      </c>
      <c r="T16" s="13"/>
      <c r="U16" s="5">
        <f>ROUND(AVERAGE(U6:U15),4)</f>
        <v>-1.0589999999999999</v>
      </c>
      <c r="V16" s="5">
        <f>ROUND(AVERAGE(V6:V15),4)</f>
        <v>-0.94740000000000002</v>
      </c>
      <c r="X16" s="11" t="s">
        <v>9</v>
      </c>
      <c r="Y16" s="2"/>
      <c r="Z16" s="1"/>
      <c r="AA16" s="1"/>
      <c r="AB16" s="12"/>
      <c r="AC16" s="5">
        <f>ROUND(AVERAGE(AC6:AC15),2)</f>
        <v>0.37</v>
      </c>
    </row>
  </sheetData>
  <mergeCells count="3">
    <mergeCell ref="D4:J4"/>
    <mergeCell ref="O4:V4"/>
    <mergeCell ref="X4:A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workbookViewId="0">
      <selection activeCell="D40" sqref="D40:D43"/>
    </sheetView>
  </sheetViews>
  <sheetFormatPr defaultRowHeight="15" x14ac:dyDescent="0.25"/>
  <cols>
    <col min="23" max="23" width="9.85546875" bestFit="1" customWidth="1"/>
  </cols>
  <sheetData>
    <row r="2" spans="1:26" x14ac:dyDescent="0.25">
      <c r="D2" t="s">
        <v>40</v>
      </c>
    </row>
    <row r="3" spans="1:26" ht="15.75" thickBot="1" x14ac:dyDescent="0.3">
      <c r="A3" s="23"/>
      <c r="B3" s="23"/>
      <c r="C3" s="23"/>
      <c r="D3" s="23"/>
      <c r="E3" s="23"/>
      <c r="F3" s="23"/>
      <c r="G3" s="23"/>
      <c r="H3" s="20"/>
      <c r="I3" s="20"/>
      <c r="J3" s="20"/>
      <c r="K3" s="20"/>
      <c r="L3" s="23"/>
      <c r="M3" s="23"/>
      <c r="N3" s="23"/>
      <c r="O3" s="23"/>
      <c r="P3" s="23"/>
      <c r="Q3" s="23"/>
      <c r="R3" s="23"/>
      <c r="S3" s="23"/>
      <c r="T3" s="20"/>
      <c r="U3" s="23"/>
      <c r="V3" s="23"/>
      <c r="W3" s="23"/>
      <c r="X3" s="23"/>
      <c r="Y3" s="23"/>
      <c r="Z3" s="23"/>
    </row>
    <row r="4" spans="1:26" ht="15.75" customHeight="1" thickBot="1" x14ac:dyDescent="0.3">
      <c r="A4" s="20"/>
      <c r="B4" s="20"/>
      <c r="C4" s="20"/>
      <c r="D4" s="34" t="s">
        <v>17</v>
      </c>
      <c r="E4" s="28" t="s">
        <v>15</v>
      </c>
      <c r="F4" s="8" t="s">
        <v>16</v>
      </c>
      <c r="G4" s="8" t="s">
        <v>29</v>
      </c>
      <c r="H4" s="25" t="s">
        <v>30</v>
      </c>
      <c r="I4" s="34" t="s">
        <v>31</v>
      </c>
      <c r="J4" s="20"/>
      <c r="K4" s="5" t="s">
        <v>0</v>
      </c>
      <c r="L4" s="9" t="s">
        <v>30</v>
      </c>
      <c r="M4" s="14" t="s">
        <v>32</v>
      </c>
      <c r="N4" s="14" t="s">
        <v>33</v>
      </c>
      <c r="O4" s="14" t="s">
        <v>36</v>
      </c>
      <c r="P4" s="14" t="s">
        <v>34</v>
      </c>
      <c r="Q4" s="21"/>
      <c r="R4" s="21"/>
      <c r="S4" s="21" t="s">
        <v>41</v>
      </c>
      <c r="T4" s="22" t="s">
        <v>42</v>
      </c>
      <c r="U4" s="29" t="s">
        <v>46</v>
      </c>
      <c r="V4" s="29" t="s">
        <v>45</v>
      </c>
      <c r="W4" s="22"/>
      <c r="X4" s="22" t="s">
        <v>44</v>
      </c>
      <c r="Y4" s="33" t="s">
        <v>43</v>
      </c>
      <c r="Z4" s="33"/>
    </row>
    <row r="5" spans="1:26" ht="15.75" thickBot="1" x14ac:dyDescent="0.3">
      <c r="A5" s="20"/>
      <c r="B5" s="20"/>
      <c r="C5" s="20"/>
      <c r="D5" s="35"/>
      <c r="E5" s="3"/>
      <c r="F5" s="4">
        <v>0.3</v>
      </c>
      <c r="G5" s="4"/>
      <c r="H5" s="26">
        <f>G5*(F5/(E5-F5))</f>
        <v>0</v>
      </c>
      <c r="I5" s="35"/>
      <c r="J5" s="20"/>
      <c r="K5" s="5">
        <v>1</v>
      </c>
      <c r="L5" s="3">
        <f>H5</f>
        <v>0</v>
      </c>
      <c r="M5" s="4">
        <f>ABS(F5/(E5-F5))</f>
        <v>1</v>
      </c>
      <c r="N5" s="4">
        <f>ABS(G5*E5-G5*F5+F5)/(POWER(E5-F5,2))</f>
        <v>3.3333333333333335</v>
      </c>
      <c r="O5" s="4">
        <f>M5*V5+N5*U5</f>
        <v>0</v>
      </c>
      <c r="P5" s="4" t="e">
        <f>(O5/L5)*100</f>
        <v>#DIV/0!</v>
      </c>
      <c r="Q5" s="20"/>
      <c r="R5" s="20"/>
      <c r="S5" s="20"/>
      <c r="T5" s="20"/>
      <c r="U5" s="20">
        <f>S5+T5</f>
        <v>0</v>
      </c>
      <c r="V5" s="20"/>
      <c r="W5" s="20"/>
      <c r="X5" s="20"/>
      <c r="Y5" s="32" t="s">
        <v>47</v>
      </c>
      <c r="Z5" s="32"/>
    </row>
    <row r="6" spans="1:26" ht="15.75" thickBot="1" x14ac:dyDescent="0.3">
      <c r="A6" s="20"/>
      <c r="B6" s="20"/>
      <c r="C6" s="20"/>
      <c r="D6" s="35"/>
      <c r="E6" s="2"/>
      <c r="F6" s="1">
        <v>0.35</v>
      </c>
      <c r="G6" s="1"/>
      <c r="H6" s="26">
        <f t="shared" ref="H6:H13" si="0">G6*(F6/(E6-F6))</f>
        <v>0</v>
      </c>
      <c r="I6" s="35"/>
      <c r="J6" s="20"/>
      <c r="K6" s="5">
        <v>2</v>
      </c>
      <c r="L6" s="3">
        <f t="shared" ref="L6:L13" si="1">H6</f>
        <v>0</v>
      </c>
      <c r="M6" s="4">
        <f t="shared" ref="M6:M13" si="2">ABS(F6/(E6-F6))</f>
        <v>1</v>
      </c>
      <c r="N6" s="4">
        <f t="shared" ref="N6:N13" si="3">ABS(G6*E6-G6*F6+F6)/(POWER(E6-F6,2))</f>
        <v>2.8571428571428572</v>
      </c>
      <c r="O6" s="4">
        <f t="shared" ref="O6:O13" si="4">M6*V6+N6*U6</f>
        <v>0</v>
      </c>
      <c r="P6" s="4" t="e">
        <f t="shared" ref="P6:P12" si="5">(O6/L6)*100</f>
        <v>#DIV/0!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 x14ac:dyDescent="0.3">
      <c r="A7" s="20"/>
      <c r="B7" s="20"/>
      <c r="C7" s="20"/>
      <c r="D7" s="36"/>
      <c r="E7" s="2"/>
      <c r="F7" s="1">
        <v>0.4</v>
      </c>
      <c r="G7" s="1"/>
      <c r="H7" s="26">
        <f t="shared" si="0"/>
        <v>0</v>
      </c>
      <c r="I7" s="27">
        <f>AVERAGE(H5:H13)</f>
        <v>0</v>
      </c>
      <c r="J7" s="20"/>
      <c r="K7" s="5">
        <v>3</v>
      </c>
      <c r="L7" s="3">
        <f t="shared" si="1"/>
        <v>0</v>
      </c>
      <c r="M7" s="4">
        <f t="shared" si="2"/>
        <v>1</v>
      </c>
      <c r="N7" s="4">
        <f t="shared" si="3"/>
        <v>2.4999999999999996</v>
      </c>
      <c r="O7" s="4">
        <f t="shared" si="4"/>
        <v>0</v>
      </c>
      <c r="P7" s="4" t="e">
        <f>(O7/L7)*100</f>
        <v>#DIV/0!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thickBot="1" x14ac:dyDescent="0.3">
      <c r="A8" s="20"/>
      <c r="B8" s="20"/>
      <c r="C8" s="20"/>
      <c r="D8" s="24"/>
      <c r="E8" s="1"/>
      <c r="F8" s="1">
        <v>0.45</v>
      </c>
      <c r="G8" s="1"/>
      <c r="H8" s="1">
        <f t="shared" si="0"/>
        <v>0</v>
      </c>
      <c r="I8" s="24"/>
      <c r="J8" s="20"/>
      <c r="K8" s="5">
        <v>4</v>
      </c>
      <c r="L8" s="3">
        <f t="shared" si="1"/>
        <v>0</v>
      </c>
      <c r="M8" s="4">
        <f t="shared" si="2"/>
        <v>1</v>
      </c>
      <c r="N8" s="4">
        <f t="shared" si="3"/>
        <v>2.2222222222222223</v>
      </c>
      <c r="O8" s="4">
        <f t="shared" si="4"/>
        <v>0</v>
      </c>
      <c r="P8" s="4" t="e">
        <f t="shared" si="5"/>
        <v>#DIV/0!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thickBot="1" x14ac:dyDescent="0.3">
      <c r="A9" s="20"/>
      <c r="B9" s="20"/>
      <c r="C9" s="20"/>
      <c r="D9" s="24"/>
      <c r="E9" s="1"/>
      <c r="F9" s="1">
        <v>0.5</v>
      </c>
      <c r="G9" s="1"/>
      <c r="H9" s="1">
        <f t="shared" si="0"/>
        <v>0</v>
      </c>
      <c r="I9" s="24"/>
      <c r="J9" s="20"/>
      <c r="K9" s="5">
        <v>5</v>
      </c>
      <c r="L9" s="3">
        <f t="shared" si="1"/>
        <v>0</v>
      </c>
      <c r="M9" s="4">
        <f t="shared" si="2"/>
        <v>1</v>
      </c>
      <c r="N9" s="4">
        <f t="shared" si="3"/>
        <v>2</v>
      </c>
      <c r="O9" s="4">
        <f t="shared" si="4"/>
        <v>0</v>
      </c>
      <c r="P9" s="4" t="e">
        <f t="shared" si="5"/>
        <v>#DIV/0!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 x14ac:dyDescent="0.3">
      <c r="A10" s="20"/>
      <c r="B10" s="20"/>
      <c r="C10" s="20"/>
      <c r="D10" s="24"/>
      <c r="E10" s="1"/>
      <c r="F10" s="1">
        <v>0.55000000000000004</v>
      </c>
      <c r="G10" s="1"/>
      <c r="H10" s="1">
        <f t="shared" si="0"/>
        <v>0</v>
      </c>
      <c r="I10" s="24"/>
      <c r="J10" s="20"/>
      <c r="K10" s="5">
        <v>6</v>
      </c>
      <c r="L10" s="3">
        <f t="shared" si="1"/>
        <v>0</v>
      </c>
      <c r="M10" s="4">
        <f t="shared" si="2"/>
        <v>1</v>
      </c>
      <c r="N10" s="4">
        <f t="shared" si="3"/>
        <v>1.8181818181818181</v>
      </c>
      <c r="O10" s="4">
        <f t="shared" si="4"/>
        <v>0</v>
      </c>
      <c r="P10" s="4" t="e">
        <f t="shared" si="5"/>
        <v>#DIV/0!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thickBot="1" x14ac:dyDescent="0.3">
      <c r="A11" s="20"/>
      <c r="B11" s="20"/>
      <c r="C11" s="20"/>
      <c r="D11" s="24"/>
      <c r="E11" s="1"/>
      <c r="F11" s="1">
        <v>0.6</v>
      </c>
      <c r="G11" s="1"/>
      <c r="H11" s="1">
        <f t="shared" si="0"/>
        <v>0</v>
      </c>
      <c r="I11" s="24"/>
      <c r="J11" s="20"/>
      <c r="K11" s="5">
        <v>7</v>
      </c>
      <c r="L11" s="3">
        <f t="shared" si="1"/>
        <v>0</v>
      </c>
      <c r="M11" s="4">
        <f t="shared" si="2"/>
        <v>1</v>
      </c>
      <c r="N11" s="4">
        <f t="shared" si="3"/>
        <v>1.6666666666666667</v>
      </c>
      <c r="O11" s="4">
        <f t="shared" si="4"/>
        <v>0</v>
      </c>
      <c r="P11" s="4" t="e">
        <f t="shared" si="5"/>
        <v>#DIV/0!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thickBot="1" x14ac:dyDescent="0.3">
      <c r="A12" s="20"/>
      <c r="B12" s="20"/>
      <c r="C12" s="20"/>
      <c r="D12" s="24"/>
      <c r="E12" s="1"/>
      <c r="F12" s="1">
        <v>0.65</v>
      </c>
      <c r="G12" s="1"/>
      <c r="H12" s="1">
        <f t="shared" si="0"/>
        <v>0</v>
      </c>
      <c r="I12" s="24"/>
      <c r="J12" s="20"/>
      <c r="K12" s="5">
        <v>8</v>
      </c>
      <c r="L12" s="3">
        <f t="shared" si="1"/>
        <v>0</v>
      </c>
      <c r="M12" s="4">
        <f t="shared" si="2"/>
        <v>1</v>
      </c>
      <c r="N12" s="4">
        <f t="shared" si="3"/>
        <v>1.5384615384615383</v>
      </c>
      <c r="O12" s="4">
        <f t="shared" si="4"/>
        <v>0</v>
      </c>
      <c r="P12" s="4" t="e">
        <f t="shared" si="5"/>
        <v>#DIV/0!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thickBot="1" x14ac:dyDescent="0.3">
      <c r="A13" s="20"/>
      <c r="B13" s="20"/>
      <c r="C13" s="20"/>
      <c r="D13" s="24"/>
      <c r="E13" s="1"/>
      <c r="F13" s="1">
        <v>0.7</v>
      </c>
      <c r="G13" s="1"/>
      <c r="H13" s="1">
        <f t="shared" si="0"/>
        <v>0</v>
      </c>
      <c r="I13" s="24"/>
      <c r="J13" s="20"/>
      <c r="K13" s="5">
        <v>9</v>
      </c>
      <c r="L13" s="3">
        <f t="shared" si="1"/>
        <v>0</v>
      </c>
      <c r="M13" s="4">
        <f t="shared" si="2"/>
        <v>1</v>
      </c>
      <c r="N13" s="4">
        <f t="shared" si="3"/>
        <v>1.4285714285714286</v>
      </c>
      <c r="O13" s="4">
        <f t="shared" si="4"/>
        <v>0</v>
      </c>
      <c r="P13" s="4" t="e">
        <f>(O13/L13)*100</f>
        <v>#DIV/0!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thickBo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1" t="s">
        <v>9</v>
      </c>
      <c r="L14" s="2"/>
      <c r="M14" s="1"/>
      <c r="N14" s="1"/>
      <c r="O14" s="12"/>
      <c r="P14" s="5" t="e">
        <f>AVERAGE(P5:P13)</f>
        <v>#DIV/0!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thickBo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">
      <c r="D16" s="34" t="s">
        <v>37</v>
      </c>
      <c r="E16" s="28" t="s">
        <v>15</v>
      </c>
      <c r="F16" s="8" t="s">
        <v>16</v>
      </c>
      <c r="G16" s="8" t="s">
        <v>29</v>
      </c>
      <c r="H16" s="25" t="s">
        <v>30</v>
      </c>
      <c r="I16" s="34" t="s">
        <v>31</v>
      </c>
      <c r="K16" s="5" t="s">
        <v>0</v>
      </c>
      <c r="L16" s="9" t="s">
        <v>30</v>
      </c>
      <c r="M16" s="14" t="s">
        <v>32</v>
      </c>
      <c r="N16" s="14" t="s">
        <v>33</v>
      </c>
      <c r="O16" s="14" t="s">
        <v>36</v>
      </c>
      <c r="P16" s="14" t="s">
        <v>34</v>
      </c>
    </row>
    <row r="17" spans="4:16" ht="15.75" thickBot="1" x14ac:dyDescent="0.3">
      <c r="D17" s="35"/>
      <c r="E17" s="3"/>
      <c r="F17" s="4">
        <v>0.3</v>
      </c>
      <c r="G17" s="4"/>
      <c r="H17" s="26">
        <f>G17*(F17/(E17-F17))</f>
        <v>0</v>
      </c>
      <c r="I17" s="35"/>
      <c r="K17" s="5">
        <v>1</v>
      </c>
      <c r="L17" s="3">
        <f>H17</f>
        <v>0</v>
      </c>
      <c r="M17" s="4">
        <f>ABS(F17/(E17-F17))</f>
        <v>1</v>
      </c>
      <c r="N17" s="4">
        <f>ABS(G17*E17-G17*F17+F17)/(POWER(E17-F17,2))</f>
        <v>3.3333333333333335</v>
      </c>
      <c r="O17" s="4">
        <f>M17*V17+N17*U17</f>
        <v>0</v>
      </c>
      <c r="P17" s="4" t="e">
        <f>(O17/L17)*100</f>
        <v>#DIV/0!</v>
      </c>
    </row>
    <row r="18" spans="4:16" ht="15.75" thickBot="1" x14ac:dyDescent="0.3">
      <c r="D18" s="35"/>
      <c r="E18" s="2"/>
      <c r="F18" s="1">
        <v>0.35</v>
      </c>
      <c r="G18" s="1"/>
      <c r="H18" s="26">
        <f t="shared" ref="H18:H25" si="6">G18*(F18/(E18-F18))</f>
        <v>0</v>
      </c>
      <c r="I18" s="35"/>
      <c r="K18" s="5">
        <v>2</v>
      </c>
      <c r="L18" s="3">
        <f t="shared" ref="L18:L25" si="7">H18</f>
        <v>0</v>
      </c>
      <c r="M18" s="4">
        <f t="shared" ref="M18:M25" si="8">ABS(F18/(E18-F18))</f>
        <v>1</v>
      </c>
      <c r="N18" s="4">
        <f t="shared" ref="N18:N25" si="9">ABS(G18*E18-G18*F18+F18)/(POWER(E18-F18,2))</f>
        <v>2.8571428571428572</v>
      </c>
      <c r="O18" s="4">
        <f t="shared" ref="O18:O25" si="10">M18*V18+N18*U18</f>
        <v>0</v>
      </c>
      <c r="P18" s="4" t="e">
        <f t="shared" ref="P18" si="11">(O18/L18)*100</f>
        <v>#DIV/0!</v>
      </c>
    </row>
    <row r="19" spans="4:16" ht="15.75" thickBot="1" x14ac:dyDescent="0.3">
      <c r="D19" s="36"/>
      <c r="E19" s="2"/>
      <c r="F19" s="1">
        <v>0.4</v>
      </c>
      <c r="G19" s="1"/>
      <c r="H19" s="26">
        <f t="shared" si="6"/>
        <v>0</v>
      </c>
      <c r="I19" s="27">
        <f>AVERAGE(H17:H25)</f>
        <v>0</v>
      </c>
      <c r="K19" s="5">
        <v>3</v>
      </c>
      <c r="L19" s="3">
        <f t="shared" si="7"/>
        <v>0</v>
      </c>
      <c r="M19" s="4">
        <f t="shared" si="8"/>
        <v>1</v>
      </c>
      <c r="N19" s="4">
        <f t="shared" si="9"/>
        <v>2.4999999999999996</v>
      </c>
      <c r="O19" s="4">
        <f t="shared" si="10"/>
        <v>0</v>
      </c>
      <c r="P19" s="4" t="e">
        <f>(O19/L19)*100</f>
        <v>#DIV/0!</v>
      </c>
    </row>
    <row r="20" spans="4:16" ht="15.75" thickBot="1" x14ac:dyDescent="0.3">
      <c r="D20" s="24"/>
      <c r="E20" s="1"/>
      <c r="F20" s="1">
        <v>0.45</v>
      </c>
      <c r="G20" s="1"/>
      <c r="H20" s="1">
        <f t="shared" si="6"/>
        <v>0</v>
      </c>
      <c r="I20" s="24"/>
      <c r="K20" s="5">
        <v>4</v>
      </c>
      <c r="L20" s="3">
        <f t="shared" si="7"/>
        <v>0</v>
      </c>
      <c r="M20" s="4">
        <f t="shared" si="8"/>
        <v>1</v>
      </c>
      <c r="N20" s="4">
        <f t="shared" si="9"/>
        <v>2.2222222222222223</v>
      </c>
      <c r="O20" s="4">
        <f t="shared" si="10"/>
        <v>0</v>
      </c>
      <c r="P20" s="4" t="e">
        <f t="shared" ref="P20:P24" si="12">(O20/L20)*100</f>
        <v>#DIV/0!</v>
      </c>
    </row>
    <row r="21" spans="4:16" ht="15.75" thickBot="1" x14ac:dyDescent="0.3">
      <c r="D21" s="24"/>
      <c r="E21" s="1"/>
      <c r="F21" s="1">
        <v>0.5</v>
      </c>
      <c r="G21" s="1"/>
      <c r="H21" s="1">
        <f t="shared" si="6"/>
        <v>0</v>
      </c>
      <c r="I21" s="24"/>
      <c r="K21" s="5">
        <v>5</v>
      </c>
      <c r="L21" s="3">
        <f t="shared" si="7"/>
        <v>0</v>
      </c>
      <c r="M21" s="4">
        <f t="shared" si="8"/>
        <v>1</v>
      </c>
      <c r="N21" s="4">
        <f t="shared" si="9"/>
        <v>2</v>
      </c>
      <c r="O21" s="4">
        <f t="shared" si="10"/>
        <v>0</v>
      </c>
      <c r="P21" s="4" t="e">
        <f t="shared" si="12"/>
        <v>#DIV/0!</v>
      </c>
    </row>
    <row r="22" spans="4:16" ht="15.75" thickBot="1" x14ac:dyDescent="0.3">
      <c r="D22" s="24"/>
      <c r="E22" s="1"/>
      <c r="F22" s="1">
        <v>0.55000000000000004</v>
      </c>
      <c r="G22" s="1"/>
      <c r="H22" s="1">
        <f t="shared" si="6"/>
        <v>0</v>
      </c>
      <c r="I22" s="24"/>
      <c r="K22" s="5">
        <v>6</v>
      </c>
      <c r="L22" s="3">
        <f t="shared" si="7"/>
        <v>0</v>
      </c>
      <c r="M22" s="4">
        <f t="shared" si="8"/>
        <v>1</v>
      </c>
      <c r="N22" s="4">
        <f t="shared" si="9"/>
        <v>1.8181818181818181</v>
      </c>
      <c r="O22" s="4">
        <f t="shared" si="10"/>
        <v>0</v>
      </c>
      <c r="P22" s="4" t="e">
        <f t="shared" si="12"/>
        <v>#DIV/0!</v>
      </c>
    </row>
    <row r="23" spans="4:16" ht="15.75" thickBot="1" x14ac:dyDescent="0.3">
      <c r="D23" s="24"/>
      <c r="E23" s="1"/>
      <c r="F23" s="1">
        <v>0.6</v>
      </c>
      <c r="G23" s="1"/>
      <c r="H23" s="1">
        <f t="shared" si="6"/>
        <v>0</v>
      </c>
      <c r="I23" s="24"/>
      <c r="K23" s="5">
        <v>7</v>
      </c>
      <c r="L23" s="3">
        <f t="shared" si="7"/>
        <v>0</v>
      </c>
      <c r="M23" s="4">
        <f t="shared" si="8"/>
        <v>1</v>
      </c>
      <c r="N23" s="4">
        <f t="shared" si="9"/>
        <v>1.6666666666666667</v>
      </c>
      <c r="O23" s="4">
        <f t="shared" si="10"/>
        <v>0</v>
      </c>
      <c r="P23" s="4" t="e">
        <f t="shared" si="12"/>
        <v>#DIV/0!</v>
      </c>
    </row>
    <row r="24" spans="4:16" ht="15.75" thickBot="1" x14ac:dyDescent="0.3">
      <c r="D24" s="24"/>
      <c r="E24" s="1"/>
      <c r="F24" s="1">
        <v>0.65</v>
      </c>
      <c r="G24" s="1"/>
      <c r="H24" s="1">
        <f t="shared" si="6"/>
        <v>0</v>
      </c>
      <c r="I24" s="24"/>
      <c r="K24" s="5">
        <v>8</v>
      </c>
      <c r="L24" s="3">
        <f t="shared" si="7"/>
        <v>0</v>
      </c>
      <c r="M24" s="4">
        <f t="shared" si="8"/>
        <v>1</v>
      </c>
      <c r="N24" s="4">
        <f t="shared" si="9"/>
        <v>1.5384615384615383</v>
      </c>
      <c r="O24" s="4">
        <f t="shared" si="10"/>
        <v>0</v>
      </c>
      <c r="P24" s="4" t="e">
        <f t="shared" si="12"/>
        <v>#DIV/0!</v>
      </c>
    </row>
    <row r="25" spans="4:16" ht="15.75" thickBot="1" x14ac:dyDescent="0.3">
      <c r="D25" s="24"/>
      <c r="E25" s="1"/>
      <c r="F25" s="1">
        <v>0.7</v>
      </c>
      <c r="G25" s="1"/>
      <c r="H25" s="1">
        <f t="shared" si="6"/>
        <v>0</v>
      </c>
      <c r="I25" s="24"/>
      <c r="K25" s="5">
        <v>9</v>
      </c>
      <c r="L25" s="3">
        <f t="shared" si="7"/>
        <v>0</v>
      </c>
      <c r="M25" s="4">
        <f t="shared" si="8"/>
        <v>1</v>
      </c>
      <c r="N25" s="4">
        <f t="shared" si="9"/>
        <v>1.4285714285714286</v>
      </c>
      <c r="O25" s="4">
        <f t="shared" si="10"/>
        <v>0</v>
      </c>
      <c r="P25" s="4" t="e">
        <f>(O25/L25)*100</f>
        <v>#DIV/0!</v>
      </c>
    </row>
    <row r="26" spans="4:16" ht="15.75" thickBot="1" x14ac:dyDescent="0.3">
      <c r="K26" s="11" t="s">
        <v>9</v>
      </c>
      <c r="L26" s="2"/>
      <c r="M26" s="1"/>
      <c r="N26" s="1"/>
      <c r="O26" s="12"/>
      <c r="P26" s="5" t="e">
        <f>AVERAGE(P17:P25)</f>
        <v>#DIV/0!</v>
      </c>
    </row>
    <row r="27" spans="4:16" ht="15.75" thickBot="1" x14ac:dyDescent="0.3"/>
    <row r="28" spans="4:16" ht="15.75" customHeight="1" thickBot="1" x14ac:dyDescent="0.3">
      <c r="D28" s="34" t="s">
        <v>38</v>
      </c>
      <c r="E28" s="28" t="s">
        <v>15</v>
      </c>
      <c r="F28" s="8" t="s">
        <v>16</v>
      </c>
      <c r="G28" s="8" t="s">
        <v>29</v>
      </c>
      <c r="H28" s="25" t="s">
        <v>30</v>
      </c>
      <c r="I28" s="34" t="s">
        <v>31</v>
      </c>
      <c r="K28" s="5" t="s">
        <v>0</v>
      </c>
      <c r="L28" s="9" t="s">
        <v>30</v>
      </c>
      <c r="M28" s="14" t="s">
        <v>32</v>
      </c>
      <c r="N28" s="14" t="s">
        <v>33</v>
      </c>
      <c r="O28" s="14" t="s">
        <v>36</v>
      </c>
      <c r="P28" s="14" t="s">
        <v>34</v>
      </c>
    </row>
    <row r="29" spans="4:16" ht="15.75" thickBot="1" x14ac:dyDescent="0.3">
      <c r="D29" s="35"/>
      <c r="E29" s="3"/>
      <c r="F29" s="4">
        <v>0.3</v>
      </c>
      <c r="G29" s="4"/>
      <c r="H29" s="26">
        <f>G29*(F29/(E29-F29))</f>
        <v>0</v>
      </c>
      <c r="I29" s="35"/>
      <c r="K29" s="5">
        <v>1</v>
      </c>
      <c r="L29" s="3">
        <f>H29</f>
        <v>0</v>
      </c>
      <c r="M29" s="4">
        <f>ABS(F29/(E29-F29))</f>
        <v>1</v>
      </c>
      <c r="N29" s="4">
        <f>ABS(G29*E29-G29*F29+F29)/(POWER(E29-F29,2))</f>
        <v>3.3333333333333335</v>
      </c>
      <c r="O29" s="4">
        <f>M29*V29+N29*U29</f>
        <v>0</v>
      </c>
      <c r="P29" s="4" t="e">
        <f>(O29/L29)*100</f>
        <v>#DIV/0!</v>
      </c>
    </row>
    <row r="30" spans="4:16" ht="15.75" thickBot="1" x14ac:dyDescent="0.3">
      <c r="D30" s="35"/>
      <c r="E30" s="2"/>
      <c r="F30" s="1">
        <v>0.35</v>
      </c>
      <c r="G30" s="1"/>
      <c r="H30" s="26">
        <f t="shared" ref="H30:H37" si="13">G30*(F30/(E30-F30))</f>
        <v>0</v>
      </c>
      <c r="I30" s="35"/>
      <c r="K30" s="5">
        <v>2</v>
      </c>
      <c r="L30" s="3">
        <f t="shared" ref="L30:L37" si="14">H30</f>
        <v>0</v>
      </c>
      <c r="M30" s="4">
        <f t="shared" ref="M30:M37" si="15">ABS(F30/(E30-F30))</f>
        <v>1</v>
      </c>
      <c r="N30" s="4">
        <f t="shared" ref="N30:N37" si="16">ABS(G30*E30-G30*F30+F30)/(POWER(E30-F30,2))</f>
        <v>2.8571428571428572</v>
      </c>
      <c r="O30" s="4">
        <f t="shared" ref="O30:O37" si="17">M30*V30+N30*U30</f>
        <v>0</v>
      </c>
      <c r="P30" s="4" t="e">
        <f t="shared" ref="P30" si="18">(O30/L30)*100</f>
        <v>#DIV/0!</v>
      </c>
    </row>
    <row r="31" spans="4:16" ht="15.75" thickBot="1" x14ac:dyDescent="0.3">
      <c r="D31" s="36"/>
      <c r="E31" s="2"/>
      <c r="F31" s="1">
        <v>0.4</v>
      </c>
      <c r="G31" s="1"/>
      <c r="H31" s="26">
        <f t="shared" si="13"/>
        <v>0</v>
      </c>
      <c r="I31" s="27">
        <f>AVERAGE(H29:H37)</f>
        <v>0</v>
      </c>
      <c r="K31" s="5">
        <v>3</v>
      </c>
      <c r="L31" s="3">
        <f t="shared" si="14"/>
        <v>0</v>
      </c>
      <c r="M31" s="4">
        <f t="shared" si="15"/>
        <v>1</v>
      </c>
      <c r="N31" s="4">
        <f t="shared" si="16"/>
        <v>2.4999999999999996</v>
      </c>
      <c r="O31" s="4">
        <f t="shared" si="17"/>
        <v>0</v>
      </c>
      <c r="P31" s="4" t="e">
        <f>(O31/L31)*100</f>
        <v>#DIV/0!</v>
      </c>
    </row>
    <row r="32" spans="4:16" ht="15.75" thickBot="1" x14ac:dyDescent="0.3">
      <c r="D32" s="24"/>
      <c r="E32" s="1"/>
      <c r="F32" s="1">
        <v>0.45</v>
      </c>
      <c r="G32" s="1"/>
      <c r="H32" s="1">
        <f t="shared" si="13"/>
        <v>0</v>
      </c>
      <c r="I32" s="24"/>
      <c r="K32" s="5">
        <v>4</v>
      </c>
      <c r="L32" s="3">
        <f t="shared" si="14"/>
        <v>0</v>
      </c>
      <c r="M32" s="4">
        <f t="shared" si="15"/>
        <v>1</v>
      </c>
      <c r="N32" s="4">
        <f t="shared" si="16"/>
        <v>2.2222222222222223</v>
      </c>
      <c r="O32" s="4">
        <f t="shared" si="17"/>
        <v>0</v>
      </c>
      <c r="P32" s="4" t="e">
        <f t="shared" ref="P32:P36" si="19">(O32/L32)*100</f>
        <v>#DIV/0!</v>
      </c>
    </row>
    <row r="33" spans="4:16" ht="15.75" thickBot="1" x14ac:dyDescent="0.3">
      <c r="D33" s="24"/>
      <c r="E33" s="1"/>
      <c r="F33" s="1">
        <v>0.5</v>
      </c>
      <c r="G33" s="1"/>
      <c r="H33" s="1">
        <f t="shared" si="13"/>
        <v>0</v>
      </c>
      <c r="I33" s="24"/>
      <c r="K33" s="5">
        <v>5</v>
      </c>
      <c r="L33" s="3">
        <f t="shared" si="14"/>
        <v>0</v>
      </c>
      <c r="M33" s="4">
        <f t="shared" si="15"/>
        <v>1</v>
      </c>
      <c r="N33" s="4">
        <f t="shared" si="16"/>
        <v>2</v>
      </c>
      <c r="O33" s="4">
        <f t="shared" si="17"/>
        <v>0</v>
      </c>
      <c r="P33" s="4" t="e">
        <f t="shared" si="19"/>
        <v>#DIV/0!</v>
      </c>
    </row>
    <row r="34" spans="4:16" ht="15.75" thickBot="1" x14ac:dyDescent="0.3">
      <c r="D34" s="24"/>
      <c r="E34" s="1"/>
      <c r="F34" s="1">
        <v>0.55000000000000004</v>
      </c>
      <c r="G34" s="1"/>
      <c r="H34" s="1">
        <f t="shared" si="13"/>
        <v>0</v>
      </c>
      <c r="I34" s="24"/>
      <c r="K34" s="5">
        <v>6</v>
      </c>
      <c r="L34" s="3">
        <f t="shared" si="14"/>
        <v>0</v>
      </c>
      <c r="M34" s="4">
        <f t="shared" si="15"/>
        <v>1</v>
      </c>
      <c r="N34" s="4">
        <f t="shared" si="16"/>
        <v>1.8181818181818181</v>
      </c>
      <c r="O34" s="4">
        <f t="shared" si="17"/>
        <v>0</v>
      </c>
      <c r="P34" s="4" t="e">
        <f t="shared" si="19"/>
        <v>#DIV/0!</v>
      </c>
    </row>
    <row r="35" spans="4:16" ht="15.75" thickBot="1" x14ac:dyDescent="0.3">
      <c r="D35" s="24"/>
      <c r="E35" s="1"/>
      <c r="F35" s="1">
        <v>0.6</v>
      </c>
      <c r="G35" s="1"/>
      <c r="H35" s="1">
        <f t="shared" si="13"/>
        <v>0</v>
      </c>
      <c r="I35" s="24"/>
      <c r="K35" s="5">
        <v>7</v>
      </c>
      <c r="L35" s="3">
        <f t="shared" si="14"/>
        <v>0</v>
      </c>
      <c r="M35" s="4">
        <f t="shared" si="15"/>
        <v>1</v>
      </c>
      <c r="N35" s="4">
        <f t="shared" si="16"/>
        <v>1.6666666666666667</v>
      </c>
      <c r="O35" s="4">
        <f t="shared" si="17"/>
        <v>0</v>
      </c>
      <c r="P35" s="4" t="e">
        <f t="shared" si="19"/>
        <v>#DIV/0!</v>
      </c>
    </row>
    <row r="36" spans="4:16" ht="15.75" thickBot="1" x14ac:dyDescent="0.3">
      <c r="D36" s="24"/>
      <c r="E36" s="1"/>
      <c r="F36" s="1">
        <v>0.65</v>
      </c>
      <c r="G36" s="1"/>
      <c r="H36" s="1">
        <f t="shared" si="13"/>
        <v>0</v>
      </c>
      <c r="I36" s="24"/>
      <c r="K36" s="5">
        <v>8</v>
      </c>
      <c r="L36" s="3">
        <f t="shared" si="14"/>
        <v>0</v>
      </c>
      <c r="M36" s="4">
        <f t="shared" si="15"/>
        <v>1</v>
      </c>
      <c r="N36" s="4">
        <f t="shared" si="16"/>
        <v>1.5384615384615383</v>
      </c>
      <c r="O36" s="4">
        <f t="shared" si="17"/>
        <v>0</v>
      </c>
      <c r="P36" s="4" t="e">
        <f t="shared" si="19"/>
        <v>#DIV/0!</v>
      </c>
    </row>
    <row r="37" spans="4:16" ht="15.75" thickBot="1" x14ac:dyDescent="0.3">
      <c r="D37" s="24"/>
      <c r="E37" s="1"/>
      <c r="F37" s="1">
        <v>0.7</v>
      </c>
      <c r="G37" s="1"/>
      <c r="H37" s="1">
        <f t="shared" si="13"/>
        <v>0</v>
      </c>
      <c r="I37" s="24"/>
      <c r="K37" s="5">
        <v>9</v>
      </c>
      <c r="L37" s="3">
        <f t="shared" si="14"/>
        <v>0</v>
      </c>
      <c r="M37" s="4">
        <f t="shared" si="15"/>
        <v>1</v>
      </c>
      <c r="N37" s="4">
        <f t="shared" si="16"/>
        <v>1.4285714285714286</v>
      </c>
      <c r="O37" s="4">
        <f t="shared" si="17"/>
        <v>0</v>
      </c>
      <c r="P37" s="4" t="e">
        <f>(O37/L37)*100</f>
        <v>#DIV/0!</v>
      </c>
    </row>
    <row r="38" spans="4:16" ht="15.75" thickBot="1" x14ac:dyDescent="0.3">
      <c r="K38" s="11" t="s">
        <v>9</v>
      </c>
      <c r="L38" s="2"/>
      <c r="M38" s="1"/>
      <c r="N38" s="1"/>
      <c r="O38" s="12"/>
      <c r="P38" s="5" t="e">
        <f>AVERAGE(P29:P37)</f>
        <v>#DIV/0!</v>
      </c>
    </row>
    <row r="39" spans="4:16" ht="15.75" thickBot="1" x14ac:dyDescent="0.3"/>
    <row r="40" spans="4:16" ht="15.75" customHeight="1" thickBot="1" x14ac:dyDescent="0.3">
      <c r="D40" s="34" t="s">
        <v>39</v>
      </c>
      <c r="E40" s="28" t="s">
        <v>15</v>
      </c>
      <c r="F40" s="8" t="s">
        <v>16</v>
      </c>
      <c r="G40" s="8" t="s">
        <v>29</v>
      </c>
      <c r="H40" s="25" t="s">
        <v>30</v>
      </c>
      <c r="I40" s="34" t="s">
        <v>31</v>
      </c>
      <c r="K40" s="5" t="s">
        <v>0</v>
      </c>
      <c r="L40" s="9" t="s">
        <v>30</v>
      </c>
      <c r="M40" s="14" t="s">
        <v>32</v>
      </c>
      <c r="N40" s="14" t="s">
        <v>33</v>
      </c>
      <c r="O40" s="14" t="s">
        <v>36</v>
      </c>
      <c r="P40" s="14" t="s">
        <v>34</v>
      </c>
    </row>
    <row r="41" spans="4:16" ht="15.75" thickBot="1" x14ac:dyDescent="0.3">
      <c r="D41" s="35"/>
      <c r="E41" s="3"/>
      <c r="F41" s="4">
        <v>0.3</v>
      </c>
      <c r="G41" s="4"/>
      <c r="H41" s="26">
        <f>G41*(F41/(E41-F41))</f>
        <v>0</v>
      </c>
      <c r="I41" s="35"/>
      <c r="K41" s="5">
        <v>1</v>
      </c>
      <c r="L41" s="3">
        <f>H41</f>
        <v>0</v>
      </c>
      <c r="M41" s="4">
        <f>ABS(F41/(E41-F41))</f>
        <v>1</v>
      </c>
      <c r="N41" s="4">
        <f>ABS(G41*E41-G41*F41+F41)/(POWER(E41-F41,2))</f>
        <v>3.3333333333333335</v>
      </c>
      <c r="O41" s="4">
        <f>M41*V41+N41*U41</f>
        <v>0</v>
      </c>
      <c r="P41" s="4" t="e">
        <f>(O41/L41)*100</f>
        <v>#DIV/0!</v>
      </c>
    </row>
    <row r="42" spans="4:16" ht="15.75" thickBot="1" x14ac:dyDescent="0.3">
      <c r="D42" s="35"/>
      <c r="E42" s="2"/>
      <c r="F42" s="1">
        <v>0.35</v>
      </c>
      <c r="G42" s="1"/>
      <c r="H42" s="26">
        <f t="shared" ref="H42:H49" si="20">G42*(F42/(E42-F42))</f>
        <v>0</v>
      </c>
      <c r="I42" s="35"/>
      <c r="K42" s="5">
        <v>2</v>
      </c>
      <c r="L42" s="3">
        <f t="shared" ref="L42:L49" si="21">H42</f>
        <v>0</v>
      </c>
      <c r="M42" s="4">
        <f t="shared" ref="M42:M49" si="22">ABS(F42/(E42-F42))</f>
        <v>1</v>
      </c>
      <c r="N42" s="4">
        <f t="shared" ref="N42:N49" si="23">ABS(G42*E42-G42*F42+F42)/(POWER(E42-F42,2))</f>
        <v>2.8571428571428572</v>
      </c>
      <c r="O42" s="4">
        <f t="shared" ref="O42:O49" si="24">M42*V42+N42*U42</f>
        <v>0</v>
      </c>
      <c r="P42" s="4" t="e">
        <f t="shared" ref="P42" si="25">(O42/L42)*100</f>
        <v>#DIV/0!</v>
      </c>
    </row>
    <row r="43" spans="4:16" ht="15.75" thickBot="1" x14ac:dyDescent="0.3">
      <c r="D43" s="36"/>
      <c r="E43" s="2"/>
      <c r="F43" s="1">
        <v>0.4</v>
      </c>
      <c r="G43" s="1"/>
      <c r="H43" s="26">
        <f t="shared" si="20"/>
        <v>0</v>
      </c>
      <c r="I43" s="27">
        <f>AVERAGE(H41:H49)</f>
        <v>0</v>
      </c>
      <c r="K43" s="5">
        <v>3</v>
      </c>
      <c r="L43" s="3">
        <f t="shared" si="21"/>
        <v>0</v>
      </c>
      <c r="M43" s="4">
        <f t="shared" si="22"/>
        <v>1</v>
      </c>
      <c r="N43" s="4">
        <f t="shared" si="23"/>
        <v>2.4999999999999996</v>
      </c>
      <c r="O43" s="4">
        <f t="shared" si="24"/>
        <v>0</v>
      </c>
      <c r="P43" s="4" t="e">
        <f>(O43/L43)*100</f>
        <v>#DIV/0!</v>
      </c>
    </row>
    <row r="44" spans="4:16" ht="15.75" thickBot="1" x14ac:dyDescent="0.3">
      <c r="D44" s="24"/>
      <c r="E44" s="1"/>
      <c r="F44" s="1">
        <v>0.45</v>
      </c>
      <c r="G44" s="1"/>
      <c r="H44" s="1">
        <f t="shared" si="20"/>
        <v>0</v>
      </c>
      <c r="I44" s="24"/>
      <c r="K44" s="5">
        <v>4</v>
      </c>
      <c r="L44" s="3">
        <f t="shared" si="21"/>
        <v>0</v>
      </c>
      <c r="M44" s="4">
        <f t="shared" si="22"/>
        <v>1</v>
      </c>
      <c r="N44" s="4">
        <f t="shared" si="23"/>
        <v>2.2222222222222223</v>
      </c>
      <c r="O44" s="4">
        <f t="shared" si="24"/>
        <v>0</v>
      </c>
      <c r="P44" s="4" t="e">
        <f t="shared" ref="P44:P48" si="26">(O44/L44)*100</f>
        <v>#DIV/0!</v>
      </c>
    </row>
    <row r="45" spans="4:16" ht="15.75" thickBot="1" x14ac:dyDescent="0.3">
      <c r="D45" s="24"/>
      <c r="E45" s="1"/>
      <c r="F45" s="1">
        <v>0.5</v>
      </c>
      <c r="G45" s="1"/>
      <c r="H45" s="1">
        <f t="shared" si="20"/>
        <v>0</v>
      </c>
      <c r="I45" s="24"/>
      <c r="K45" s="5">
        <v>5</v>
      </c>
      <c r="L45" s="3">
        <f t="shared" si="21"/>
        <v>0</v>
      </c>
      <c r="M45" s="4">
        <f t="shared" si="22"/>
        <v>1</v>
      </c>
      <c r="N45" s="4">
        <f t="shared" si="23"/>
        <v>2</v>
      </c>
      <c r="O45" s="4">
        <f t="shared" si="24"/>
        <v>0</v>
      </c>
      <c r="P45" s="4" t="e">
        <f t="shared" si="26"/>
        <v>#DIV/0!</v>
      </c>
    </row>
    <row r="46" spans="4:16" ht="15.75" thickBot="1" x14ac:dyDescent="0.3">
      <c r="D46" s="24"/>
      <c r="E46" s="1"/>
      <c r="F46" s="1">
        <v>0.55000000000000004</v>
      </c>
      <c r="G46" s="1"/>
      <c r="H46" s="1">
        <f t="shared" si="20"/>
        <v>0</v>
      </c>
      <c r="I46" s="24"/>
      <c r="K46" s="5">
        <v>6</v>
      </c>
      <c r="L46" s="3">
        <f t="shared" si="21"/>
        <v>0</v>
      </c>
      <c r="M46" s="4">
        <f t="shared" si="22"/>
        <v>1</v>
      </c>
      <c r="N46" s="4">
        <f t="shared" si="23"/>
        <v>1.8181818181818181</v>
      </c>
      <c r="O46" s="4">
        <f t="shared" si="24"/>
        <v>0</v>
      </c>
      <c r="P46" s="4" t="e">
        <f t="shared" si="26"/>
        <v>#DIV/0!</v>
      </c>
    </row>
    <row r="47" spans="4:16" ht="15.75" thickBot="1" x14ac:dyDescent="0.3">
      <c r="D47" s="24"/>
      <c r="E47" s="1"/>
      <c r="F47" s="1">
        <v>0.6</v>
      </c>
      <c r="G47" s="1"/>
      <c r="H47" s="1">
        <f t="shared" si="20"/>
        <v>0</v>
      </c>
      <c r="I47" s="24"/>
      <c r="K47" s="5">
        <v>7</v>
      </c>
      <c r="L47" s="3">
        <f t="shared" si="21"/>
        <v>0</v>
      </c>
      <c r="M47" s="4">
        <f t="shared" si="22"/>
        <v>1</v>
      </c>
      <c r="N47" s="4">
        <f t="shared" si="23"/>
        <v>1.6666666666666667</v>
      </c>
      <c r="O47" s="4">
        <f t="shared" si="24"/>
        <v>0</v>
      </c>
      <c r="P47" s="4" t="e">
        <f t="shared" si="26"/>
        <v>#DIV/0!</v>
      </c>
    </row>
    <row r="48" spans="4:16" ht="15.75" thickBot="1" x14ac:dyDescent="0.3">
      <c r="D48" s="24"/>
      <c r="E48" s="1"/>
      <c r="F48" s="1">
        <v>0.65</v>
      </c>
      <c r="G48" s="1"/>
      <c r="H48" s="1">
        <f t="shared" si="20"/>
        <v>0</v>
      </c>
      <c r="I48" s="24"/>
      <c r="K48" s="5">
        <v>8</v>
      </c>
      <c r="L48" s="3">
        <f t="shared" si="21"/>
        <v>0</v>
      </c>
      <c r="M48" s="4">
        <f t="shared" si="22"/>
        <v>1</v>
      </c>
      <c r="N48" s="4">
        <f t="shared" si="23"/>
        <v>1.5384615384615383</v>
      </c>
      <c r="O48" s="4">
        <f t="shared" si="24"/>
        <v>0</v>
      </c>
      <c r="P48" s="4" t="e">
        <f t="shared" si="26"/>
        <v>#DIV/0!</v>
      </c>
    </row>
    <row r="49" spans="4:16" ht="15.75" thickBot="1" x14ac:dyDescent="0.3">
      <c r="D49" s="24"/>
      <c r="E49" s="1"/>
      <c r="F49" s="1">
        <v>0.7</v>
      </c>
      <c r="G49" s="1"/>
      <c r="H49" s="1">
        <f t="shared" si="20"/>
        <v>0</v>
      </c>
      <c r="I49" s="24"/>
      <c r="K49" s="5">
        <v>9</v>
      </c>
      <c r="L49" s="3">
        <f t="shared" si="21"/>
        <v>0</v>
      </c>
      <c r="M49" s="4">
        <f t="shared" si="22"/>
        <v>1</v>
      </c>
      <c r="N49" s="4">
        <f t="shared" si="23"/>
        <v>1.4285714285714286</v>
      </c>
      <c r="O49" s="4">
        <f t="shared" si="24"/>
        <v>0</v>
      </c>
      <c r="P49" s="4" t="e">
        <f>(O49/L49)*100</f>
        <v>#DIV/0!</v>
      </c>
    </row>
    <row r="50" spans="4:16" ht="15.75" thickBot="1" x14ac:dyDescent="0.3">
      <c r="K50" s="11" t="s">
        <v>9</v>
      </c>
      <c r="L50" s="2"/>
      <c r="M50" s="1"/>
      <c r="N50" s="1"/>
      <c r="O50" s="12"/>
      <c r="P50" s="5" t="e">
        <f>AVERAGE(P41:P49)</f>
        <v>#DIV/0!</v>
      </c>
    </row>
  </sheetData>
  <mergeCells count="10">
    <mergeCell ref="D40:D43"/>
    <mergeCell ref="I40:I42"/>
    <mergeCell ref="I4:I6"/>
    <mergeCell ref="D4:D7"/>
    <mergeCell ref="Y5:Z5"/>
    <mergeCell ref="Y4:Z4"/>
    <mergeCell ref="D16:D19"/>
    <mergeCell ref="I16:I18"/>
    <mergeCell ref="D28:D31"/>
    <mergeCell ref="I28:I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4"/>
  <sheetViews>
    <sheetView tabSelected="1" workbookViewId="0">
      <selection activeCell="W7" sqref="W7"/>
    </sheetView>
  </sheetViews>
  <sheetFormatPr defaultRowHeight="15" x14ac:dyDescent="0.25"/>
  <sheetData>
    <row r="3" spans="4:14" ht="15.75" thickBot="1" x14ac:dyDescent="0.3"/>
    <row r="4" spans="4:14" ht="15.75" thickBot="1" x14ac:dyDescent="0.3">
      <c r="D4" s="39" t="s">
        <v>48</v>
      </c>
      <c r="E4" s="41" t="s">
        <v>49</v>
      </c>
      <c r="F4" s="8" t="s">
        <v>50</v>
      </c>
      <c r="G4" s="8" t="s">
        <v>51</v>
      </c>
      <c r="H4" s="42" t="s">
        <v>52</v>
      </c>
      <c r="J4" s="39" t="s">
        <v>48</v>
      </c>
      <c r="K4" s="41" t="s">
        <v>49</v>
      </c>
      <c r="L4" s="8" t="s">
        <v>50</v>
      </c>
      <c r="M4" s="8" t="s">
        <v>51</v>
      </c>
      <c r="N4" s="42" t="s">
        <v>52</v>
      </c>
    </row>
    <row r="5" spans="4:14" ht="15.75" thickBot="1" x14ac:dyDescent="0.3">
      <c r="D5" s="40"/>
      <c r="E5" s="3"/>
      <c r="F5" s="4"/>
      <c r="G5" s="4">
        <f>E5*F5</f>
        <v>0</v>
      </c>
      <c r="H5" s="38">
        <f>AVERAGE(G5:G14)</f>
        <v>0</v>
      </c>
      <c r="J5" s="40"/>
      <c r="K5" s="3"/>
      <c r="L5" s="4"/>
      <c r="M5" s="4">
        <f>K5*L5</f>
        <v>0</v>
      </c>
      <c r="N5" s="38">
        <f>AVERAGE(M5:M14)</f>
        <v>0</v>
      </c>
    </row>
    <row r="6" spans="4:14" x14ac:dyDescent="0.25">
      <c r="D6" s="38"/>
      <c r="E6" s="1"/>
      <c r="F6" s="1"/>
      <c r="G6" s="4">
        <f t="shared" ref="G6:G14" si="0">E6*F6</f>
        <v>0</v>
      </c>
      <c r="H6" s="37"/>
      <c r="J6" s="38"/>
      <c r="K6" s="1"/>
      <c r="L6" s="1"/>
      <c r="M6" s="4">
        <f t="shared" ref="M6:M14" si="1">K6*L6</f>
        <v>0</v>
      </c>
      <c r="N6" s="37"/>
    </row>
    <row r="7" spans="4:14" x14ac:dyDescent="0.25">
      <c r="D7" s="37"/>
      <c r="E7" s="1"/>
      <c r="F7" s="1"/>
      <c r="G7" s="4">
        <f t="shared" si="0"/>
        <v>0</v>
      </c>
      <c r="H7" s="37"/>
      <c r="J7" s="37"/>
      <c r="K7" s="1"/>
      <c r="L7" s="1"/>
      <c r="M7" s="4">
        <f t="shared" si="1"/>
        <v>0</v>
      </c>
      <c r="N7" s="37"/>
    </row>
    <row r="8" spans="4:14" x14ac:dyDescent="0.25">
      <c r="D8" s="37"/>
      <c r="E8" s="1"/>
      <c r="F8" s="1"/>
      <c r="G8" s="4">
        <f t="shared" si="0"/>
        <v>0</v>
      </c>
      <c r="H8" s="37"/>
      <c r="J8" s="37"/>
      <c r="K8" s="1"/>
      <c r="L8" s="1"/>
      <c r="M8" s="4">
        <f t="shared" si="1"/>
        <v>0</v>
      </c>
      <c r="N8" s="37"/>
    </row>
    <row r="9" spans="4:14" x14ac:dyDescent="0.25">
      <c r="D9" s="37"/>
      <c r="E9" s="1"/>
      <c r="F9" s="1"/>
      <c r="G9" s="4">
        <f t="shared" si="0"/>
        <v>0</v>
      </c>
      <c r="H9" s="37"/>
      <c r="J9" s="37"/>
      <c r="K9" s="1"/>
      <c r="L9" s="1"/>
      <c r="M9" s="4">
        <f t="shared" si="1"/>
        <v>0</v>
      </c>
      <c r="N9" s="37"/>
    </row>
    <row r="10" spans="4:14" x14ac:dyDescent="0.25">
      <c r="D10" s="37"/>
      <c r="E10" s="1"/>
      <c r="F10" s="1"/>
      <c r="G10" s="4">
        <f t="shared" si="0"/>
        <v>0</v>
      </c>
      <c r="H10" s="37"/>
      <c r="J10" s="37"/>
      <c r="K10" s="1"/>
      <c r="L10" s="1"/>
      <c r="M10" s="4">
        <f t="shared" si="1"/>
        <v>0</v>
      </c>
      <c r="N10" s="37"/>
    </row>
    <row r="11" spans="4:14" x14ac:dyDescent="0.25">
      <c r="D11" s="37"/>
      <c r="E11" s="1"/>
      <c r="F11" s="1"/>
      <c r="G11" s="4">
        <f t="shared" si="0"/>
        <v>0</v>
      </c>
      <c r="H11" s="37"/>
      <c r="J11" s="37"/>
      <c r="K11" s="1"/>
      <c r="L11" s="1"/>
      <c r="M11" s="4">
        <f t="shared" si="1"/>
        <v>0</v>
      </c>
      <c r="N11" s="37"/>
    </row>
    <row r="12" spans="4:14" x14ac:dyDescent="0.25">
      <c r="D12" s="37"/>
      <c r="E12" s="1"/>
      <c r="F12" s="1"/>
      <c r="G12" s="4">
        <f t="shared" si="0"/>
        <v>0</v>
      </c>
      <c r="H12" s="37"/>
      <c r="J12" s="37"/>
      <c r="K12" s="1"/>
      <c r="L12" s="1"/>
      <c r="M12" s="4">
        <f t="shared" si="1"/>
        <v>0</v>
      </c>
      <c r="N12" s="37"/>
    </row>
    <row r="13" spans="4:14" x14ac:dyDescent="0.25">
      <c r="D13" s="37"/>
      <c r="E13" s="1"/>
      <c r="F13" s="1"/>
      <c r="G13" s="4">
        <f t="shared" si="0"/>
        <v>0</v>
      </c>
      <c r="H13" s="37"/>
      <c r="J13" s="37"/>
      <c r="K13" s="1"/>
      <c r="L13" s="1"/>
      <c r="M13" s="4">
        <f t="shared" si="1"/>
        <v>0</v>
      </c>
      <c r="N13" s="37"/>
    </row>
    <row r="14" spans="4:14" x14ac:dyDescent="0.25">
      <c r="D14" s="37"/>
      <c r="E14" s="1"/>
      <c r="F14" s="1"/>
      <c r="G14" s="4">
        <f t="shared" si="0"/>
        <v>0</v>
      </c>
      <c r="H14" s="37"/>
      <c r="J14" s="37"/>
      <c r="K14" s="1"/>
      <c r="L14" s="1"/>
      <c r="M14" s="4">
        <f t="shared" si="1"/>
        <v>0</v>
      </c>
      <c r="N14" s="37"/>
    </row>
  </sheetData>
  <mergeCells count="6">
    <mergeCell ref="D6:D14"/>
    <mergeCell ref="D4:D5"/>
    <mergeCell ref="H5:H14"/>
    <mergeCell ref="J4:J5"/>
    <mergeCell ref="N5:N14"/>
    <mergeCell ref="J6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MC4.2</vt:lpstr>
      <vt:lpstr>O3.2</vt:lpstr>
      <vt:lpstr>E3.2</vt:lpstr>
      <vt:lpstr>E5.1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2023-03-19T20:41:21Z</dcterms:modified>
</cp:coreProperties>
</file>