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5\"/>
    </mc:Choice>
  </mc:AlternateContent>
  <xr:revisionPtr revIDLastSave="0" documentId="13_ncr:1_{4CBEE85E-A535-46A0-99E8-F3A999765CC3}" xr6:coauthVersionLast="47" xr6:coauthVersionMax="47" xr10:uidLastSave="{00000000-0000-0000-0000-000000000000}"/>
  <bookViews>
    <workbookView xWindow="7212" yWindow="2484" windowWidth="11520" windowHeight="6132" activeTab="1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<sst xmlns="http://schemas.openxmlformats.org/spreadsheetml/2006/main" count="247" uniqueCount="171">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</sst>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8" fillId="4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6" fillId="3" borderId="1" xfId="3" applyNumberFormat="1" applyAlignment="1">
      <alignment vertical="center"/>
    </xf>
    <xf numFmtId="164" fontId="6" fillId="3" borderId="1" xfId="3" applyNumberFormat="1" applyAlignment="1">
      <alignment vertical="center"/>
    </xf>
    <xf numFmtId="14" fontId="6" fillId="3" borderId="1" xfId="3" applyNumberFormat="1" applyAlignment="1">
      <alignment vertical="center"/>
    </xf>
    <xf numFmtId="0" fontId="7" fillId="0" borderId="0" xfId="0" applyFont="1" applyAlignment="1">
      <alignment wrapText="1"/>
    </xf>
    <xf numFmtId="0" fontId="2" fillId="2" borderId="0" xfId="2"/>
    <xf numFmtId="9" fontId="8" fillId="4" borderId="0" xfId="4" applyNumberFormat="1"/>
    <xf numFmtId="165" fontId="0" fillId="0" borderId="0" xfId="0" applyNumberFormat="1"/>
    <xf numFmtId="0" fontId="6" fillId="3" borderId="1" xfId="3" applyNumberFormat="1" applyAlignment="1">
      <alignment vertical="center"/>
    </xf>
    <xf numFmtId="0" fontId="9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6"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alignment horizontal="center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FFBD5A-14A1-4987-80BC-5BBC9FE9654E}" name="HR" displayName="HR" ref="A3:O38" headerRowDxfId="21" dataDxfId="22" headerRowCellStyle="Accent1">
  <autoFilter ref="A3:O38" xr:uid="{D6FFBD5A-14A1-4987-80BC-5BBC9FE965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CCDF00E-B976-4FFF-9C7C-431716180087}" name="Emp ID" totalsRowLabel="Total" dataDxfId="35" totalsRowDxfId="8"/>
    <tableColumn id="2" xr3:uid="{CD134D79-1903-47B9-9032-F7864C240178}" name="Last"/>
    <tableColumn id="3" xr3:uid="{EC9E54B4-7C04-4005-A7F8-EF56DD66E30B}" name="First" dataDxfId="34" totalsRowDxfId="9"/>
    <tableColumn id="4" xr3:uid="{9C78036D-0BD3-4015-A0E0-9F244E999F1D}" name="Gender" dataDxfId="33" totalsRowDxfId="10"/>
    <tableColumn id="5" xr3:uid="{94154897-F8F9-48B1-8C74-4DCCA7177C6D}" name="Email">
      <calculatedColumnFormula>LOWER(C4&amp;"."&amp;B4&amp;"@pushpin.com")</calculatedColumnFormula>
    </tableColumn>
    <tableColumn id="6" xr3:uid="{86F95CF6-972B-4BAA-9A1D-97F54EB3583F}" name="Date of Hire" dataDxfId="32" totalsRowDxfId="11"/>
    <tableColumn id="7" xr3:uid="{036EA210-ABA6-40FE-A8C5-192033BAB9D2}" name="Years Service" dataDxfId="31" totalsRowDxfId="12">
      <calculatedColumnFormula>YEARFRAC(F4,TODAY())</calculatedColumnFormula>
    </tableColumn>
    <tableColumn id="8" xr3:uid="{9D0A9FA1-9FC0-4B85-9A54-09D1427AB7F6}" name="Department" dataDxfId="30" totalsRowDxfId="13"/>
    <tableColumn id="9" xr3:uid="{F70FC622-C0BC-4E5C-B8E4-CDFC08532AB7}" name="Location" dataDxfId="29" totalsRowDxfId="14"/>
    <tableColumn id="10" xr3:uid="{C97DBC6F-014C-410B-9C02-220816091791}" name="Floor" dataDxfId="28" totalsRowDxfId="15">
      <calculatedColumnFormula>LEFT(I4,2)</calculatedColumnFormula>
    </tableColumn>
    <tableColumn id="11" xr3:uid="{33FE7FA3-9CBD-460E-9E96-D3BB221130A1}" name="Extension" dataDxfId="27" totalsRowDxfId="16">
      <calculatedColumnFormula>RIGHT(I4,4)</calculatedColumnFormula>
    </tableColumn>
    <tableColumn id="12" xr3:uid="{C2D7A072-431A-4208-B5B5-F418B74144C1}" name="Last Review" dataDxfId="26" totalsRowDxfId="17"/>
    <tableColumn id="13" xr3:uid="{C3692838-F288-419F-92FE-35E107BCCE63}" name="Next Review" dataDxfId="25" totalsRowDxfId="18">
      <calculatedColumnFormula>L4+365</calculatedColumnFormula>
    </tableColumn>
    <tableColumn id="14" xr3:uid="{842A62A5-8DB6-4D0C-B656-3E6018D8EB1C}" name="Annual Salary" dataDxfId="24" totalsRowDxfId="19"/>
    <tableColumn id="15" xr3:uid="{EED051C6-A12E-47A6-9E35-24C2C971EB1E}" name="Pension" totalsRowFunction="sum" dataDxfId="23" totalsRowDxfId="20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6D5AC6-DF94-4220-959B-5DF63C81BA8A}" name="Table3" displayName="Table3" ref="A15:D21" headerRowDxfId="3" headerRowCellStyle="Accent1">
  <autoFilter ref="A15:D21" xr:uid="{9F6D5AC6-DF94-4220-959B-5DF63C81BA8A}">
    <filterColumn colId="0" hiddenButton="1"/>
    <filterColumn colId="1" hiddenButton="1"/>
    <filterColumn colId="2" hiddenButton="1"/>
    <filterColumn colId="3" hiddenButton="1"/>
  </autoFilter>
  <tableColumns count="4">
    <tableColumn id="1" xr3:uid="{083BAD60-03B5-44DD-84C2-BB3DE3ED279F}" name="Department" totalsRowLabel="Total" dataDxfId="7" totalsRowDxfId="1"/>
    <tableColumn id="2" xr3:uid="{1E1E5041-DAC5-4D48-9B37-77C53616C32F}" name="Total Salary" dataDxfId="6">
      <calculatedColumnFormula>SUMIFS(Annual_Salary,Department,A16)</calculatedColumnFormula>
    </tableColumn>
    <tableColumn id="3" xr3:uid="{215EF5FD-BF78-4A92-BA44-25DE4ACE4B92}" name="M" dataDxfId="5">
      <calculatedColumnFormula>SUMIFS(Annual_Salary,Department,A16,Gender,$C$15)</calculatedColumnFormula>
    </tableColumn>
    <tableColumn id="4" xr3:uid="{8AF8B999-0EA8-41B4-B2F2-8E6CB9085B71}" name="F" totalsRowFunction="sum" dataDxfId="4" totalsRowDxfId="2">
      <calculatedColumnFormula>SUMIFS(Annual_Salary,Department,A16,Gender,$D$15)</calculatedColumnFormula>
    </tableColumn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zoomScale="80" zoomScaleNormal="80" workbookViewId="0">
      <selection activeCell="E12" sqref="E12"/>
    </sheetView>
  </sheetViews>
  <sheetFormatPr defaultRowHeight="14.4" x14ac:dyDescent="0.3"/>
  <cols>
    <col min="1" max="1" width="9.5546875" style="4" customWidth="1"/>
    <col min="2" max="2" width="13" customWidth="1"/>
    <col min="3" max="3" width="11.77734375" customWidth="1"/>
    <col min="4" max="4" width="9.88671875" style="4" customWidth="1"/>
    <col min="5" max="5" width="29.109375" bestFit="1" customWidth="1"/>
    <col min="6" max="6" width="14.33203125" style="4" customWidth="1"/>
    <col min="7" max="7" width="15.3320312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77734375" customWidth="1"/>
    <col min="14" max="14" width="16.109375" customWidth="1"/>
    <col min="15" max="15" width="11.33203125" bestFit="1" customWidth="1"/>
  </cols>
  <sheetData>
    <row r="1" spans="1:16" ht="28.8" x14ac:dyDescent="0.55000000000000004">
      <c r="A1" s="19" t="s">
        <v>95</v>
      </c>
      <c r="O1" s="15" t="s">
        <v>161</v>
      </c>
      <c r="P1" s="16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164</v>
      </c>
      <c r="E3" s="3" t="s">
        <v>3</v>
      </c>
      <c r="F3" s="3" t="s">
        <v>4</v>
      </c>
      <c r="G3" s="3" t="s">
        <v>62</v>
      </c>
      <c r="H3" s="3" t="s">
        <v>5</v>
      </c>
      <c r="I3" s="3" t="s">
        <v>6</v>
      </c>
      <c r="J3" s="3" t="s">
        <v>60</v>
      </c>
      <c r="K3" s="3" t="s">
        <v>7</v>
      </c>
      <c r="L3" s="3" t="s">
        <v>132</v>
      </c>
      <c r="M3" s="3" t="s">
        <v>133</v>
      </c>
      <c r="N3" s="3" t="s">
        <v>170</v>
      </c>
      <c r="O3" s="3" t="s">
        <v>160</v>
      </c>
    </row>
    <row r="4" spans="1:16" x14ac:dyDescent="0.3">
      <c r="A4" s="4" t="s">
        <v>8</v>
      </c>
      <c r="B4" t="s">
        <v>140</v>
      </c>
      <c r="C4" s="2" t="s">
        <v>23</v>
      </c>
      <c r="D4" s="20" t="s">
        <v>165</v>
      </c>
      <c r="E4" t="str">
        <f>LOWER(C4&amp;"."&amp;B4&amp;"@pushpin.com")</f>
        <v>joe.carol@pushpin.com</v>
      </c>
      <c r="F4" s="8">
        <v>36923</v>
      </c>
      <c r="G4" s="5">
        <f t="shared" ref="G4:G38" ca="1" si="0">YEARFRAC(F4,TODAY())</f>
        <v>21.580555555555556</v>
      </c>
      <c r="H4" s="1" t="s">
        <v>22</v>
      </c>
      <c r="I4" s="6" t="s">
        <v>118</v>
      </c>
      <c r="J4" s="7" t="str">
        <f t="shared" ref="J4:J38" si="1">LEFT(I4,2)</f>
        <v>01</v>
      </c>
      <c r="K4" s="7" t="str">
        <f t="shared" ref="K4:K38" si="2">RIGHT(I4,4)</f>
        <v>2321</v>
      </c>
      <c r="L4" s="8">
        <v>42817</v>
      </c>
      <c r="M4" s="8">
        <f t="shared" ref="M4:M38" si="3">L4+365</f>
        <v>43182</v>
      </c>
      <c r="N4" s="9">
        <v>101400</v>
      </c>
      <c r="O4" s="17">
        <f t="shared" ref="O4:O38" si="4">N4*Pension_Rate</f>
        <v>9126</v>
      </c>
    </row>
    <row r="5" spans="1:16" x14ac:dyDescent="0.3">
      <c r="A5" s="4" t="s">
        <v>9</v>
      </c>
      <c r="B5" t="s">
        <v>144</v>
      </c>
      <c r="C5" s="2" t="s">
        <v>56</v>
      </c>
      <c r="D5" s="20" t="s">
        <v>165</v>
      </c>
      <c r="E5" t="str">
        <f>LOWER(C5&amp;"."&amp;B5&amp;"@pushpin.com")</f>
        <v>eric.chung@pushpin.com</v>
      </c>
      <c r="F5" s="8">
        <v>36949</v>
      </c>
      <c r="G5" s="5">
        <f t="shared" ca="1" si="0"/>
        <v>21.508333333333333</v>
      </c>
      <c r="H5" s="1" t="s">
        <v>59</v>
      </c>
      <c r="I5" s="6" t="s">
        <v>105</v>
      </c>
      <c r="J5" s="7" t="str">
        <f t="shared" si="1"/>
        <v>03</v>
      </c>
      <c r="K5" s="7" t="str">
        <f t="shared" si="2"/>
        <v>2796</v>
      </c>
      <c r="L5" s="8">
        <v>42731</v>
      </c>
      <c r="M5" s="8">
        <f t="shared" si="3"/>
        <v>43096</v>
      </c>
      <c r="N5" s="9">
        <v>70300</v>
      </c>
      <c r="O5" s="17">
        <f t="shared" si="4"/>
        <v>6327</v>
      </c>
    </row>
    <row r="6" spans="1:16" x14ac:dyDescent="0.3">
      <c r="A6" s="4" t="s">
        <v>11</v>
      </c>
      <c r="B6" t="s">
        <v>155</v>
      </c>
      <c r="C6" s="2" t="s">
        <v>10</v>
      </c>
      <c r="D6" s="20" t="s">
        <v>165</v>
      </c>
      <c r="E6" t="str">
        <f>LOWER(C6&amp;"."&amp;B6&amp;"@pushpin.com")</f>
        <v>daniel.flanders@pushpin.com</v>
      </c>
      <c r="F6" s="8">
        <v>37510</v>
      </c>
      <c r="G6" s="5">
        <f t="shared" ca="1" si="0"/>
        <v>19.969444444444445</v>
      </c>
      <c r="H6" s="1" t="s">
        <v>55</v>
      </c>
      <c r="I6" s="6" t="s">
        <v>124</v>
      </c>
      <c r="J6" s="7" t="str">
        <f t="shared" si="1"/>
        <v>02</v>
      </c>
      <c r="K6" s="7" t="str">
        <f t="shared" si="2"/>
        <v>2639</v>
      </c>
      <c r="L6" s="8">
        <v>42590</v>
      </c>
      <c r="M6" s="8">
        <f t="shared" si="3"/>
        <v>42955</v>
      </c>
      <c r="N6" s="9">
        <v>68800</v>
      </c>
      <c r="O6" s="17">
        <f t="shared" si="4"/>
        <v>6192</v>
      </c>
    </row>
    <row r="7" spans="1:16" x14ac:dyDescent="0.3">
      <c r="A7" s="4" t="s">
        <v>63</v>
      </c>
      <c r="B7" t="s">
        <v>138</v>
      </c>
      <c r="C7" s="2" t="s">
        <v>12</v>
      </c>
      <c r="D7" s="20" t="s">
        <v>165</v>
      </c>
      <c r="E7" t="str">
        <f>LOWER(C7&amp;"."&amp;B7&amp;"@pushpin.com")</f>
        <v>adam.barry@pushpin.com</v>
      </c>
      <c r="F7" s="8">
        <v>38099</v>
      </c>
      <c r="G7" s="5">
        <f t="shared" ca="1" si="0"/>
        <v>18.355555555555554</v>
      </c>
      <c r="H7" s="1" t="s">
        <v>24</v>
      </c>
      <c r="I7" s="6" t="s">
        <v>97</v>
      </c>
      <c r="J7" s="7" t="str">
        <f t="shared" si="1"/>
        <v>02</v>
      </c>
      <c r="K7" s="7" t="str">
        <f t="shared" si="2"/>
        <v>2018</v>
      </c>
      <c r="L7" s="8">
        <v>42860</v>
      </c>
      <c r="M7" s="8">
        <f t="shared" si="3"/>
        <v>43225</v>
      </c>
      <c r="N7" s="9">
        <v>59200</v>
      </c>
      <c r="O7" s="17">
        <f t="shared" si="4"/>
        <v>5328</v>
      </c>
    </row>
    <row r="8" spans="1:16" x14ac:dyDescent="0.3">
      <c r="A8" s="4" t="s">
        <v>64</v>
      </c>
      <c r="B8" t="s">
        <v>153</v>
      </c>
      <c r="C8" s="2" t="s">
        <v>21</v>
      </c>
      <c r="D8" s="20" t="s">
        <v>166</v>
      </c>
      <c r="E8" t="str">
        <f>LOWER(C8&amp;"."&amp;B8&amp;"@pushpin.com")</f>
        <v>mary.ferris@pushpin.com</v>
      </c>
      <c r="F8" s="8">
        <v>38548</v>
      </c>
      <c r="G8" s="5">
        <f t="shared" ca="1" si="0"/>
        <v>17.125</v>
      </c>
      <c r="H8" s="1" t="s">
        <v>55</v>
      </c>
      <c r="I8" s="6" t="s">
        <v>123</v>
      </c>
      <c r="J8" s="7" t="str">
        <f t="shared" si="1"/>
        <v>03</v>
      </c>
      <c r="K8" s="7" t="str">
        <f t="shared" si="2"/>
        <v>2392</v>
      </c>
      <c r="L8" s="8">
        <v>42598</v>
      </c>
      <c r="M8" s="8">
        <f t="shared" si="3"/>
        <v>42963</v>
      </c>
      <c r="N8" s="9">
        <v>62900</v>
      </c>
      <c r="O8" s="17">
        <f t="shared" si="4"/>
        <v>5661</v>
      </c>
    </row>
    <row r="9" spans="1:16" x14ac:dyDescent="0.3">
      <c r="A9" s="4" t="s">
        <v>65</v>
      </c>
      <c r="B9" t="s">
        <v>154</v>
      </c>
      <c r="C9" s="2" t="s">
        <v>14</v>
      </c>
      <c r="D9" s="20" t="s">
        <v>166</v>
      </c>
      <c r="E9" t="str">
        <f>LOWER(C9&amp;"."&amp;B9&amp;"@pushpin.com")</f>
        <v>susan.filosa@pushpin.com</v>
      </c>
      <c r="F9" s="8">
        <v>38744</v>
      </c>
      <c r="G9" s="5">
        <f t="shared" ca="1" si="0"/>
        <v>16.591666666666665</v>
      </c>
      <c r="H9" s="1" t="s">
        <v>24</v>
      </c>
      <c r="I9" s="6" t="s">
        <v>112</v>
      </c>
      <c r="J9" s="7" t="str">
        <f t="shared" si="1"/>
        <v>02</v>
      </c>
      <c r="K9" s="7" t="str">
        <f t="shared" si="2"/>
        <v>2279</v>
      </c>
      <c r="L9" s="8">
        <v>42596</v>
      </c>
      <c r="M9" s="8">
        <f t="shared" si="3"/>
        <v>42961</v>
      </c>
      <c r="N9" s="9">
        <v>58400</v>
      </c>
      <c r="O9" s="17">
        <f t="shared" si="4"/>
        <v>5256</v>
      </c>
    </row>
    <row r="10" spans="1:16" x14ac:dyDescent="0.3">
      <c r="A10" s="4" t="s">
        <v>66</v>
      </c>
      <c r="B10" t="s">
        <v>29</v>
      </c>
      <c r="C10" s="2" t="s">
        <v>28</v>
      </c>
      <c r="D10" s="20" t="s">
        <v>166</v>
      </c>
      <c r="E10" t="str">
        <f>LOWER(C10&amp;"."&amp;B10&amp;"@pushpin.com")</f>
        <v>tina.carlton@pushpin.com</v>
      </c>
      <c r="F10" s="8">
        <v>38798</v>
      </c>
      <c r="G10" s="5">
        <f t="shared" ca="1" si="0"/>
        <v>16.43888888888889</v>
      </c>
      <c r="H10" s="1" t="s">
        <v>55</v>
      </c>
      <c r="I10" s="6" t="s">
        <v>101</v>
      </c>
      <c r="J10" s="7" t="str">
        <f t="shared" si="1"/>
        <v>02</v>
      </c>
      <c r="K10" s="7" t="str">
        <f t="shared" si="2"/>
        <v>2699</v>
      </c>
      <c r="L10" s="8">
        <v>42825</v>
      </c>
      <c r="M10" s="8">
        <f t="shared" si="3"/>
        <v>43190</v>
      </c>
      <c r="N10" s="9">
        <v>59200</v>
      </c>
      <c r="O10" s="17">
        <f t="shared" si="4"/>
        <v>5328</v>
      </c>
    </row>
    <row r="11" spans="1:16" x14ac:dyDescent="0.3">
      <c r="A11" s="4" t="s">
        <v>67</v>
      </c>
      <c r="B11" t="s">
        <v>51</v>
      </c>
      <c r="C11" s="2" t="s">
        <v>50</v>
      </c>
      <c r="D11" s="20" t="s">
        <v>165</v>
      </c>
      <c r="E11" t="str">
        <f>LOWER(C11&amp;"."&amp;B11&amp;"@pushpin.com")</f>
        <v>nicholas.fernandes@pushpin.com</v>
      </c>
      <c r="F11" s="8">
        <v>39023</v>
      </c>
      <c r="G11" s="5">
        <f t="shared" ca="1" si="0"/>
        <v>15.827777777777778</v>
      </c>
      <c r="H11" s="1" t="s">
        <v>15</v>
      </c>
      <c r="I11" s="6" t="s">
        <v>122</v>
      </c>
      <c r="J11" s="7" t="str">
        <f t="shared" si="1"/>
        <v>02</v>
      </c>
      <c r="K11" s="7" t="str">
        <f t="shared" si="2"/>
        <v>2372</v>
      </c>
      <c r="L11" s="8">
        <v>42614</v>
      </c>
      <c r="M11" s="8">
        <f t="shared" si="3"/>
        <v>42979</v>
      </c>
      <c r="N11" s="9">
        <v>51600</v>
      </c>
      <c r="O11" s="17">
        <f t="shared" si="4"/>
        <v>4644</v>
      </c>
    </row>
    <row r="12" spans="1:16" x14ac:dyDescent="0.3">
      <c r="A12" s="4" t="s">
        <v>68</v>
      </c>
      <c r="B12" t="s">
        <v>49</v>
      </c>
      <c r="C12" s="2" t="s">
        <v>48</v>
      </c>
      <c r="D12" s="20" t="s">
        <v>165</v>
      </c>
      <c r="E12" t="str">
        <f>LOWER(C12&amp;"."&amp;B12&amp;"@pushpin.com")</f>
        <v>stevie.bacata@pushpin.com</v>
      </c>
      <c r="F12" s="8">
        <v>39551</v>
      </c>
      <c r="G12" s="5">
        <f t="shared" ca="1" si="0"/>
        <v>14.380555555555556</v>
      </c>
      <c r="H12" s="1" t="s">
        <v>55</v>
      </c>
      <c r="I12" s="6" t="s">
        <v>96</v>
      </c>
      <c r="J12" s="7" t="str">
        <f t="shared" si="1"/>
        <v>02</v>
      </c>
      <c r="K12" s="7" t="str">
        <f t="shared" si="2"/>
        <v>2635</v>
      </c>
      <c r="L12" s="8">
        <v>42507</v>
      </c>
      <c r="M12" s="8">
        <f t="shared" si="3"/>
        <v>42872</v>
      </c>
      <c r="N12" s="9">
        <v>58200</v>
      </c>
      <c r="O12" s="17">
        <f t="shared" si="4"/>
        <v>5238</v>
      </c>
    </row>
    <row r="13" spans="1:16" x14ac:dyDescent="0.3">
      <c r="A13" s="4" t="s">
        <v>69</v>
      </c>
      <c r="B13" t="s">
        <v>148</v>
      </c>
      <c r="C13" s="2" t="s">
        <v>18</v>
      </c>
      <c r="D13" s="20" t="s">
        <v>166</v>
      </c>
      <c r="E13" t="str">
        <f>LOWER(C13&amp;"."&amp;B13&amp;"@pushpin.com")</f>
        <v>janet.comuntzis@pushpin.com</v>
      </c>
      <c r="F13" s="8">
        <v>39686</v>
      </c>
      <c r="G13" s="5">
        <f t="shared" ca="1" si="0"/>
        <v>14.011111111111111</v>
      </c>
      <c r="H13" s="1" t="s">
        <v>24</v>
      </c>
      <c r="I13" s="6" t="s">
        <v>109</v>
      </c>
      <c r="J13" s="7" t="str">
        <f t="shared" si="1"/>
        <v>02</v>
      </c>
      <c r="K13" s="7" t="str">
        <f t="shared" si="2"/>
        <v>2286</v>
      </c>
      <c r="L13" s="8">
        <v>42658</v>
      </c>
      <c r="M13" s="8">
        <f t="shared" si="3"/>
        <v>43023</v>
      </c>
      <c r="N13" s="9">
        <v>55800</v>
      </c>
      <c r="O13" s="17">
        <f t="shared" si="4"/>
        <v>5022</v>
      </c>
    </row>
    <row r="14" spans="1:16" x14ac:dyDescent="0.3">
      <c r="A14" s="4" t="s">
        <v>70</v>
      </c>
      <c r="B14" t="s">
        <v>33</v>
      </c>
      <c r="C14" s="2" t="s">
        <v>32</v>
      </c>
      <c r="D14" s="20" t="s">
        <v>165</v>
      </c>
      <c r="E14" t="str">
        <f>LOWER(C14&amp;"."&amp;B14&amp;"@pushpin.com")</f>
        <v>mihael.khan@pushpin.com</v>
      </c>
      <c r="F14" s="8">
        <v>40160</v>
      </c>
      <c r="G14" s="5">
        <f t="shared" ca="1" si="0"/>
        <v>12.713888888888889</v>
      </c>
      <c r="H14" s="1" t="s">
        <v>55</v>
      </c>
      <c r="I14" s="6" t="s">
        <v>127</v>
      </c>
      <c r="J14" s="7" t="str">
        <f t="shared" si="1"/>
        <v>02</v>
      </c>
      <c r="K14" s="7" t="str">
        <f t="shared" si="2"/>
        <v>2294</v>
      </c>
      <c r="L14" s="8">
        <v>42566</v>
      </c>
      <c r="M14" s="8">
        <f t="shared" si="3"/>
        <v>42931</v>
      </c>
      <c r="N14" s="9">
        <v>55500</v>
      </c>
      <c r="O14" s="17">
        <f t="shared" si="4"/>
        <v>4995</v>
      </c>
    </row>
    <row r="15" spans="1:16" x14ac:dyDescent="0.3">
      <c r="A15" s="4" t="s">
        <v>71</v>
      </c>
      <c r="B15" t="s">
        <v>143</v>
      </c>
      <c r="C15" s="2" t="s">
        <v>16</v>
      </c>
      <c r="D15" s="20" t="s">
        <v>166</v>
      </c>
      <c r="E15" t="str">
        <f>LOWER(C15&amp;"."&amp;B15&amp;"@pushpin.com")</f>
        <v>elizabeth.chu@pushpin.com</v>
      </c>
      <c r="F15" s="8">
        <v>40220</v>
      </c>
      <c r="G15" s="5">
        <f t="shared" ca="1" si="0"/>
        <v>12.552777777777777</v>
      </c>
      <c r="H15" s="1" t="s">
        <v>59</v>
      </c>
      <c r="I15" s="6" t="s">
        <v>104</v>
      </c>
      <c r="J15" s="7" t="str">
        <f t="shared" si="1"/>
        <v>01</v>
      </c>
      <c r="K15" s="7" t="str">
        <f t="shared" si="2"/>
        <v>2425</v>
      </c>
      <c r="L15" s="8">
        <v>42761</v>
      </c>
      <c r="M15" s="8">
        <f t="shared" si="3"/>
        <v>43126</v>
      </c>
      <c r="N15" s="9">
        <v>48400</v>
      </c>
      <c r="O15" s="17">
        <f t="shared" si="4"/>
        <v>4356</v>
      </c>
    </row>
    <row r="16" spans="1:16" x14ac:dyDescent="0.3">
      <c r="A16" s="4" t="s">
        <v>72</v>
      </c>
      <c r="B16" t="s">
        <v>31</v>
      </c>
      <c r="C16" s="2" t="s">
        <v>30</v>
      </c>
      <c r="D16" s="20" t="s">
        <v>166</v>
      </c>
      <c r="E16" t="str">
        <f>LOWER(C16&amp;"."&amp;B16&amp;"@pushpin.com")</f>
        <v>samantha.chairs@pushpin.com</v>
      </c>
      <c r="F16" s="8">
        <v>40595</v>
      </c>
      <c r="G16" s="5">
        <f t="shared" ca="1" si="0"/>
        <v>11.525</v>
      </c>
      <c r="H16" s="1" t="s">
        <v>55</v>
      </c>
      <c r="I16" s="6" t="s">
        <v>103</v>
      </c>
      <c r="J16" s="7" t="str">
        <f t="shared" si="1"/>
        <v>02</v>
      </c>
      <c r="K16" s="7" t="str">
        <f t="shared" si="2"/>
        <v>2962</v>
      </c>
      <c r="L16" s="8">
        <v>42801</v>
      </c>
      <c r="M16" s="8">
        <f t="shared" si="3"/>
        <v>43166</v>
      </c>
      <c r="N16" s="9">
        <v>59300</v>
      </c>
      <c r="O16" s="17">
        <f t="shared" si="4"/>
        <v>5337</v>
      </c>
    </row>
    <row r="17" spans="1:15" x14ac:dyDescent="0.3">
      <c r="A17" s="4" t="s">
        <v>73</v>
      </c>
      <c r="B17" t="s">
        <v>39</v>
      </c>
      <c r="C17" s="2" t="s">
        <v>38</v>
      </c>
      <c r="D17" s="20" t="s">
        <v>166</v>
      </c>
      <c r="E17" t="str">
        <f>LOWER(C17&amp;"."&amp;B17&amp;"@pushpin.com")</f>
        <v>natasha.song@pushpin.com</v>
      </c>
      <c r="F17" s="8">
        <v>40713</v>
      </c>
      <c r="G17" s="5">
        <f t="shared" ca="1" si="0"/>
        <v>11.197222222222223</v>
      </c>
      <c r="H17" s="1" t="s">
        <v>55</v>
      </c>
      <c r="I17" s="6" t="s">
        <v>129</v>
      </c>
      <c r="J17" s="7" t="str">
        <f t="shared" si="1"/>
        <v>02</v>
      </c>
      <c r="K17" s="7" t="str">
        <f t="shared" si="2"/>
        <v>2578</v>
      </c>
      <c r="L17" s="8">
        <v>42552</v>
      </c>
      <c r="M17" s="8">
        <f t="shared" si="3"/>
        <v>42917</v>
      </c>
      <c r="N17" s="9">
        <v>56000</v>
      </c>
      <c r="O17" s="17">
        <f t="shared" si="4"/>
        <v>5040</v>
      </c>
    </row>
    <row r="18" spans="1:15" x14ac:dyDescent="0.3">
      <c r="A18" s="4" t="s">
        <v>74</v>
      </c>
      <c r="B18" t="s">
        <v>142</v>
      </c>
      <c r="C18" s="2" t="s">
        <v>61</v>
      </c>
      <c r="D18" s="20" t="s">
        <v>166</v>
      </c>
      <c r="E18" t="str">
        <f>LOWER(C18&amp;"."&amp;B18&amp;"@pushpin.com")</f>
        <v>uma.chaudri@pushpin.com</v>
      </c>
      <c r="F18" s="8">
        <v>40994</v>
      </c>
      <c r="G18" s="5">
        <f t="shared" ca="1" si="0"/>
        <v>10.427777777777777</v>
      </c>
      <c r="H18" s="1" t="s">
        <v>17</v>
      </c>
      <c r="I18" s="6" t="s">
        <v>119</v>
      </c>
      <c r="J18" s="7" t="str">
        <f t="shared" si="1"/>
        <v>03</v>
      </c>
      <c r="K18" s="7" t="str">
        <f t="shared" si="2"/>
        <v>2134</v>
      </c>
      <c r="L18" s="8">
        <v>42776</v>
      </c>
      <c r="M18" s="8">
        <f t="shared" si="3"/>
        <v>43141</v>
      </c>
      <c r="N18" s="9">
        <v>63200</v>
      </c>
      <c r="O18" s="17">
        <f t="shared" si="4"/>
        <v>5688</v>
      </c>
    </row>
    <row r="19" spans="1:15" x14ac:dyDescent="0.3">
      <c r="A19" s="4" t="s">
        <v>75</v>
      </c>
      <c r="B19" t="s">
        <v>150</v>
      </c>
      <c r="C19" s="2" t="s">
        <v>28</v>
      </c>
      <c r="D19" s="20" t="s">
        <v>166</v>
      </c>
      <c r="E19" t="str">
        <f>LOWER(C19&amp;"."&amp;B19&amp;"@pushpin.com")</f>
        <v>tina.desiato@pushpin.com</v>
      </c>
      <c r="F19" s="8">
        <v>41175</v>
      </c>
      <c r="G19" s="5">
        <f t="shared" ca="1" si="0"/>
        <v>9.9361111111111118</v>
      </c>
      <c r="H19" t="s">
        <v>59</v>
      </c>
      <c r="I19" s="6" t="s">
        <v>121</v>
      </c>
      <c r="J19" s="7" t="str">
        <f t="shared" si="1"/>
        <v>01</v>
      </c>
      <c r="K19" s="7" t="str">
        <f t="shared" si="2"/>
        <v>2358</v>
      </c>
      <c r="L19" s="8">
        <v>42652</v>
      </c>
      <c r="M19" s="8">
        <f t="shared" si="3"/>
        <v>43017</v>
      </c>
      <c r="N19" s="9">
        <v>51700</v>
      </c>
      <c r="O19" s="17">
        <f t="shared" si="4"/>
        <v>4653</v>
      </c>
    </row>
    <row r="20" spans="1:15" x14ac:dyDescent="0.3">
      <c r="A20" s="4" t="s">
        <v>76</v>
      </c>
      <c r="B20" t="s">
        <v>149</v>
      </c>
      <c r="C20" s="2" t="s">
        <v>19</v>
      </c>
      <c r="D20" s="20" t="s">
        <v>165</v>
      </c>
      <c r="E20" t="str">
        <f>LOWER(C20&amp;"."&amp;B20&amp;"@pushpin.com")</f>
        <v>bob.decker@pushpin.com</v>
      </c>
      <c r="F20" s="8">
        <v>41210</v>
      </c>
      <c r="G20" s="5">
        <f t="shared" ca="1" si="0"/>
        <v>9.8388888888888886</v>
      </c>
      <c r="H20" s="1" t="s">
        <v>59</v>
      </c>
      <c r="I20" s="6" t="s">
        <v>120</v>
      </c>
      <c r="J20" s="7" t="str">
        <f t="shared" si="1"/>
        <v>01</v>
      </c>
      <c r="K20" s="7" t="str">
        <f t="shared" si="2"/>
        <v>2086</v>
      </c>
      <c r="L20" s="8">
        <v>42656</v>
      </c>
      <c r="M20" s="8">
        <f t="shared" si="3"/>
        <v>43021</v>
      </c>
      <c r="N20" s="9">
        <v>49600</v>
      </c>
      <c r="O20" s="17">
        <f t="shared" si="4"/>
        <v>4464</v>
      </c>
    </row>
    <row r="21" spans="1:15" x14ac:dyDescent="0.3">
      <c r="A21" s="4" t="s">
        <v>77</v>
      </c>
      <c r="B21" t="s">
        <v>147</v>
      </c>
      <c r="C21" s="2" t="s">
        <v>20</v>
      </c>
      <c r="D21" s="20" t="s">
        <v>166</v>
      </c>
      <c r="E21" t="str">
        <f>LOWER(C21&amp;"."&amp;B21&amp;"@pushpin.com")</f>
        <v>sabrina.cole@pushpin.com</v>
      </c>
      <c r="F21" s="8">
        <v>41401</v>
      </c>
      <c r="G21" s="5">
        <f t="shared" ca="1" si="0"/>
        <v>9.3138888888888882</v>
      </c>
      <c r="H21" s="1" t="s">
        <v>24</v>
      </c>
      <c r="I21" s="6" t="s">
        <v>108</v>
      </c>
      <c r="J21" s="7" t="str">
        <f t="shared" si="1"/>
        <v>02</v>
      </c>
      <c r="K21" s="7" t="str">
        <f t="shared" si="2"/>
        <v>2537</v>
      </c>
      <c r="L21" s="8">
        <v>42710</v>
      </c>
      <c r="M21" s="8">
        <f t="shared" si="3"/>
        <v>43075</v>
      </c>
      <c r="N21" s="9">
        <v>45100</v>
      </c>
      <c r="O21" s="17">
        <f t="shared" si="4"/>
        <v>4059</v>
      </c>
    </row>
    <row r="22" spans="1:15" x14ac:dyDescent="0.3">
      <c r="A22" s="4" t="s">
        <v>78</v>
      </c>
      <c r="B22" t="s">
        <v>141</v>
      </c>
      <c r="C22" s="2" t="s">
        <v>27</v>
      </c>
      <c r="D22" s="20" t="s">
        <v>165</v>
      </c>
      <c r="E22" t="str">
        <f>LOWER(C22&amp;"."&amp;B22&amp;"@pushpin.com")</f>
        <v>jim.chaffee@pushpin.com</v>
      </c>
      <c r="F22" s="8">
        <v>41787</v>
      </c>
      <c r="G22" s="5">
        <f t="shared" ca="1" si="0"/>
        <v>8.2555555555555564</v>
      </c>
      <c r="H22" s="1" t="s">
        <v>13</v>
      </c>
      <c r="I22" s="6" t="s">
        <v>102</v>
      </c>
      <c r="J22" s="7" t="str">
        <f t="shared" si="1"/>
        <v>03</v>
      </c>
      <c r="K22" s="7" t="str">
        <f t="shared" si="2"/>
        <v>2432</v>
      </c>
      <c r="L22" s="8">
        <v>42804</v>
      </c>
      <c r="M22" s="8">
        <f t="shared" si="3"/>
        <v>43169</v>
      </c>
      <c r="N22" s="9">
        <v>42100</v>
      </c>
      <c r="O22" s="17">
        <f t="shared" si="4"/>
        <v>3789</v>
      </c>
    </row>
    <row r="23" spans="1:15" x14ac:dyDescent="0.3">
      <c r="A23" s="4" t="s">
        <v>79</v>
      </c>
      <c r="B23" t="s">
        <v>139</v>
      </c>
      <c r="C23" s="2" t="s">
        <v>27</v>
      </c>
      <c r="D23" s="20" t="s">
        <v>165</v>
      </c>
      <c r="E23" t="str">
        <f>LOWER(C23&amp;"."&amp;B23&amp;"@pushpin.com")</f>
        <v>jim.boller@pushpin.com</v>
      </c>
      <c r="F23" s="8">
        <v>41893</v>
      </c>
      <c r="G23" s="5">
        <f t="shared" ca="1" si="0"/>
        <v>7.9694444444444441</v>
      </c>
      <c r="H23" s="1" t="s">
        <v>15</v>
      </c>
      <c r="I23" s="6" t="s">
        <v>116</v>
      </c>
      <c r="J23" s="7" t="str">
        <f t="shared" si="1"/>
        <v>03</v>
      </c>
      <c r="K23" s="7" t="str">
        <f t="shared" si="2"/>
        <v>2318</v>
      </c>
      <c r="L23" s="8">
        <v>42835</v>
      </c>
      <c r="M23" s="8">
        <f t="shared" si="3"/>
        <v>43200</v>
      </c>
      <c r="N23" s="9">
        <v>62800</v>
      </c>
      <c r="O23" s="17">
        <f t="shared" si="4"/>
        <v>5652</v>
      </c>
    </row>
    <row r="24" spans="1:15" x14ac:dyDescent="0.3">
      <c r="A24" s="4" t="s">
        <v>80</v>
      </c>
      <c r="B24" t="s">
        <v>47</v>
      </c>
      <c r="C24" s="2" t="s">
        <v>46</v>
      </c>
      <c r="D24" s="20" t="s">
        <v>165</v>
      </c>
      <c r="E24" t="str">
        <f>LOWER(C24&amp;"."&amp;B24&amp;"@pushpin.com")</f>
        <v>charlie.bui@pushpin.com</v>
      </c>
      <c r="F24" s="8">
        <v>41903</v>
      </c>
      <c r="G24" s="5">
        <f t="shared" ca="1" si="0"/>
        <v>7.9416666666666664</v>
      </c>
      <c r="H24" s="1" t="s">
        <v>55</v>
      </c>
      <c r="I24" s="6" t="s">
        <v>117</v>
      </c>
      <c r="J24" s="7" t="str">
        <f t="shared" si="1"/>
        <v>02</v>
      </c>
      <c r="K24" s="7" t="str">
        <f t="shared" si="2"/>
        <v>2694</v>
      </c>
      <c r="L24" s="8">
        <v>42828</v>
      </c>
      <c r="M24" s="8">
        <f t="shared" si="3"/>
        <v>43193</v>
      </c>
      <c r="N24" s="9">
        <v>54700</v>
      </c>
      <c r="O24" s="17">
        <f t="shared" si="4"/>
        <v>4923</v>
      </c>
    </row>
    <row r="25" spans="1:15" x14ac:dyDescent="0.3">
      <c r="A25" s="4" t="s">
        <v>81</v>
      </c>
      <c r="B25" t="s">
        <v>43</v>
      </c>
      <c r="C25" s="2" t="s">
        <v>42</v>
      </c>
      <c r="D25" s="20" t="s">
        <v>165</v>
      </c>
      <c r="E25" t="str">
        <f>LOWER(C25&amp;"."&amp;B25&amp;"@pushpin.com")</f>
        <v>connor.betts@pushpin.com</v>
      </c>
      <c r="F25" s="8">
        <v>41956</v>
      </c>
      <c r="G25" s="5">
        <f t="shared" ca="1" si="0"/>
        <v>7.7972222222222225</v>
      </c>
      <c r="H25" s="1" t="s">
        <v>55</v>
      </c>
      <c r="I25" s="6" t="s">
        <v>98</v>
      </c>
      <c r="J25" s="7" t="str">
        <f t="shared" si="1"/>
        <v>02</v>
      </c>
      <c r="K25" s="7" t="str">
        <f t="shared" si="2"/>
        <v>2347</v>
      </c>
      <c r="L25" s="8">
        <v>42848</v>
      </c>
      <c r="M25" s="8">
        <f t="shared" si="3"/>
        <v>43213</v>
      </c>
      <c r="N25" s="9">
        <v>52600</v>
      </c>
      <c r="O25" s="17">
        <f t="shared" si="4"/>
        <v>4734</v>
      </c>
    </row>
    <row r="26" spans="1:15" x14ac:dyDescent="0.3">
      <c r="A26" s="4" t="s">
        <v>82</v>
      </c>
      <c r="B26" t="s">
        <v>145</v>
      </c>
      <c r="C26" s="2" t="s">
        <v>146</v>
      </c>
      <c r="D26" s="20" t="s">
        <v>166</v>
      </c>
      <c r="E26" t="str">
        <f>LOWER(C26&amp;"."&amp;B26&amp;"@pushpin.com")</f>
        <v>anna.clark@pushpin.com</v>
      </c>
      <c r="F26" s="8">
        <v>41989</v>
      </c>
      <c r="G26" s="5">
        <f t="shared" ca="1" si="0"/>
        <v>7.7055555555555557</v>
      </c>
      <c r="H26" s="1" t="s">
        <v>15</v>
      </c>
      <c r="I26" s="6" t="s">
        <v>106</v>
      </c>
      <c r="J26" s="7" t="str">
        <f t="shared" si="1"/>
        <v>03</v>
      </c>
      <c r="K26" s="7" t="str">
        <f t="shared" si="2"/>
        <v>2601</v>
      </c>
      <c r="L26" s="8">
        <v>42731</v>
      </c>
      <c r="M26" s="8">
        <f t="shared" si="3"/>
        <v>43096</v>
      </c>
      <c r="N26" s="9">
        <v>58500</v>
      </c>
      <c r="O26" s="17">
        <f t="shared" si="4"/>
        <v>5265</v>
      </c>
    </row>
    <row r="27" spans="1:15" x14ac:dyDescent="0.3">
      <c r="A27" s="4" t="s">
        <v>83</v>
      </c>
      <c r="B27" t="s">
        <v>41</v>
      </c>
      <c r="C27" s="2" t="s">
        <v>40</v>
      </c>
      <c r="D27" s="20" t="s">
        <v>166</v>
      </c>
      <c r="E27" t="str">
        <f>LOWER(C27&amp;"."&amp;B27&amp;"@pushpin.com")</f>
        <v>aanya.zhang@pushpin.com</v>
      </c>
      <c r="F27" s="8">
        <v>42002</v>
      </c>
      <c r="G27" s="5">
        <f t="shared" ca="1" si="0"/>
        <v>7.6694444444444443</v>
      </c>
      <c r="H27" s="1" t="s">
        <v>55</v>
      </c>
      <c r="I27" s="6" t="s">
        <v>131</v>
      </c>
      <c r="J27" s="7" t="str">
        <f t="shared" si="1"/>
        <v>02</v>
      </c>
      <c r="K27" s="7" t="str">
        <f t="shared" si="2"/>
        <v>2793</v>
      </c>
      <c r="L27" s="8">
        <v>42540</v>
      </c>
      <c r="M27" s="8">
        <f t="shared" si="3"/>
        <v>42905</v>
      </c>
      <c r="N27" s="9">
        <v>46500</v>
      </c>
      <c r="O27" s="17">
        <f t="shared" si="4"/>
        <v>4185</v>
      </c>
    </row>
    <row r="28" spans="1:15" x14ac:dyDescent="0.3">
      <c r="A28" s="4" t="s">
        <v>84</v>
      </c>
      <c r="B28" t="s">
        <v>37</v>
      </c>
      <c r="C28" s="2" t="s">
        <v>36</v>
      </c>
      <c r="D28" s="20" t="s">
        <v>165</v>
      </c>
      <c r="E28" t="str">
        <f>LOWER(C28&amp;"."&amp;B28&amp;"@pushpin.com")</f>
        <v>leighton.forrest@pushpin.com</v>
      </c>
      <c r="F28" s="8">
        <v>42120</v>
      </c>
      <c r="G28" s="5">
        <f t="shared" ca="1" si="0"/>
        <v>7.3444444444444441</v>
      </c>
      <c r="H28" s="1" t="s">
        <v>55</v>
      </c>
      <c r="I28" s="6" t="s">
        <v>125</v>
      </c>
      <c r="J28" s="7" t="str">
        <f t="shared" si="1"/>
        <v>02</v>
      </c>
      <c r="K28" s="7" t="str">
        <f t="shared" si="2"/>
        <v>2284</v>
      </c>
      <c r="L28" s="8">
        <v>42586</v>
      </c>
      <c r="M28" s="8">
        <f t="shared" si="3"/>
        <v>42951</v>
      </c>
      <c r="N28" s="9">
        <v>56200</v>
      </c>
      <c r="O28" s="17">
        <f t="shared" si="4"/>
        <v>5058</v>
      </c>
    </row>
    <row r="29" spans="1:15" x14ac:dyDescent="0.3">
      <c r="A29" s="4" t="s">
        <v>85</v>
      </c>
      <c r="B29" t="s">
        <v>151</v>
      </c>
      <c r="C29" s="2" t="s">
        <v>26</v>
      </c>
      <c r="D29" s="20" t="s">
        <v>166</v>
      </c>
      <c r="E29" t="str">
        <f>LOWER(C29&amp;"."&amp;B29&amp;"@pushpin.com")</f>
        <v>alexandra.donnell@pushpin.com</v>
      </c>
      <c r="F29" s="8">
        <v>42228</v>
      </c>
      <c r="G29" s="5">
        <f t="shared" ca="1" si="0"/>
        <v>7.05</v>
      </c>
      <c r="H29" s="1" t="s">
        <v>15</v>
      </c>
      <c r="I29" s="6" t="s">
        <v>110</v>
      </c>
      <c r="J29" s="7" t="str">
        <f t="shared" si="1"/>
        <v>03</v>
      </c>
      <c r="K29" s="7" t="str">
        <f t="shared" si="2"/>
        <v>2082</v>
      </c>
      <c r="L29" s="8">
        <v>42629</v>
      </c>
      <c r="M29" s="8">
        <f t="shared" si="3"/>
        <v>42994</v>
      </c>
      <c r="N29" s="9">
        <v>54900</v>
      </c>
      <c r="O29" s="17">
        <f t="shared" si="4"/>
        <v>4941</v>
      </c>
    </row>
    <row r="30" spans="1:15" x14ac:dyDescent="0.3">
      <c r="A30" s="4" t="s">
        <v>86</v>
      </c>
      <c r="B30" t="s">
        <v>156</v>
      </c>
      <c r="C30" s="2" t="s">
        <v>157</v>
      </c>
      <c r="D30" s="20" t="s">
        <v>165</v>
      </c>
      <c r="E30" t="str">
        <f>LOWER(C30&amp;"."&amp;B30&amp;"@pushpin.com")</f>
        <v>carlos.martinez@pushpin.com</v>
      </c>
      <c r="F30" s="8">
        <v>42229</v>
      </c>
      <c r="G30" s="5">
        <f t="shared" ca="1" si="0"/>
        <v>7.0472222222222225</v>
      </c>
      <c r="H30" s="1" t="s">
        <v>17</v>
      </c>
      <c r="I30" s="6" t="s">
        <v>99</v>
      </c>
      <c r="J30" s="7" t="str">
        <f t="shared" si="1"/>
        <v>03</v>
      </c>
      <c r="K30" s="7" t="str">
        <f t="shared" si="2"/>
        <v>2764</v>
      </c>
      <c r="L30" s="8">
        <v>42845</v>
      </c>
      <c r="M30" s="8">
        <f t="shared" si="3"/>
        <v>43210</v>
      </c>
      <c r="N30" s="9">
        <v>47900</v>
      </c>
      <c r="O30" s="17">
        <f t="shared" si="4"/>
        <v>4311</v>
      </c>
    </row>
    <row r="31" spans="1:15" x14ac:dyDescent="0.3">
      <c r="A31" s="4" t="s">
        <v>87</v>
      </c>
      <c r="B31" t="s">
        <v>53</v>
      </c>
      <c r="C31" s="2" t="s">
        <v>115</v>
      </c>
      <c r="D31" s="20" t="s">
        <v>165</v>
      </c>
      <c r="E31" t="str">
        <f>LOWER(C31&amp;"."&amp;B31&amp;"@pushpin.com")</f>
        <v>peter.staples@pushpin.com</v>
      </c>
      <c r="F31" s="8">
        <v>42321</v>
      </c>
      <c r="G31" s="5">
        <f t="shared" ca="1" si="0"/>
        <v>6.7972222222222225</v>
      </c>
      <c r="H31" s="1" t="s">
        <v>55</v>
      </c>
      <c r="I31" s="6" t="s">
        <v>130</v>
      </c>
      <c r="J31" s="7" t="str">
        <f t="shared" si="1"/>
        <v>02</v>
      </c>
      <c r="K31" s="7" t="str">
        <f t="shared" si="2"/>
        <v>2654</v>
      </c>
      <c r="L31" s="8">
        <v>42551</v>
      </c>
      <c r="M31" s="8">
        <f t="shared" si="3"/>
        <v>42916</v>
      </c>
      <c r="N31" s="9">
        <v>49600</v>
      </c>
      <c r="O31" s="17">
        <f t="shared" si="4"/>
        <v>4464</v>
      </c>
    </row>
    <row r="32" spans="1:15" x14ac:dyDescent="0.3">
      <c r="A32" s="4" t="s">
        <v>88</v>
      </c>
      <c r="B32" t="s">
        <v>54</v>
      </c>
      <c r="C32" s="2" t="s">
        <v>52</v>
      </c>
      <c r="D32" s="20" t="s">
        <v>166</v>
      </c>
      <c r="E32" t="str">
        <f>LOWER(C32&amp;"."&amp;B32&amp;"@pushpin.com")</f>
        <v>radhya.senome@pushpin.com</v>
      </c>
      <c r="F32" s="8">
        <v>42324</v>
      </c>
      <c r="G32" s="5">
        <f t="shared" ca="1" si="0"/>
        <v>6.7888888888888888</v>
      </c>
      <c r="H32" s="1" t="s">
        <v>55</v>
      </c>
      <c r="I32" s="6" t="s">
        <v>128</v>
      </c>
      <c r="J32" s="7" t="str">
        <f t="shared" si="1"/>
        <v>02</v>
      </c>
      <c r="K32" s="7" t="str">
        <f t="shared" si="2"/>
        <v>2260</v>
      </c>
      <c r="L32" s="8">
        <v>42563</v>
      </c>
      <c r="M32" s="8">
        <f t="shared" si="3"/>
        <v>42928</v>
      </c>
      <c r="N32" s="9">
        <v>35600</v>
      </c>
      <c r="O32" s="17">
        <f t="shared" si="4"/>
        <v>3204</v>
      </c>
    </row>
    <row r="33" spans="1:15" x14ac:dyDescent="0.3">
      <c r="A33" s="4" t="s">
        <v>89</v>
      </c>
      <c r="B33" t="s">
        <v>152</v>
      </c>
      <c r="C33" s="2" t="s">
        <v>25</v>
      </c>
      <c r="D33" s="20" t="s">
        <v>165</v>
      </c>
      <c r="E33" t="str">
        <f>LOWER(C33&amp;"."&amp;B33&amp;"@pushpin.com")</f>
        <v>mark.ellis@pushpin.com</v>
      </c>
      <c r="F33" s="8">
        <v>42371</v>
      </c>
      <c r="G33" s="5">
        <f t="shared" ca="1" si="0"/>
        <v>6.6611111111111114</v>
      </c>
      <c r="H33" s="1" t="s">
        <v>59</v>
      </c>
      <c r="I33" s="6" t="s">
        <v>111</v>
      </c>
      <c r="J33" s="7" t="str">
        <f t="shared" si="1"/>
        <v>03</v>
      </c>
      <c r="K33" s="7" t="str">
        <f t="shared" si="2"/>
        <v>2482</v>
      </c>
      <c r="L33" s="8">
        <v>42619</v>
      </c>
      <c r="M33" s="8">
        <f t="shared" si="3"/>
        <v>42984</v>
      </c>
      <c r="N33" s="9">
        <v>58500</v>
      </c>
      <c r="O33" s="17">
        <f t="shared" si="4"/>
        <v>5265</v>
      </c>
    </row>
    <row r="34" spans="1:15" x14ac:dyDescent="0.3">
      <c r="A34" s="4" t="s">
        <v>90</v>
      </c>
      <c r="B34" t="s">
        <v>45</v>
      </c>
      <c r="C34" s="2" t="s">
        <v>44</v>
      </c>
      <c r="D34" s="20" t="s">
        <v>166</v>
      </c>
      <c r="E34" t="str">
        <f>LOWER(C34&amp;"."&amp;B34&amp;"@pushpin.com")</f>
        <v>yvette.biti@pushpin.com</v>
      </c>
      <c r="F34" s="8">
        <v>42384</v>
      </c>
      <c r="G34" s="5">
        <f t="shared" ca="1" si="0"/>
        <v>6.625</v>
      </c>
      <c r="H34" s="1" t="s">
        <v>55</v>
      </c>
      <c r="I34" s="6" t="s">
        <v>100</v>
      </c>
      <c r="J34" s="7" t="str">
        <f t="shared" si="1"/>
        <v>02</v>
      </c>
      <c r="K34" s="7" t="str">
        <f t="shared" si="2"/>
        <v>2589</v>
      </c>
      <c r="L34" s="8">
        <v>42839</v>
      </c>
      <c r="M34" s="8">
        <f t="shared" si="3"/>
        <v>43204</v>
      </c>
      <c r="N34" s="9">
        <v>51400</v>
      </c>
      <c r="O34" s="17">
        <f t="shared" si="4"/>
        <v>4626</v>
      </c>
    </row>
    <row r="35" spans="1:15" x14ac:dyDescent="0.3">
      <c r="A35" s="4" t="s">
        <v>91</v>
      </c>
      <c r="B35" t="s">
        <v>158</v>
      </c>
      <c r="C35" s="2" t="s">
        <v>58</v>
      </c>
      <c r="D35" s="20" t="s">
        <v>165</v>
      </c>
      <c r="E35" t="str">
        <f>LOWER(C35&amp;"."&amp;B35&amp;"@pushpin.com")</f>
        <v>sean.sanders@pushpin.com</v>
      </c>
      <c r="F35" s="8">
        <v>42691</v>
      </c>
      <c r="G35" s="5">
        <f t="shared" ca="1" si="0"/>
        <v>5.7861111111111114</v>
      </c>
      <c r="H35" s="1" t="s">
        <v>17</v>
      </c>
      <c r="I35" s="6" t="s">
        <v>113</v>
      </c>
      <c r="J35" s="7" t="str">
        <f t="shared" si="1"/>
        <v>03</v>
      </c>
      <c r="K35" s="7" t="str">
        <f t="shared" si="2"/>
        <v>2765</v>
      </c>
      <c r="L35" s="8">
        <v>42566</v>
      </c>
      <c r="M35" s="8">
        <f t="shared" si="3"/>
        <v>42931</v>
      </c>
      <c r="N35" s="9">
        <v>38600</v>
      </c>
      <c r="O35" s="17">
        <f t="shared" si="4"/>
        <v>3474</v>
      </c>
    </row>
    <row r="36" spans="1:15" x14ac:dyDescent="0.3">
      <c r="A36" s="4" t="s">
        <v>92</v>
      </c>
      <c r="B36" t="s">
        <v>35</v>
      </c>
      <c r="C36" s="2" t="s">
        <v>34</v>
      </c>
      <c r="D36" s="20" t="s">
        <v>166</v>
      </c>
      <c r="E36" t="str">
        <f>LOWER(C36&amp;"."&amp;B36&amp;"@pushpin.com")</f>
        <v>phoebe.gour@pushpin.com</v>
      </c>
      <c r="F36" s="8">
        <v>42721</v>
      </c>
      <c r="G36" s="5">
        <f t="shared" ca="1" si="0"/>
        <v>5.7027777777777775</v>
      </c>
      <c r="H36" s="1" t="s">
        <v>55</v>
      </c>
      <c r="I36" s="6" t="s">
        <v>126</v>
      </c>
      <c r="J36" s="7" t="str">
        <f t="shared" si="1"/>
        <v>02</v>
      </c>
      <c r="K36" s="7" t="str">
        <f t="shared" si="2"/>
        <v>2910</v>
      </c>
      <c r="L36" s="8">
        <v>42539</v>
      </c>
      <c r="M36" s="8">
        <f t="shared" si="3"/>
        <v>42904</v>
      </c>
      <c r="N36" s="9">
        <v>40500</v>
      </c>
      <c r="O36" s="17">
        <f t="shared" si="4"/>
        <v>3645</v>
      </c>
    </row>
    <row r="37" spans="1:15" x14ac:dyDescent="0.3">
      <c r="A37" s="4" t="s">
        <v>93</v>
      </c>
      <c r="B37" t="s">
        <v>159</v>
      </c>
      <c r="C37" s="2" t="s">
        <v>57</v>
      </c>
      <c r="D37" s="20" t="s">
        <v>166</v>
      </c>
      <c r="E37" t="str">
        <f>LOWER(C37&amp;"."&amp;B37&amp;"@pushpin.com")</f>
        <v>mei.wang@pushpin.com</v>
      </c>
      <c r="F37" s="8">
        <v>40188</v>
      </c>
      <c r="G37" s="5">
        <f t="shared" ca="1" si="0"/>
        <v>12.638888888888889</v>
      </c>
      <c r="H37" s="1" t="s">
        <v>22</v>
      </c>
      <c r="I37" s="6" t="s">
        <v>114</v>
      </c>
      <c r="J37" s="7" t="str">
        <f t="shared" si="1"/>
        <v>01</v>
      </c>
      <c r="K37" s="7" t="str">
        <f t="shared" si="2"/>
        <v>2783</v>
      </c>
      <c r="L37" s="8">
        <v>42544</v>
      </c>
      <c r="M37" s="8">
        <f t="shared" si="3"/>
        <v>42909</v>
      </c>
      <c r="N37" s="9">
        <v>96400</v>
      </c>
      <c r="O37" s="17">
        <f t="shared" si="4"/>
        <v>8676</v>
      </c>
    </row>
    <row r="38" spans="1:15" x14ac:dyDescent="0.3">
      <c r="A38" s="4" t="s">
        <v>94</v>
      </c>
      <c r="B38" t="s">
        <v>145</v>
      </c>
      <c r="C38" s="2" t="s">
        <v>16</v>
      </c>
      <c r="D38" s="20" t="s">
        <v>166</v>
      </c>
      <c r="E38" t="str">
        <f>LOWER(C38&amp;"."&amp;B38&amp;"@pushpin.com")</f>
        <v>elizabeth.clark@pushpin.com</v>
      </c>
      <c r="F38" s="8">
        <v>42874</v>
      </c>
      <c r="G38" s="5">
        <f t="shared" ca="1" si="0"/>
        <v>5.2805555555555559</v>
      </c>
      <c r="H38" s="1" t="s">
        <v>24</v>
      </c>
      <c r="I38" s="6" t="s">
        <v>107</v>
      </c>
      <c r="J38" s="7" t="str">
        <f t="shared" si="1"/>
        <v>02</v>
      </c>
      <c r="K38" s="7" t="str">
        <f t="shared" si="2"/>
        <v>2414</v>
      </c>
      <c r="L38" s="8">
        <v>42720</v>
      </c>
      <c r="M38" s="8">
        <f t="shared" si="3"/>
        <v>43085</v>
      </c>
      <c r="N38" s="9">
        <v>37000</v>
      </c>
      <c r="O38" s="17">
        <f t="shared" si="4"/>
        <v>3330</v>
      </c>
    </row>
    <row r="40" spans="1:15" ht="15.6" x14ac:dyDescent="0.3">
      <c r="E40" s="14"/>
    </row>
    <row r="41" spans="1:15" ht="15.6" x14ac:dyDescent="0.3">
      <c r="E41" s="14"/>
    </row>
    <row r="42" spans="1:15" ht="15.6" x14ac:dyDescent="0.3">
      <c r="E42" s="14"/>
    </row>
  </sheetData>
  <sortState xmlns:xlrd2="http://schemas.microsoft.com/office/spreadsheetml/2017/richdata2" ref="A4:N38">
    <sortCondition ref="A7"/>
  </sortState>
  <conditionalFormatting sqref="M4:M38">
    <cfRule type="expression" dxfId="0" priority="1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tabSelected="1" zoomScale="80" zoomScaleNormal="80" workbookViewId="0">
      <selection activeCell="A16" sqref="A16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9" t="s">
        <v>95</v>
      </c>
    </row>
    <row r="2" spans="1:4" x14ac:dyDescent="0.3">
      <c r="A2" s="4"/>
    </row>
    <row r="3" spans="1:4" ht="23.25" customHeight="1" x14ac:dyDescent="0.3">
      <c r="A3" s="10" t="s">
        <v>162</v>
      </c>
      <c r="B3" s="18">
        <f>COUNTA(Emp_ID)</f>
        <v>35</v>
      </c>
    </row>
    <row r="4" spans="1:4" ht="23.25" customHeight="1" x14ac:dyDescent="0.3">
      <c r="A4" s="10" t="s">
        <v>134</v>
      </c>
      <c r="B4" s="11">
        <f>SUM(Annual_Salary)</f>
        <v>1958400</v>
      </c>
    </row>
    <row r="5" spans="1:4" ht="23.25" customHeight="1" x14ac:dyDescent="0.3">
      <c r="A5" s="10" t="s">
        <v>135</v>
      </c>
      <c r="B5" s="11">
        <f>AVERAGE(Annual_Salary)</f>
        <v>55954.285714285717</v>
      </c>
    </row>
    <row r="6" spans="1:4" ht="23.25" customHeight="1" x14ac:dyDescent="0.3">
      <c r="A6" s="10" t="s">
        <v>136</v>
      </c>
      <c r="B6" s="12">
        <f ca="1">MAX(Years_Service)</f>
        <v>21.580555555555556</v>
      </c>
    </row>
    <row r="7" spans="1:4" ht="23.25" customHeight="1" x14ac:dyDescent="0.3">
      <c r="A7" s="10" t="s">
        <v>137</v>
      </c>
      <c r="B7" s="13">
        <f>MAX(Date_of_Hire)</f>
        <v>42874</v>
      </c>
    </row>
    <row r="10" spans="1:4" x14ac:dyDescent="0.3">
      <c r="A10" s="10" t="s">
        <v>164</v>
      </c>
      <c r="B10" s="21" t="s">
        <v>167</v>
      </c>
    </row>
    <row r="11" spans="1:4" x14ac:dyDescent="0.3">
      <c r="A11" s="1" t="s">
        <v>168</v>
      </c>
      <c r="B11" s="7">
        <f>COUNTIFS(Gender,"M")</f>
        <v>17</v>
      </c>
    </row>
    <row r="12" spans="1:4" x14ac:dyDescent="0.3">
      <c r="A12" s="1" t="s">
        <v>169</v>
      </c>
      <c r="B12" s="7">
        <f>COUNTIFS(Gender,"F")</f>
        <v>18</v>
      </c>
    </row>
    <row r="15" spans="1:4" x14ac:dyDescent="0.3">
      <c r="A15" s="10" t="s">
        <v>5</v>
      </c>
      <c r="B15" s="21" t="s">
        <v>163</v>
      </c>
      <c r="C15" s="21" t="s">
        <v>165</v>
      </c>
      <c r="D15" s="21" t="s">
        <v>166</v>
      </c>
    </row>
    <row r="16" spans="1:4" x14ac:dyDescent="0.3">
      <c r="A16" s="1" t="s">
        <v>22</v>
      </c>
      <c r="B16" s="17">
        <f t="shared" ref="B16:B21" si="0">SUMIFS(Annual_Salary,Department,A16)</f>
        <v>197800</v>
      </c>
      <c r="C16" s="17">
        <f t="shared" ref="C16:C21" si="1">SUMIFS(Annual_Salary,Department,A16,Gender,$C$15)</f>
        <v>101400</v>
      </c>
      <c r="D16" s="17">
        <f t="shared" ref="D16:D21" si="2">SUMIFS(Annual_Salary,Department,A16,Gender,$D$15)</f>
        <v>96400</v>
      </c>
    </row>
    <row r="17" spans="1:4" x14ac:dyDescent="0.3">
      <c r="A17" s="1" t="s">
        <v>59</v>
      </c>
      <c r="B17" s="17">
        <f t="shared" si="0"/>
        <v>278500</v>
      </c>
      <c r="C17" s="17">
        <f t="shared" si="1"/>
        <v>178400</v>
      </c>
      <c r="D17" s="17">
        <f t="shared" si="2"/>
        <v>100100</v>
      </c>
    </row>
    <row r="18" spans="1:4" x14ac:dyDescent="0.3">
      <c r="A18" s="1" t="s">
        <v>55</v>
      </c>
      <c r="B18" s="17">
        <f t="shared" si="0"/>
        <v>807000</v>
      </c>
      <c r="C18" s="17">
        <f t="shared" si="1"/>
        <v>395600</v>
      </c>
      <c r="D18" s="17">
        <f t="shared" si="2"/>
        <v>411400</v>
      </c>
    </row>
    <row r="19" spans="1:4" x14ac:dyDescent="0.3">
      <c r="A19" s="1" t="s">
        <v>24</v>
      </c>
      <c r="B19" s="17">
        <f t="shared" si="0"/>
        <v>255500</v>
      </c>
      <c r="C19" s="17">
        <f t="shared" si="1"/>
        <v>59200</v>
      </c>
      <c r="D19" s="17">
        <f t="shared" si="2"/>
        <v>196300</v>
      </c>
    </row>
    <row r="20" spans="1:4" x14ac:dyDescent="0.3">
      <c r="A20" s="1" t="s">
        <v>15</v>
      </c>
      <c r="B20" s="17">
        <f t="shared" si="0"/>
        <v>227800</v>
      </c>
      <c r="C20" s="17">
        <f t="shared" si="1"/>
        <v>114400</v>
      </c>
      <c r="D20" s="17">
        <f t="shared" si="2"/>
        <v>113400</v>
      </c>
    </row>
    <row r="21" spans="1:4" x14ac:dyDescent="0.3">
      <c r="A21" s="1" t="s">
        <v>17</v>
      </c>
      <c r="B21" s="17">
        <f t="shared" si="0"/>
        <v>149700</v>
      </c>
      <c r="C21" s="17">
        <f t="shared" si="1"/>
        <v>86500</v>
      </c>
      <c r="D21" s="17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2017-06-15T06:51:11Z</dcterms:created>
  <dcterms:modified xsi:type="dcterms:W3CDTF">2022-08-30T04:05:32Z</dcterms:modified>
</cp:coreProperties>
</file>