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4\"/>
    </mc:Choice>
  </mc:AlternateContent>
  <xr:revisionPtr revIDLastSave="0" documentId="13_ncr:1_{7BE232FB-3D64-459B-BA81-3824104AC22A}" xr6:coauthVersionLast="47" xr6:coauthVersionMax="47" xr10:uidLastSave="{00000000-0000-0000-0000-000000000000}"/>
  <bookViews>
    <workbookView xWindow="11328" yWindow="696" windowWidth="11520" windowHeight="6132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0" l="1"/>
  <c r="E13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C29" i="10" l="1"/>
  <c r="H31" i="10" s="1"/>
  <c r="B30" i="10" l="1"/>
  <c r="C30" i="10" s="1"/>
  <c r="H32" i="10"/>
  <c r="H30" i="10"/>
  <c r="H33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H34" i="10" l="1"/>
  <c r="B3" i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0" i="10" l="1"/>
  <c r="F10" i="10"/>
  <c r="F9" i="10"/>
  <c r="F5" i="10"/>
  <c r="D8" i="10"/>
  <c r="Z3" i="1"/>
  <c r="F11" i="10"/>
  <c r="E12" i="10"/>
  <c r="E8" i="10"/>
  <c r="F16" i="10"/>
  <c r="G8" i="10"/>
  <c r="H8" i="10" s="1"/>
  <c r="G13" i="10"/>
  <c r="H13" i="10" s="1"/>
  <c r="G15" i="10"/>
  <c r="H15" i="10" s="1"/>
  <c r="E25" i="10"/>
  <c r="F18" i="10"/>
  <c r="C32" i="10" s="1"/>
  <c r="C23" i="10"/>
  <c r="G23" i="10" s="1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H12" i="10" s="1"/>
  <c r="F24" i="10"/>
  <c r="B6" i="15" s="1"/>
  <c r="C6" i="15" s="1"/>
  <c r="E6" i="15" s="1"/>
  <c r="D12" i="10"/>
  <c r="D25" i="10"/>
  <c r="D18" i="10"/>
  <c r="D10" i="10"/>
  <c r="D11" i="10"/>
  <c r="C25" i="10"/>
  <c r="G25" i="10" s="1"/>
  <c r="D15" i="10"/>
  <c r="C15" i="10" s="1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H24" i="10" s="1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G24" i="10" l="1"/>
  <c r="G19" i="10"/>
  <c r="H5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19" i="10" l="1"/>
  <c r="C5" i="15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<sst xmlns="http://schemas.openxmlformats.org/spreadsheetml/2006/main" count="12806" uniqueCount="2160">
  <si>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</si>
  <si>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</si>
  <si>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</si>
  <si>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</si>
  <si>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</si>
  <si>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</si>
  <si>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</si>
  <si>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</si>
  <si>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</si>
  <si>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</si>
  <si>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</si>
  <si>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</si>
  <si>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</si>
  <si>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</si>
  <si>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</si>
  <si>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</si>
  <si>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</si>
  <si>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</si>
  <si>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</si>
  <si>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</si>
  <si>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</si>
  <si>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</si>
  <si>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</si>
  <si>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</si>
  <si>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</si>
  <si>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</si>
  <si>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</si>
  <si>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</si>
  <si>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</si>
  <si>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</si>
  <si>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</si>
  <si>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</si>
  <si>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</si>
  <si>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</si>
  <si>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</si>
  <si>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</si>
  <si>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</si>
  <si>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</si>
  <si>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</si>
  <si>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</si>
  <si>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</si>
  <si>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</si>
  <si>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</si>
  <si>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</si>
  <si>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</si>
  <si>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</si>
  <si>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</si>
  <si>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</si>
  <si>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</si>
  <si>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</si>
  <si>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</si>
  <si>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</si>
  <si>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</si>
  <si>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</si>
  <si>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</si>
  <si>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</si>
  <si>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</si>
  <si>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</si>
  <si>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</si>
  <si>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</si>
  <si>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</si>
  <si>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</si>
  <si>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</si>
  <si>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</si>
  <si>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</si>
  <si>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</si>
  <si>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</si>
  <si>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</si>
  <si>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</si>
  <si>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</si>
  <si>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</si>
  <si>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</si>
  <si>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</si>
  <si>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</si>
  <si>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</si>
  <si>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</si>
  <si>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</si>
  <si>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</si>
  <si>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</si>
  <si>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</si>
  <si>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</si>
  <si>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</si>
  <si>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</si>
  <si>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</si>
  <si>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</si>
  <si>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</si>
  <si>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</si>
  <si>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</si>
  <si>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</si>
  <si>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</si>
  <si>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</si>
  <si>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</si>
  <si>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</si>
  <si>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</si>
  <si>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</si>
  <si>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</si>
  <si>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</si>
  <si>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</si>
  <si>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</si>
  <si>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</si>
  <si>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</si>
  <si>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</si>
  <si>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</si>
  <si>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</si>
  <si>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</si>
  <si>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</si>
  <si>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</si>
  <si>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</si>
  <si>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</si>
  <si>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</si>
  <si>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</si>
  <si>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</si>
  <si>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</si>
  <si>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</si>
  <si>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</si>
  <si>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</si>
  <si>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</si>
  <si>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</si>
  <si>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</si>
  <si>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</si>
  <si>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</si>
  <si>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</si>
  <si>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</si>
  <si>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</si>
  <si>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</si>
  <si>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</si>
  <si>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</si>
  <si>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</si>
  <si>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</si>
  <si>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</si>
  <si>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</si>
  <si>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</si>
  <si>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</si>
  <si>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</si>
  <si>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</si>
  <si>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</si>
  <si>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</si>
  <si>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</si>
  <si>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</si>
  <si>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</si>
  <si>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</si>
  <si>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</si>
  <si>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</si>
  <si>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</si>
  <si>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</si>
  <si>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</si>
  <si>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</si>
  <si>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</si>
  <si>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</si>
  <si>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</si>
  <si>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</si>
  <si>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</si>
  <si>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</si>
  <si>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</si>
  <si>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</si>
  <si>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</si>
  <si>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</si>
  <si>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</si>
  <si>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</si>
  <si>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</si>
  <si>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</si>
  <si>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</si>
  <si>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</si>
  <si>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</si>
  <si>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</si>
  <si>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</si>
  <si>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</si>
  <si>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</si>
  <si>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</si>
  <si>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</si>
  <si>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</si>
  <si>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</si>
  <si>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</si>
  <si>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</si>
  <si>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</si>
  <si>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</si>
  <si>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</si>
  <si>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</si>
  <si>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</si>
  <si>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</si>
  <si>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</si>
  <si>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</si>
  <si>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</si>
  <si>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</si>
  <si>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</si>
  <si>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</si>
  <si>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</si>
  <si>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</si>
  <si>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</si>
  <si>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</si>
  <si>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</si>
  <si>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</si>
  <si>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</si>
  <si>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</si>
  <si>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</si>
  <si>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</si>
  <si>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</si>
  <si>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</si>
  <si>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</si>
  <si>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</si>
  <si>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</si>
  <si>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</si>
  <si>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</si>
  <si>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</si>
  <si>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</si>
  <si>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</si>
  <si>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</si>
  <si>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</si>
  <si>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</si>
  <si>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</si>
  <si>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</si>
  <si>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</si>
  <si>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</si>
  <si>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</si>
  <si>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</si>
  <si>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</si>
  <si>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</si>
  <si>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</si>
  <si>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</si>
  <si>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</si>
  <si>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</si>
  <si>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</si>
  <si>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</si>
  <si>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</si>
  <si>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</si>
  <si>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</si>
  <si>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</si>
  <si>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</si>
  <si>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</si>
  <si>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</si>
  <si>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</si>
  <si>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</si>
  <si>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</si>
  <si>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</si>
  <si>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</si>
  <si>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</si>
  <si>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</si>
  <si>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</si>
  <si>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</si>
  <si>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</si>
  <si>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</si>
  <si>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</si>
  <si>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</si>
  <si>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</si>
  <si>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</si>
  <si>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</si>
  <si>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</si>
  <si>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</si>
  <si>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</si>
  <si>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</si>
  <si>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</si>
  <si>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</si>
  <si>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</si>
  <si>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</si>
  <si>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</si>
  <si>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</si>
  <si>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</si>
  <si>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</si>
  <si>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</si>
  <si>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</si>
  <si>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</si>
  <si>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</si>
  <si>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</si>
  <si>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</si>
  <si>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</si>
  <si>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</si>
  <si>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</si>
  <si>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</si>
  <si>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</si>
  <si>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</si>
  <si>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</si>
  <si>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</si>
  <si>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</si>
  <si>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</si>
  <si>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</si>
  <si>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</si>
  <si>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</si>
  <si>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</si>
  <si>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</si>
  <si>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</si>
  <si>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</si>
  <si>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</si>
  <si>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</si>
  <si>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</si>
  <si>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</si>
  <si>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</si>
  <si>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</si>
  <si>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</si>
  <si>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</si>
  <si>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</si>
  <si>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</si>
  <si>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</si>
  <si>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</si>
  <si>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</si>
  <si>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</si>
  <si>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</si>
  <si>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</si>
  <si>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</si>
  <si>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</si>
  <si>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</si>
  <si>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</si>
  <si>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</si>
  <si>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</si>
  <si>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</si>
  <si>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</si>
  <si>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</si>
  <si>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</si>
  <si>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</si>
  <si>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</si>
  <si>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</si>
  <si>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</si>
  <si>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</si>
  <si>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</si>
  <si>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</si>
  <si>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</si>
  <si>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</si>
  <si>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</si>
  <si>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</si>
  <si>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</si>
  <si>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</si>
  <si>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</si>
  <si>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</si>
  <si>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</si>
  <si>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</si>
  <si>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</si>
  <si>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</si>
  <si>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</si>
  <si>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</si>
  <si>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</si>
  <si>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</si>
  <si>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</si>
  <si>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</si>
  <si>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</si>
  <si>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</si>
  <si>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</si>
  <si>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</si>
  <si>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</si>
  <si>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</si>
  <si>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</si>
  <si>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</si>
  <si>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</si>
  <si>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</si>
  <si>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</si>
  <si>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</si>
  <si>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</si>
  <si>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</si>
  <si>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</si>
  <si>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</si>
  <si>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</si>
  <si>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</si>
  <si>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</si>
  <si>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</si>
  <si>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</si>
  <si>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</si>
  <si>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</si>
  <si>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</si>
  <si>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</si>
  <si>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</si>
  <si>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</si>
  <si>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</si>
  <si>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</si>
  <si>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</si>
  <si>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</si>
  <si>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</si>
  <si>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</si>
  <si>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</si>
  <si>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</si>
  <si>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</si>
  <si>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</si>
  <si>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</si>
  <si>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</si>
  <si>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</si>
  <si>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</si>
  <si>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</si>
  <si>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</si>
  <si>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</si>
  <si>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</si>
  <si>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</si>
  <si>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</si>
  <si>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</si>
  <si>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</si>
  <si>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</si>
  <si>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</si>
  <si>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</si>
  <si>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</si>
  <si>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</si>
  <si>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</si>
  <si>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</si>
  <si>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</si>
  <si>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</si>
  <si>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</si>
  <si>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</si>
  <si>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</si>
  <si>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</si>
  <si>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</si>
  <si>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</si>
  <si>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</si>
  <si>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</si>
  <si>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</si>
  <si>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</si>
  <si>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</si>
  <si>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</si>
  <si>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</si>
  <si>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</si>
  <si>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</si>
  <si>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</si>
  <si>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</si>
  <si>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</si>
  <si>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</si>
  <si>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</si>
  <si>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</si>
  <si>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</si>
  <si>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</si>
  <si>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</si>
  <si>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</si>
  <si>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</si>
  <si>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</si>
  <si>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</si>
  <si>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</si>
  <si>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</si>
  <si>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</si>
  <si>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</si>
  <si>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</si>
  <si>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</si>
  <si>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</si>
  <si>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</si>
  <si>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</si>
  <si>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</si>
  <si>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</si>
  <si>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</si>
  <si>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</si>
  <si>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</si>
  <si>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</si>
  <si>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</si>
  <si>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</si>
  <si>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</si>
  <si>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</si>
  <si>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</si>
  <si>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</si>
  <si>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</si>
  <si>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</si>
  <si>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</si>
  <si>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</si>
  <si>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</si>
  <si>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</si>
  <si>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</si>
  <si>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</si>
  <si>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</si>
  <si>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</si>
  <si>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</si>
  <si>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</si>
  <si>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</si>
  <si>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</si>
  <si>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</si>
  <si>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</si>
  <si>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</si>
  <si>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</si>
  <si>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</si>
  <si>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</si>
  <si>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</si>
  <si>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</si>
  <si>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</si>
  <si>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</si>
  <si>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</si>
  <si>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</si>
  <si>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</si>
  <si>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</si>
  <si>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</si>
  <si>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</si>
  <si>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</si>
  <si>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</si>
  <si>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</si>
  <si>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</si>
  <si>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</si>
  <si>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</si>
  <si>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</si>
  <si>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</si>
  <si>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</si>
  <si>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</si>
  <si>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</si>
  <si>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</si>
  <si>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</si>
  <si>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</si>
  <si>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</si>
  <si>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</si>
  <si>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</si>
  <si>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</si>
  <si>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</si>
  <si>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</si>
  <si>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</si>
  <si>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</si>
  <si>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</si>
  <si>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</si>
  <si>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</si>
  <si>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</si>
  <si>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</si>
  <si>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</si>
  <si>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</si>
  <si>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</si>
  <si>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</si>
  <si>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</si>
  <si>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</si>
  <si>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</si>
  <si>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</si>
  <si>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</si>
  <si>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</si>
  <si>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</si>
  <si>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</si>
  <si>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</si>
  <si>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</si>
  <si>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</si>
  <si>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</si>
  <si>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</si>
  <si>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</si>
  <si>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</si>
  <si>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</si>
  <si>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</si>
  <si>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</si>
  <si>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</si>
  <si>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</si>
  <si>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</si>
  <si>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</si>
  <si>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</si>
  <si>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</si>
  <si>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</si>
  <si>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</si>
  <si>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</si>
  <si>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</si>
  <si>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</si>
  <si>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</si>
  <si>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</si>
  <si>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</si>
  <si>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</si>
  <si>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</si>
  <si>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</si>
  <si>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</si>
  <si>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</si>
  <si>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</si>
  <si>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</si>
  <si>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</si>
  <si>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</si>
  <si>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</si>
  <si>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</si>
  <si>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</si>
  <si>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</si>
  <si>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</si>
  <si>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</si>
  <si>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</si>
  <si>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</si>
  <si>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</si>
  <si>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</si>
  <si>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</si>
  <si>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</si>
  <si>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</si>
  <si>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</si>
  <si>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</si>
  <si>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</si>
  <si>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</si>
  <si>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</si>
  <si>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</si>
  <si>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</si>
  <si>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</si>
  <si>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</si>
  <si>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</si>
  <si>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</si>
  <si>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</si>
  <si>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</si>
  <si>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</si>
  <si>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</si>
  <si>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</si>
  <si>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</si>
  <si>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</si>
  <si>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</si>
  <si>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</si>
  <si>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</si>
  <si>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</si>
  <si>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</si>
  <si>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</si>
  <si>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</si>
  <si>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</si>
  <si>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</si>
  <si>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</si>
  <si>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</si>
  <si>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</si>
  <si>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</si>
  <si>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</si>
  <si>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</si>
  <si>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</si>
  <si>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</si>
  <si>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</si>
  <si>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</si>
  <si>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</si>
  <si>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</si>
  <si>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</si>
  <si>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</si>
  <si>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</si>
  <si>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</si>
  <si>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</si>
  <si>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</si>
  <si>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</si>
  <si>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</si>
  <si>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</si>
  <si>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</si>
  <si>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</si>
  <si>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</si>
  <si>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</si>
  <si>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</si>
  <si>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</si>
  <si>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</si>
  <si>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</si>
  <si>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</si>
  <si>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</si>
  <si>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</si>
  <si>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</si>
  <si>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</si>
  <si>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</si>
  <si>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</si>
  <si>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</si>
  <si>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</si>
  <si>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</si>
  <si>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</si>
  <si>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</si>
  <si>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</si>
  <si>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</si>
  <si>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</si>
  <si>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</si>
  <si>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</si>
  <si>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</si>
  <si>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</si>
  <si>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</si>
  <si>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</si>
  <si>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</si>
  <si>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</si>
  <si>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</si>
  <si>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</si>
  <si>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</si>
  <si>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</si>
  <si>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</si>
  <si>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</si>
  <si>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</si>
  <si>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</si>
  <si>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</si>
  <si>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</si>
  <si>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</si>
  <si>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</si>
  <si>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</si>
  <si>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</si>
  <si>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</si>
  <si>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</si>
  <si>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</si>
  <si>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</si>
  <si>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</si>
  <si>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</si>
  <si>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</si>
  <si>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</si>
  <si>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</si>
  <si>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</si>
  <si>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</si>
  <si>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</si>
  <si>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</si>
  <si>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</si>
  <si>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</si>
  <si>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</si>
  <si>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</si>
  <si>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</si>
  <si>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</si>
  <si>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</si>
  <si>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</si>
  <si>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</si>
  <si>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</si>
  <si>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</si>
  <si>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</si>
  <si>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</si>
  <si>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</si>
  <si>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</si>
  <si>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</si>
  <si>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</si>
  <si>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</si>
  <si>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</si>
  <si>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</si>
  <si>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</si>
  <si>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</si>
  <si>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</si>
  <si>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</si>
  <si>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</si>
  <si>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</si>
  <si>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</si>
  <si>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</si>
  <si>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</si>
  <si>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</si>
  <si>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</si>
  <si>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</si>
  <si>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</si>
  <si>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</si>
  <si>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</si>
  <si>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</si>
  <si>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</si>
  <si>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</si>
  <si>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</si>
  <si>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</si>
  <si>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</si>
  <si>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</si>
  <si>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</si>
  <si>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</si>
  <si>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</si>
  <si>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</si>
  <si>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</si>
  <si>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</si>
  <si>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</si>
  <si>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</si>
  <si>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</si>
  <si>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</si>
  <si>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</si>
  <si>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</si>
  <si>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</si>
  <si>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</si>
  <si>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</si>
  <si>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</si>
  <si>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</si>
  <si>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</si>
  <si>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</si>
  <si>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</si>
  <si>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</si>
  <si>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</si>
  <si>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</si>
  <si>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</si>
  <si>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</si>
  <si>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</si>
  <si>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</si>
  <si>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</si>
  <si>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</si>
  <si>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</si>
  <si>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</si>
  <si>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</si>
  <si>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</si>
  <si>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</si>
  <si>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</si>
  <si>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</si>
  <si>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</si>
  <si>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</si>
  <si>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</si>
  <si>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</si>
  <si>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</si>
  <si>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</si>
  <si>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</si>
  <si>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</si>
  <si>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</si>
  <si>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</si>
  <si>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</si>
  <si>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</si>
  <si>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</si>
  <si>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</si>
  <si>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</si>
  <si>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</si>
  <si>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</si>
  <si>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</si>
  <si>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</si>
  <si>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</si>
  <si>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</si>
  <si>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</si>
  <si>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</si>
  <si>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</si>
  <si>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</si>
  <si>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</si>
  <si>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</si>
  <si>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</si>
  <si>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</si>
  <si>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</si>
  <si>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</si>
  <si>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</si>
  <si>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</si>
  <si>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</si>
  <si>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</si>
  <si>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</si>
  <si>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</si>
  <si>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</si>
  <si>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</si>
  <si>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</si>
  <si>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</si>
  <si>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</si>
  <si>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</si>
  <si>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</si>
  <si>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</si>
  <si>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</si>
  <si>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</si>
  <si>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</si>
  <si>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</si>
  <si>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</si>
  <si>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</si>
  <si>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</si>
  <si>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</si>
  <si>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</si>
  <si>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</si>
  <si>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</si>
  <si>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</si>
  <si>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</si>
  <si>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</si>
  <si>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</si>
  <si>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</si>
  <si>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</si>
  <si>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</si>
  <si>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</si>
  <si>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</si>
  <si>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</si>
  <si>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</si>
  <si>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</si>
  <si>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</si>
  <si>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</si>
  <si>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</si>
  <si>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</si>
  <si>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</si>
  <si>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</si>
  <si>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</si>
  <si>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</si>
  <si>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</si>
  <si>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</si>
  <si>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</si>
  <si>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</si>
  <si>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</si>
  <si>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</si>
  <si>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</si>
  <si>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</si>
  <si>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</si>
  <si>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</si>
  <si>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</si>
  <si>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</si>
  <si>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</si>
  <si>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</si>
  <si>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</si>
  <si>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</si>
  <si>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</si>
  <si>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</si>
  <si>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</si>
  <si>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</si>
  <si>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</si>
  <si>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</si>
  <si>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</si>
  <si>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</si>
  <si>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</si>
  <si>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</si>
  <si>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</si>
  <si>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</si>
  <si>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</si>
  <si>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</si>
  <si>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</si>
  <si>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</si>
  <si>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</si>
  <si>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</si>
  <si>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</si>
  <si>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</si>
  <si>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</si>
  <si>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</si>
  <si>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</si>
  <si>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</si>
  <si>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</si>
  <si>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</si>
  <si>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</si>
  <si>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</si>
  <si>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</si>
  <si>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</si>
  <si>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</si>
  <si>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</si>
  <si>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</si>
  <si>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</si>
  <si>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</si>
  <si>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</si>
  <si>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</si>
  <si>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</si>
  <si>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</si>
  <si>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</si>
  <si>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</si>
  <si>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</si>
  <si>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</si>
  <si>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</si>
  <si>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</si>
  <si>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</si>
  <si>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</si>
  <si>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</si>
  <si>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</si>
  <si>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</si>
  <si>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</si>
  <si>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</si>
  <si>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</si>
  <si>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</si>
  <si>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</si>
  <si>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</si>
  <si>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</si>
  <si>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</si>
  <si>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</si>
  <si>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</si>
  <si>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</si>
  <si>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</si>
  <si>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</si>
  <si>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</si>
  <si>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</si>
  <si>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</si>
  <si>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</si>
  <si>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</si>
  <si>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</si>
  <si>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</si>
  <si>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</si>
  <si>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</si>
  <si>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</si>
  <si>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</si>
  <si>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</si>
  <si>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</si>
  <si>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</si>
  <si>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</si>
  <si>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</si>
  <si>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</si>
  <si>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</si>
  <si>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</si>
  <si>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</si>
  <si>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</si>
  <si>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</si>
  <si>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</si>
  <si>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</si>
  <si>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</si>
  <si>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</si>
  <si>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</si>
  <si>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</si>
  <si>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</si>
  <si>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</si>
  <si>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</si>
  <si>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</si>
  <si>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</si>
  <si>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</si>
  <si>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</si>
  <si>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</si>
  <si>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</si>
  <si>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</si>
  <si>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</si>
  <si>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</si>
  <si>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</si>
  <si>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</si>
  <si>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</si>
  <si>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</si>
  <si>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</si>
  <si>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</si>
  <si>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</si>
  <si>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</si>
  <si>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</si>
  <si>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</si>
  <si>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</si>
  <si>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</si>
  <si>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</si>
  <si>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</si>
  <si>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</si>
  <si>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</si>
  <si>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</si>
  <si>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</si>
  <si>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</si>
  <si>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</si>
  <si>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</si>
  <si>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</si>
  <si>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</si>
  <si>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</si>
  <si>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</si>
  <si>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</si>
  <si>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</si>
  <si>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</si>
  <si>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</si>
  <si>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</si>
  <si>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</si>
  <si>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</si>
  <si>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</si>
  <si>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</si>
  <si>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</si>
  <si>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</si>
  <si>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</si>
  <si>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</si>
  <si>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</si>
  <si>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</si>
  <si>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</si>
  <si>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</si>
  <si>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</si>
  <si>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</si>
  <si>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</si>
  <si>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</si>
  <si>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</si>
  <si>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</si>
  <si>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</si>
  <si>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</si>
  <si>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</si>
  <si>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</si>
  <si>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</si>
  <si>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</si>
  <si>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</si>
  <si>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</si>
  <si>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</si>
  <si>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</si>
  <si>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</si>
  <si>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</si>
  <si>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</si>
  <si>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</si>
  <si>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</si>
  <si>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</si>
  <si>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</si>
  <si>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</si>
  <si>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</si>
  <si>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</si>
  <si>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</si>
  <si>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</si>
  <si>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</si>
  <si>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</si>
  <si>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</si>
  <si>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</si>
  <si>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</si>
  <si>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</si>
  <si>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</si>
  <si>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</si>
  <si>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</si>
  <si>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</si>
  <si>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</si>
  <si>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</si>
  <si>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</si>
  <si>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</si>
  <si>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</si>
  <si>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</si>
  <si>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</si>
  <si>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</si>
  <si>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</si>
  <si>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</si>
  <si>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</si>
  <si>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</si>
  <si>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</si>
  <si>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</si>
  <si>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</si>
  <si>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</si>
  <si>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</si>
  <si>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</si>
  <si>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</si>
  <si>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</si>
  <si>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</si>
  <si>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</si>
  <si>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</si>
  <si>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</si>
  <si>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</si>
  <si>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</si>
  <si>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</si>
  <si>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</si>
  <si>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</si>
  <si>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</si>
  <si>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</si>
  <si>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</si>
  <si>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</si>
  <si>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</si>
  <si>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</si>
  <si>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</si>
  <si>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</si>
  <si>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</si>
  <si>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</si>
  <si>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</si>
  <si>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</si>
  <si>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</si>
  <si>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</si>
  <si>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</si>
  <si>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</si>
  <si>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</si>
  <si>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</si>
  <si>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</si>
  <si>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</si>
  <si>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</si>
  <si>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</si>
  <si>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</si>
  <si>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</si>
  <si>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</si>
  <si>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</si>
  <si>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</si>
  <si>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</si>
  <si>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</si>
  <si>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</si>
  <si>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</si>
  <si>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</si>
  <si>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</si>
  <si>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</si>
  <si>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</si>
  <si>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</si>
  <si>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</si>
  <si>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</si>
  <si>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</si>
  <si>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</si>
  <si>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</si>
  <si>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</si>
  <si>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</si>
  <si>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</si>
  <si>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</si>
  <si>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</si>
  <si>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</si>
  <si>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</si>
  <si>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</si>
  <si>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</si>
  <si>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</si>
  <si>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</si>
  <si>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</si>
  <si>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</si>
  <si>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</si>
  <si>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</si>
  <si>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</si>
  <si>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</si>
  <si>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</si>
  <si>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</si>
  <si>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</si>
  <si>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</si>
  <si>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</si>
  <si>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</si>
  <si>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</si>
  <si>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</si>
  <si>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</si>
  <si>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</si>
  <si>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</si>
  <si>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</si>
  <si>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</si>
  <si>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</si>
  <si>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</si>
  <si>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</si>
  <si>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</si>
  <si>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</si>
  <si>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</si>
  <si>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</si>
  <si>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</si>
  <si>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</si>
  <si>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</si>
  <si>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</si>
  <si>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</si>
  <si>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</si>
  <si>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</si>
  <si>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</si>
  <si>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</si>
  <si>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</si>
  <si>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</si>
  <si>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</si>
  <si>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</si>
  <si>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</si>
  <si>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</si>
  <si>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</si>
  <si>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</si>
  <si>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</si>
  <si>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</si>
  <si>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</si>
  <si>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</si>
  <si>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</si>
  <si>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</si>
  <si>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</si>
  <si>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</si>
  <si>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</si>
  <si>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</si>
  <si>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</si>
  <si>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</si>
  <si>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</si>
  <si>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</si>
  <si>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</si>
  <si>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</si>
  <si>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</si>
  <si>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</si>
  <si>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</si>
  <si>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</si>
  <si>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</si>
  <si>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</si>
  <si>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</si>
  <si>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</si>
  <si>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</si>
  <si>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</si>
  <si>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</si>
  <si>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</si>
  <si>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</si>
  <si>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</si>
  <si>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</si>
  <si>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</si>
  <si>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</si>
  <si>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</si>
  <si>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</si>
  <si>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</si>
  <si>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</si>
  <si>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</si>
  <si>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</si>
  <si>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</si>
  <si>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</si>
  <si>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</si>
  <si>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</si>
  <si>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</si>
  <si>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</si>
  <si>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</si>
  <si>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</si>
  <si>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</si>
  <si>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</si>
  <si>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</si>
  <si>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</si>
  <si>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</si>
  <si>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</si>
  <si>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</si>
  <si>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</si>
  <si>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</si>
  <si>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</si>
  <si>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</si>
  <si>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</si>
  <si>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</si>
  <si>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</si>
  <si>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</si>
  <si>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</si>
  <si>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</si>
  <si>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</si>
  <si>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</si>
  <si>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</si>
  <si>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</si>
  <si>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</si>
  <si>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</si>
  <si>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</si>
  <si>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</si>
  <si>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</si>
  <si>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</si>
  <si>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</si>
  <si>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</si>
  <si>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</si>
  <si>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</si>
  <si>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</si>
  <si>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</si>
  <si>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</si>
  <si>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</si>
  <si>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</si>
  <si>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</si>
  <si>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</si>
  <si>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</si>
  <si>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</si>
  <si>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</si>
  <si>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</si>
  <si>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</si>
  <si>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</si>
  <si>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</si>
  <si>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</si>
  <si>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</si>
  <si>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</si>
  <si>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</si>
  <si>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</si>
  <si>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</si>
  <si>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</si>
  <si>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</si>
  <si>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</si>
  <si>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</si>
  <si>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</si>
  <si>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</si>
  <si>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</si>
  <si>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</si>
  <si>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</si>
  <si>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</si>
  <si>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</si>
  <si>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</si>
  <si>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</si>
  <si>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</si>
  <si>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</si>
  <si>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</si>
  <si>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</si>
  <si>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</si>
  <si>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</si>
  <si>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</si>
  <si>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</si>
  <si>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</si>
  <si>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</si>
  <si>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</si>
  <si>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</si>
  <si>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</si>
  <si>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</si>
  <si>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</si>
  <si>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</si>
  <si>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</si>
  <si>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</si>
  <si>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</si>
  <si>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</si>
  <si>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</si>
  <si>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</si>
  <si>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</si>
  <si>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</si>
  <si>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</si>
  <si>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</si>
  <si>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</si>
  <si>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</si>
  <si>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</si>
  <si>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</si>
  <si>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</si>
  <si>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</si>
  <si>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</si>
  <si>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</si>
  <si>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</si>
  <si>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</si>
  <si>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</si>
  <si>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</si>
  <si>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</si>
  <si>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</si>
  <si>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</si>
  <si>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</si>
  <si>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</si>
  <si>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</si>
  <si>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</si>
  <si>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</si>
  <si>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</si>
  <si>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</si>
  <si>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</si>
  <si>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</si>
  <si>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</si>
  <si>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</si>
  <si>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</si>
  <si>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</si>
  <si>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</si>
  <si>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</si>
  <si>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</si>
  <si>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</si>
  <si>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</si>
  <si>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</si>
  <si>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</si>
  <si>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</si>
  <si>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</si>
  <si>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</si>
  <si>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</si>
  <si>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</si>
  <si>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</si>
  <si>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</si>
  <si>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</si>
  <si>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</si>
  <si>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</si>
  <si>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</si>
  <si>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</si>
  <si>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</si>
  <si>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</si>
  <si>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</si>
  <si>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</si>
  <si>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</si>
  <si>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</si>
  <si>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</si>
  <si>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</si>
  <si>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</si>
  <si>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</si>
  <si>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</si>
  <si>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</si>
  <si>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</si>
  <si>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</si>
  <si>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</si>
  <si>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</si>
  <si>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</si>
  <si>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</si>
  <si>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</si>
  <si>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</si>
  <si>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</si>
  <si>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</si>
  <si>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</si>
  <si>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</si>
  <si>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</si>
  <si>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</si>
  <si>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</si>
  <si>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</si>
  <si>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</si>
  <si>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</si>
  <si>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</si>
  <si>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</si>
  <si>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</si>
  <si>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</si>
  <si>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</si>
  <si>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</si>
  <si>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</si>
  <si>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</si>
  <si>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</si>
  <si>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</si>
  <si>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</si>
  <si>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</si>
  <si>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</si>
  <si>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</si>
  <si>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</si>
  <si>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</si>
  <si>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</si>
  <si>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</si>
  <si>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</si>
  <si>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</si>
  <si>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</si>
  <si>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</si>
  <si>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</si>
  <si>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</si>
  <si>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</si>
  <si>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</si>
  <si>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</si>
  <si>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</si>
  <si>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</si>
  <si>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</si>
  <si>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</si>
  <si>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</si>
  <si>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</si>
  <si>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</si>
  <si>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</si>
  <si>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</si>
  <si>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</si>
  <si>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</si>
  <si>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</si>
  <si>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</si>
  <si>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</si>
  <si>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</si>
  <si>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</si>
  <si>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</si>
  <si>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</si>
  <si>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</si>
  <si>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</si>
  <si>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</si>
  <si>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</si>
  <si>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</si>
  <si>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</si>
  <si>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</si>
  <si>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</si>
  <si>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</si>
  <si>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</si>
  <si>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</si>
  <si>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</si>
  <si>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</si>
  <si>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</si>
  <si>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</si>
  <si>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</si>
  <si>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</si>
  <si>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</si>
  <si>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</si>
  <si>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</si>
  <si>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</si>
  <si>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</si>
  <si>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</si>
  <si>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</si>
  <si>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</si>
  <si>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</si>
  <si>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</si>
  <si>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</si>
  <si>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</si>
  <si>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</si>
  <si>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</si>
  <si>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</si>
  <si>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</si>
  <si>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</si>
  <si>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</si>
  <si>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</si>
  <si>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</si>
  <si>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</si>
  <si>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</si>
  <si>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</si>
  <si>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</si>
  <si>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</si>
  <si>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</si>
  <si>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</si>
  <si>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</si>
  <si>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</si>
  <si>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</si>
  <si>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</si>
  <si>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</si>
  <si>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</si>
  <si>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</si>
  <si>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</si>
  <si>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</si>
  <si>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</si>
  <si>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</si>
  <si>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</si>
  <si>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</si>
  <si>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</si>
  <si>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</si>
  <si>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</si>
  <si>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</si>
  <si>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</si>
  <si>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</si>
  <si>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</si>
  <si>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</si>
  <si>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</si>
  <si>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</si>
  <si>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</si>
  <si>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</si>
  <si>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</si>
  <si>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</si>
  <si>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</si>
  <si>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</si>
  <si>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</si>
  <si>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</si>
  <si>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</si>
  <si>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</si>
  <si>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</si>
  <si>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</si>
  <si>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</si>
  <si>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</si>
  <si>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</si>
  <si>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</si>
  <si>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</si>
  <si>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</si>
  <si>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</si>
  <si>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</si>
  <si>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</si>
  <si>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</si>
  <si>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</si>
  <si>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</si>
  <si>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</si>
  <si>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</si>
  <si>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</si>
  <si>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</si>
  <si>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</si>
  <si>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</si>
  <si>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</si>
  <si>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</si>
  <si>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</si>
  <si>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</si>
  <si>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</si>
  <si>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</si>
  <si>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</si>
  <si>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</si>
  <si>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</si>
  <si>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</si>
  <si>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</si>
  <si>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</si>
  <si>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</si>
  <si>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</si>
  <si>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</si>
  <si>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</si>
  <si>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</si>
  <si>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</si>
  <si>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</si>
  <si>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</si>
  <si>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</si>
  <si>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</si>
  <si>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</si>
  <si>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</si>
  <si>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</si>
  <si>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</si>
  <si>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</si>
  <si>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</si>
  <si>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</si>
  <si>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</si>
  <si>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</si>
  <si>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</si>
  <si>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</si>
  <si>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</si>
  <si>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</si>
  <si>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</si>
  <si>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</si>
  <si>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</si>
  <si>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</si>
  <si>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</si>
  <si>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</si>
  <si>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</si>
  <si>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</si>
  <si>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</si>
  <si>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</si>
  <si>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</si>
  <si>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</si>
  <si>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</si>
  <si>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</si>
  <si>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</si>
  <si>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</si>
  <si>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</si>
  <si>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</si>
  <si>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</si>
  <si>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</si>
  <si>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</si>
  <si>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</si>
  <si>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</si>
  <si>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</si>
  <si>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</si>
  <si>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</si>
  <si>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</si>
  <si>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</si>
  <si>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</si>
  <si>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</si>
  <si>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</si>
  <si>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</si>
  <si>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</si>
  <si>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</si>
  <si>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</si>
  <si>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</si>
  <si>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</si>
  <si>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</si>
  <si>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</si>
  <si>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</si>
  <si>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</si>
  <si>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</si>
  <si>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</si>
  <si>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</si>
  <si>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</si>
  <si>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</si>
  <si>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</si>
  <si>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</si>
  <si>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</si>
  <si>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</si>
  <si>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</si>
  <si>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</si>
  <si>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</si>
  <si>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</si>
  <si>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</si>
  <si>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</si>
  <si>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</si>
  <si>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</si>
  <si>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</si>
  <si>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</si>
  <si>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</si>
  <si>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</si>
  <si>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</si>
  <si>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</si>
  <si>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</si>
  <si>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</si>
  <si>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</si>
  <si>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</si>
  <si>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</si>
  <si>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</si>
  <si>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</si>
  <si>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</si>
  <si>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</si>
  <si>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</si>
  <si>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</si>
  <si>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</si>
  <si>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</si>
  <si>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</si>
  <si>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</si>
  <si>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</si>
  <si>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</si>
  <si>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</si>
  <si>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</si>
  <si>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</si>
  <si>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</si>
  <si>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</si>
  <si>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</si>
  <si>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</si>
  <si>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</si>
  <si>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</si>
  <si>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</si>
  <si>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</si>
  <si>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</si>
  <si>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</si>
  <si>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</si>
  <si>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</si>
  <si>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</si>
  <si>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</si>
  <si>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</si>
  <si>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</si>
  <si>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</si>
  <si>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</si>
  <si>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</si>
  <si>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</si>
  <si>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</si>
  <si>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</si>
  <si>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</si>
  <si>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</si>
  <si>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</si>
  <si>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</si>
  <si>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</si>
  <si>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</si>
  <si>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</si>
  <si>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</si>
  <si>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</si>
  <si>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</si>
  <si>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</si>
  <si>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</si>
  <si>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</si>
  <si>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</si>
  <si>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</si>
  <si>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</si>
  <si>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</si>
  <si>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</si>
  <si>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</si>
  <si>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</si>
  <si>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</si>
  <si>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</si>
  <si>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</si>
  <si>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</si>
  <si>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</si>
  <si>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</si>
  <si>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</si>
  <si>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</si>
  <si>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</si>
  <si>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</si>
  <si>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</si>
  <si>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</si>
  <si>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</si>
  <si>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</si>
  <si>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</si>
  <si>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</si>
  <si>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</si>
  <si>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</si>
  <si>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</si>
  <si>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</si>
  <si>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</si>
  <si>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</si>
  <si>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</si>
  <si>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</si>
  <si>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</si>
  <si>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</si>
  <si>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</si>
  <si>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</si>
  <si>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</si>
  <si>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</si>
  <si>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</si>
  <si>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</si>
  <si>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</si>
  <si>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</si>
  <si>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</si>
  <si>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</si>
  <si>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</si>
  <si>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</si>
  <si>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</si>
  <si>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</si>
  <si>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</si>
  <si>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</si>
  <si>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</si>
  <si>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</si>
  <si>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</si>
  <si>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</si>
  <si>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</si>
  <si>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</si>
  <si>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</si>
  <si>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</si>
  <si>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</si>
  <si>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</si>
  <si>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</si>
  <si>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</si>
  <si>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</si>
  <si>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</si>
  <si>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</si>
  <si>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</si>
  <si>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</si>
  <si>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</si>
  <si>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</si>
  <si>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</si>
  <si>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</si>
  <si>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</si>
  <si>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</si>
  <si>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</si>
  <si>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</si>
  <si>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</si>
  <si>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</si>
  <si>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</si>
  <si>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</si>
  <si>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</si>
  <si>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</si>
  <si>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</si>
  <si>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</si>
  <si>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</si>
  <si>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</si>
  <si>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</si>
  <si>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</si>
  <si>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</si>
  <si>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</si>
  <si>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</si>
  <si>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</si>
  <si>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</si>
  <si>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</si>
  <si>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</si>
  <si>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</si>
  <si>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</si>
  <si>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</si>
  <si>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</si>
  <si>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</si>
  <si>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</si>
  <si>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</si>
  <si>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</si>
  <si>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</si>
  <si>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</si>
  <si>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</si>
  <si>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</si>
  <si>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</si>
  <si>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</si>
  <si>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</si>
  <si>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</si>
  <si>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</si>
  <si>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</si>
  <si>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</si>
  <si>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</si>
  <si>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</si>
  <si>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</si>
  <si>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</si>
  <si>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</si>
  <si>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</si>
  <si>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</si>
  <si>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</si>
  <si>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</si>
  <si>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</si>
  <si>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</si>
  <si>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</si>
  <si>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</si>
  <si>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</si>
  <si>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</si>
  <si>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</si>
  <si>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</si>
  <si>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</si>
  <si>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</si>
  <si>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</si>
  <si>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</si>
  <si>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</si>
  <si>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</si>
  <si>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</si>
  <si>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</si>
  <si>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</si>
  <si>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</si>
  <si>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</si>
  <si>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</si>
  <si>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</si>
  <si>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</si>
  <si>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</si>
  <si>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</si>
  <si>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</si>
  <si>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</si>
  <si>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</si>
  <si>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</si>
  <si>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</si>
  <si>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</si>
  <si>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</si>
  <si>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</si>
  <si>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</si>
  <si>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</si>
  <si>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</si>
  <si>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</si>
  <si>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</si>
  <si>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</si>
  <si>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</si>
  <si>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</si>
  <si>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</si>
  <si>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</si>
  <si>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</si>
  <si>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</si>
  <si>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</si>
  <si>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</si>
  <si>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</si>
  <si>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</si>
  <si>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</si>
  <si>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</si>
  <si>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</si>
  <si>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</si>
  <si>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</si>
  <si>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</si>
  <si>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</si>
  <si>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</si>
  <si>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</si>
  <si>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</si>
  <si>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</si>
  <si>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</si>
  <si>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</si>
  <si>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</si>
  <si>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</si>
  <si>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</si>
  <si>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</si>
  <si>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</si>
  <si>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</si>
  <si>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</si>
  <si>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</si>
  <si>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</si>
  <si>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</si>
  <si>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</si>
  <si>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</si>
  <si>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</si>
  <si>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</si>
  <si>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</si>
  <si>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</si>
  <si>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</si>
  <si>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</si>
  <si>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</si>
  <si>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</si>
  <si>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</si>
  <si>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</si>
  <si>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</si>
  <si>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</si>
  <si>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</si>
  <si>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</si>
  <si>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</si>
  <si>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</si>
  <si>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</si>
  <si>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</si>
  <si>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</si>
  <si>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</si>
  <si>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</si>
  <si>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</si>
  <si>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</si>
  <si>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</si>
  <si>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</si>
  <si>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</si>
  <si>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</si>
  <si>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</si>
  <si>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</si>
  <si>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</si>
  <si>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</si>
  <si>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</si>
  <si>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</si>
  <si>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</si>
  <si>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</si>
  <si>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</si>
  <si>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</si>
  <si>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</si>
  <si>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</si>
  <si>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</si>
  <si>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</si>
  <si>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</si>
  <si>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</si>
  <si>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</si>
  <si>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</si>
  <si>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</si>
  <si>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</si>
  <si>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</si>
  <si>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</si>
  <si>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</si>
  <si>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</si>
  <si>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</si>
  <si>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</si>
  <si>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</si>
  <si>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</si>
  <si>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</si>
  <si>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</si>
  <si>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</si>
  <si>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</si>
  <si>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</si>
  <si>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</si>
  <si>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</si>
  <si>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</si>
  <si>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</si>
  <si>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</si>
  <si>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</si>
  <si>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</si>
  <si>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</si>
  <si>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</si>
  <si>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</si>
  <si>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</si>
  <si>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</si>
  <si>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</si>
  <si>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</si>
  <si>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</si>
  <si>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</si>
  <si>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</si>
  <si>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</si>
  <si>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</si>
  <si>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</si>
  <si>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</si>
  <si>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</si>
  <si>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</si>
  <si>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</si>
  <si>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</si>
  <si>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</si>
  <si>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</si>
  <si>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</si>
  <si>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</si>
  <si>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</si>
  <si>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</si>
  <si>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</si>
  <si>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</si>
  <si>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</si>
  <si>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</si>
  <si>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</si>
  <si>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</si>
  <si>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</si>
  <si>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</si>
  <si>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</si>
  <si>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</si>
  <si>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</si>
  <si>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</si>
  <si>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</si>
  <si>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</si>
  <si>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</si>
  <si>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</si>
  <si>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</si>
  <si>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</si>
  <si>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</si>
  <si>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</si>
  <si>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</si>
  <si>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</si>
  <si>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</si>
  <si>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</si>
  <si>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</si>
  <si>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</si>
  <si>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</si>
  <si>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</si>
  <si>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</si>
  <si>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</si>
  <si>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</si>
  <si>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</si>
  <si>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</si>
  <si>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</si>
  <si>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</si>
  <si>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</si>
  <si>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</si>
  <si>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</si>
  <si>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</si>
  <si>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</si>
  <si>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</si>
  <si>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</si>
  <si>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</si>
  <si>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</si>
  <si>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</si>
  <si>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</si>
  <si>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</si>
  <si>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</si>
  <si>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</si>
  <si>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</si>
  <si>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</si>
  <si>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</si>
  <si>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</si>
  <si>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</si>
  <si>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</si>
  <si>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</si>
  <si>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</si>
  <si>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</si>
  <si>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</si>
  <si>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</si>
  <si>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</si>
  <si>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</si>
  <si>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</si>
  <si>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</si>
  <si>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</si>
  <si>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</si>
  <si>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</si>
  <si>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</si>
  <si>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</si>
  <si>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</si>
  <si>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</si>
  <si>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</si>
  <si>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</si>
  <si>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</si>
  <si>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</si>
  <si>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</si>
  <si>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</si>
  <si>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</si>
  <si>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</si>
  <si>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</si>
  <si>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</si>
  <si>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</si>
  <si>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</si>
  <si>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</si>
  <si>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</si>
  <si>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</si>
  <si>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</si>
  <si>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</si>
  <si>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</si>
  <si>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</si>
  <si>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</si>
  <si>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</si>
  <si>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</si>
  <si>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</si>
  <si>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</si>
  <si>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</si>
  <si>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</si>
  <si>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</si>
  <si>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</si>
  <si>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</si>
  <si>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</si>
  <si>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</si>
  <si>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</si>
  <si>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</si>
  <si>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</si>
  <si>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</si>
  <si>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</si>
  <si>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</si>
  <si>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</si>
  <si>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</si>
  <si>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</si>
  <si>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</si>
  <si>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</si>
  <si>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</si>
  <si>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</si>
  <si>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</si>
  <si>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</si>
  <si>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</si>
  <si>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</si>
  <si>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</si>
  <si>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</si>
  <si>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</si>
  <si>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</si>
  <si>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</si>
  <si>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</si>
  <si>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</si>
  <si>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</si>
  <si>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</si>
  <si>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</si>
  <si>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</si>
  <si>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</si>
  <si>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</si>
  <si>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</si>
  <si>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</si>
  <si>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</si>
  <si>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</si>
  <si>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</si>
  <si>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</si>
  <si>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</si>
  <si>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</si>
  <si>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</si>
  <si>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</si>
  <si>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</si>
  <si>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</si>
  <si>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</si>
  <si>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</si>
  <si>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</si>
  <si>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</si>
  <si>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</si>
  <si>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</si>
  <si>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</si>
  <si>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</si>
  <si>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</si>
  <si>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</si>
  <si>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</si>
  <si>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</si>
  <si>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</si>
  <si>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</si>
  <si>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</si>
  <si>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</si>
  <si>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</si>
  <si>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</si>
  <si>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</si>
  <si>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</si>
  <si>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</si>
  <si>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</si>
  <si>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</si>
  <si>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</si>
  <si>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</si>
  <si>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</si>
  <si>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</si>
  <si>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</si>
  <si>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</si>
  <si>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</si>
  <si>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</si>
  <si>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</si>
  <si>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</si>
  <si>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</si>
  <si>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</si>
  <si>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</si>
  <si>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</si>
  <si>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</si>
  <si>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</si>
  <si>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</si>
  <si>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</si>
  <si>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</si>
  <si>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</si>
  <si>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</si>
  <si>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</si>
  <si>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</si>
  <si>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</si>
  <si>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</si>
  <si>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</si>
  <si>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</si>
  <si>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</si>
  <si>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</si>
  <si>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</si>
  <si>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</si>
  <si>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</si>
  <si>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</si>
  <si>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</si>
  <si>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</si>
  <si>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</si>
  <si>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</si>
  <si>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</si>
  <si>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</si>
  <si>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</si>
  <si>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</si>
  <si>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</si>
  <si>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</si>
  <si>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</si>
  <si>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</si>
  <si>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</si>
  <si>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</si>
  <si>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</si>
  <si>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</si>
  <si>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</si>
  <si>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</si>
  <si>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</si>
  <si>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</si>
  <si>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</si>
  <si>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</si>
  <si>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</si>
  <si>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</si>
  <si>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</si>
  <si>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</si>
  <si>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</si>
  <si>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Preston Senome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</si>
</sst>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  <xf numFmtId="0" fontId="4" fillId="2" borderId="1" xfId="2" applyAlignment="1" applyProtection="1">
      <alignment horizontal="right"/>
      <protection locked="0"/>
    </xf>
    <xf numFmtId="0" fontId="4" fillId="2" borderId="1" xfId="2" applyProtection="1">
      <protection locked="0"/>
    </xf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6" zoomScaleNormal="100" workbookViewId="0">
      <selection activeCell="T6" sqref="T6:T1044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6640625" style="1" hidden="1" customWidth="1"/>
    <col min="5" max="5" width="27.33203125" style="1" hidden="1" customWidth="1"/>
    <col min="6" max="6" width="10.332031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33203125" style="1" customWidth="1"/>
    <col min="13" max="13" width="19" style="1" customWidth="1"/>
    <col min="14" max="14" width="12.332031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33203125" style="1" customWidth="1"/>
    <col min="24" max="24" width="12.5546875" style="1" customWidth="1"/>
    <col min="25" max="25" width="14.33203125" style="1" customWidth="1"/>
    <col min="26" max="26" width="12.44140625" style="1" bestFit="1" customWidth="1"/>
    <col min="27" max="16384" width="8.88671875" style="1"/>
  </cols>
  <sheetData>
    <row r="1" spans="1:26" customFormat="1" ht="34.049999999999997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C1" zoomScaleNormal="100" workbookViewId="0">
      <selection activeCell="H3" sqref="H3"/>
    </sheetView>
  </sheetViews>
  <sheetFormatPr defaultRowHeight="14.4" x14ac:dyDescent="0.3"/>
  <cols>
    <col min="1" max="1" width="12.88671875" customWidth="1"/>
    <col min="2" max="2" width="20.21875" style="27" customWidth="1"/>
    <col min="3" max="3" width="15.33203125" customWidth="1"/>
    <col min="4" max="7" width="14.88671875" customWidth="1"/>
    <col min="8" max="8" width="21.77734375" style="27" customWidth="1"/>
  </cols>
  <sheetData>
    <row r="1" spans="1:19" ht="34.049999999999997" customHeight="1" x14ac:dyDescent="0.6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2158</v>
      </c>
      <c r="H3" s="49">
        <v>0.09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3">
      <c r="A5" s="3" t="s">
        <v>1996</v>
      </c>
      <c r="B5" s="47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29676.925439000002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486.20496399999996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3059.9392329999996</v>
      </c>
    </row>
    <row r="8" spans="1:19" x14ac:dyDescent="0.3">
      <c r="A8" s="3" t="s">
        <v>2022</v>
      </c>
      <c r="B8" s="47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11645.000721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22475.651215000002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30497.895454000009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2967.2114070000002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52105.174734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45454.328383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29231.933920000003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11552.939648000001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8014.8743130000003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15295.123506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34331.475921000005</v>
      </c>
    </row>
    <row r="19" spans="1:8" ht="15" thickBot="1" x14ac:dyDescent="0.35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49626.599427000008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3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3">
      <c r="A27" s="14"/>
      <c r="B27"/>
    </row>
    <row r="28" spans="1:8" x14ac:dyDescent="0.3">
      <c r="A28" s="40" t="s">
        <v>2144</v>
      </c>
    </row>
    <row r="29" spans="1:8" x14ac:dyDescent="0.3">
      <c r="A29" s="9" t="s">
        <v>2145</v>
      </c>
      <c r="B29" s="51" t="s">
        <v>2159</v>
      </c>
      <c r="C29" s="41" t="str">
        <f>INDEX(Emp_ID,MATCH(B29,Full_Name,0))</f>
        <v>E1245</v>
      </c>
      <c r="G29" s="9"/>
      <c r="H29" s="13" t="s">
        <v>2148</v>
      </c>
    </row>
    <row r="30" spans="1:8" x14ac:dyDescent="0.3">
      <c r="A30" s="14" t="s">
        <v>2146</v>
      </c>
      <c r="B30">
        <f>COUNTIFS(Account_Manager,C29)</f>
        <v>39</v>
      </c>
      <c r="C30" s="42" t="str">
        <f>IF(B30&lt;20,"Poor",IF(B30&lt;50,"Medium",IF(B30&lt;100,"Good","Excellent")))</f>
        <v>Medium</v>
      </c>
      <c r="G30" s="44" t="s">
        <v>20</v>
      </c>
      <c r="H30" s="18">
        <f>COUNTIFS(Customer_Type,G30,Account_Manager,$C$29)</f>
        <v>4</v>
      </c>
    </row>
    <row r="31" spans="1:8" x14ac:dyDescent="0.3">
      <c r="A31" t="s">
        <v>1939</v>
      </c>
      <c r="B31" s="31">
        <f>INDEX(C5:C18,MATCH(C29,A5:A18,0))</f>
        <v>18350.046800000004</v>
      </c>
      <c r="C31" s="42" t="str">
        <f>IF(B31&gt;=AVERAGE(C5:C18),"Above Average","Below Average")</f>
        <v>Below Average</v>
      </c>
      <c r="G31" s="45" t="s">
        <v>27</v>
      </c>
      <c r="H31" s="50">
        <f>COUNTIFS(Customer_Type,G31,Account_Manager,$C$29)</f>
        <v>9</v>
      </c>
    </row>
    <row r="32" spans="1:8" x14ac:dyDescent="0.3">
      <c r="A32" t="s">
        <v>2147</v>
      </c>
      <c r="B32" s="52">
        <v>2015</v>
      </c>
      <c r="C32" s="31">
        <f>INDEX(D5:G18,MATCH(B29,B5:B18,0),MATCH(B32,D4:G4,0))</f>
        <v>6498.4348000000009</v>
      </c>
      <c r="G32" s="38" t="s">
        <v>39</v>
      </c>
      <c r="H32" s="18">
        <f>COUNTIFS(Customer_Type,G32,Account_Manager,$C$29)</f>
        <v>12</v>
      </c>
    </row>
    <row r="33" spans="7:8" x14ac:dyDescent="0.3">
      <c r="G33" s="39" t="s">
        <v>46</v>
      </c>
      <c r="H33" s="18">
        <f>COUNTIFS(Customer_Type,G33,Account_Manager,$C$29)</f>
        <v>14</v>
      </c>
    </row>
    <row r="34" spans="7:8" x14ac:dyDescent="0.3">
      <c r="G34" s="19" t="s">
        <v>839</v>
      </c>
      <c r="H34" s="48">
        <f>SUM(H30:H33)</f>
        <v>39</v>
      </c>
    </row>
  </sheetData>
  <sheetProtection sheet="1" objects="1" scenarios="1"/>
  <protectedRanges>
    <protectedRange algorithmName="SHA-512" hashValue="FycE4GwFuYH1WksGC0wYZ8ckbP7TjegEzLusaQV1wj8M93WLTuEHbe/c65DeYqRlFLE2NI3qiDE3TmORC0u/Qw==" saltValue="vZDHPoWpIC5zW/dDA9ThUA==" spinCount="100000" sqref="H3" name="Projections"/>
  </protectedRanges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7" sqref="E7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4.049999999999997" customHeight="1" x14ac:dyDescent="0.6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2153</v>
      </c>
    </row>
    <row r="4" spans="1:15" x14ac:dyDescent="0.3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202696.29775800003</v>
      </c>
      <c r="D5" s="31">
        <v>64000</v>
      </c>
      <c r="E5" s="31">
        <f>C5-D5</f>
        <v>138696.29775800003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67400.298240000004</v>
      </c>
      <c r="D6" s="31">
        <v>38500</v>
      </c>
      <c r="E6" s="31">
        <f t="shared" ref="E6:E7" si="0">C6-D6</f>
        <v>28900.298240000004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26698.082860000006</v>
      </c>
      <c r="D7" s="31">
        <v>12500</v>
      </c>
      <c r="E7" s="31">
        <f t="shared" si="0"/>
        <v>14198.082860000006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296794.67885800003</v>
      </c>
      <c r="D8" s="36">
        <f>SUM(D5:D7)</f>
        <v>115000</v>
      </c>
      <c r="E8" s="36">
        <f>SUM(E5:E7)</f>
        <v>181794.67885800003</v>
      </c>
    </row>
    <row r="9" spans="1:1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1875" defaultRowHeight="14.4" x14ac:dyDescent="0.3"/>
  <cols>
    <col min="1" max="1" width="9.2187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6640625" style="1" bestFit="1" customWidth="1"/>
    <col min="10" max="10" width="16.664062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21875" style="1"/>
  </cols>
  <sheetData>
    <row r="1" spans="1:26" s="27" customFormat="1" ht="34.049999999999997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21.638888888888889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21.566666666666666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20.027777777777779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18.413888888888888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17.183333333333334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16.649999999999999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16.497222222222224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15.886111111111111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14.438888888888888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14.069444444444445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12.772222222222222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12.611111111111111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11.583333333333334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11.255555555555556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10.486111111111111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9.9944444444444436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9.8972222222222221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9.3722222222222218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8.3138888888888882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8.0277777777777786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7.8555555555555552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7.7638888888888893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7.7277777777777779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7.4027777777777777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7.1083333333333334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7.1055555555555552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6.8555555555555552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6.8472222222222223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6.7194444444444441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6.6833333333333336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5.8444444444444441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5.7611111111111111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12.697222222222223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5.3388888888888886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2022-09-21T19:39:26Z</dcterms:modified>
</cp:coreProperties>
</file>