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agos\PC\Documente\Learning\Excel Skills for Business - Macquarie University\Advanced\Week 4\"/>
    </mc:Choice>
  </mc:AlternateContent>
  <xr:revisionPtr revIDLastSave="0" documentId="13_ncr:1_{00B858CF-CDD5-4145-85B9-FB840C1C9DD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troduction" sheetId="6" r:id="rId1"/>
    <sheet name="Calcs" sheetId="8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7" i="8" l="1"/>
  <c r="G137" i="8"/>
  <c r="F137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F122" i="8"/>
  <c r="E125" i="8"/>
  <c r="E105" i="8"/>
  <c r="D75" i="8"/>
  <c r="D74" i="8"/>
  <c r="E102" i="8"/>
  <c r="E101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38" i="8"/>
  <c r="F37" i="8"/>
  <c r="F28" i="8"/>
  <c r="F29" i="8"/>
  <c r="F30" i="8"/>
  <c r="F31" i="8"/>
  <c r="F32" i="8"/>
  <c r="F33" i="8"/>
  <c r="F34" i="8"/>
  <c r="F35" i="8"/>
  <c r="F36" i="8"/>
  <c r="F24" i="8"/>
  <c r="J18" i="8"/>
  <c r="S18" i="8"/>
  <c r="G6" i="8"/>
  <c r="G18" i="8" s="1"/>
  <c r="H6" i="8"/>
  <c r="H18" i="8" s="1"/>
  <c r="I6" i="8"/>
  <c r="I18" i="8" s="1"/>
  <c r="J6" i="8"/>
  <c r="K6" i="8"/>
  <c r="K18" i="8" s="1"/>
  <c r="L6" i="8"/>
  <c r="L18" i="8" s="1"/>
  <c r="M6" i="8"/>
  <c r="M18" i="8" s="1"/>
  <c r="N6" i="8"/>
  <c r="N18" i="8" s="1"/>
  <c r="O6" i="8"/>
  <c r="O18" i="8" s="1"/>
  <c r="P6" i="8"/>
  <c r="P18" i="8" s="1"/>
  <c r="Q6" i="8"/>
  <c r="Q18" i="8" s="1"/>
  <c r="R6" i="8"/>
  <c r="R18" i="8" s="1"/>
  <c r="S6" i="8"/>
  <c r="T6" i="8"/>
  <c r="T18" i="8" s="1"/>
  <c r="F6" i="8"/>
  <c r="F18" i="8" s="1"/>
  <c r="F121" i="8" l="1"/>
  <c r="F135" i="8"/>
  <c r="F138" i="8" s="1"/>
  <c r="G135" i="8" s="1"/>
  <c r="G138" i="8" s="1"/>
  <c r="H135" i="8" s="1"/>
  <c r="G134" i="8"/>
  <c r="H134" i="8"/>
  <c r="I134" i="8" s="1"/>
  <c r="J134" i="8" s="1"/>
  <c r="K134" i="8" s="1"/>
  <c r="L134" i="8" s="1"/>
  <c r="M134" i="8" s="1"/>
  <c r="N134" i="8" s="1"/>
  <c r="O134" i="8" s="1"/>
  <c r="P134" i="8" s="1"/>
  <c r="Q134" i="8" s="1"/>
  <c r="R134" i="8" s="1"/>
  <c r="S134" i="8" s="1"/>
  <c r="T134" i="8" s="1"/>
  <c r="F123" i="8"/>
  <c r="G121" i="8" s="1"/>
  <c r="G120" i="8"/>
  <c r="H120" i="8" s="1"/>
  <c r="I120" i="8" s="1"/>
  <c r="J120" i="8" s="1"/>
  <c r="K120" i="8" s="1"/>
  <c r="L120" i="8" s="1"/>
  <c r="M120" i="8" s="1"/>
  <c r="N120" i="8" s="1"/>
  <c r="O120" i="8" s="1"/>
  <c r="P120" i="8" s="1"/>
  <c r="Q120" i="8" s="1"/>
  <c r="R120" i="8" s="1"/>
  <c r="S120" i="8" s="1"/>
  <c r="T120" i="8" s="1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F73" i="8"/>
  <c r="C74" i="8" s="1"/>
  <c r="F74" i="8" s="1"/>
  <c r="C75" i="8" s="1"/>
  <c r="A27" i="8"/>
  <c r="A28" i="8"/>
  <c r="A29" i="8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H26" i="8"/>
  <c r="A74" i="8"/>
  <c r="A75" i="8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B74" i="8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G64" i="8"/>
  <c r="D64" i="8"/>
  <c r="B27" i="8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D18" i="8"/>
  <c r="D6" i="8"/>
  <c r="H137" i="8" l="1"/>
  <c r="H138" i="8" s="1"/>
  <c r="I135" i="8" s="1"/>
  <c r="F75" i="8"/>
  <c r="C76" i="8" s="1"/>
  <c r="D76" i="8" s="1"/>
  <c r="E99" i="8"/>
  <c r="C27" i="8"/>
  <c r="I137" i="8" l="1"/>
  <c r="I138" i="8" s="1"/>
  <c r="J135" i="8" s="1"/>
  <c r="G123" i="8"/>
  <c r="H121" i="8" s="1"/>
  <c r="F76" i="8"/>
  <c r="C77" i="8" s="1"/>
  <c r="D77" i="8" s="1"/>
  <c r="F27" i="8"/>
  <c r="H27" i="8" s="1"/>
  <c r="C28" i="8" s="1"/>
  <c r="E27" i="8"/>
  <c r="J137" i="8" l="1"/>
  <c r="J138" i="8" s="1"/>
  <c r="K135" i="8" s="1"/>
  <c r="H123" i="8"/>
  <c r="I121" i="8" s="1"/>
  <c r="E28" i="8"/>
  <c r="H28" i="8"/>
  <c r="C29" i="8" s="1"/>
  <c r="K138" i="8" l="1"/>
  <c r="L135" i="8" s="1"/>
  <c r="I123" i="8"/>
  <c r="J121" i="8" s="1"/>
  <c r="F77" i="8"/>
  <c r="C78" i="8" s="1"/>
  <c r="D78" i="8" s="1"/>
  <c r="E29" i="8"/>
  <c r="H29" i="8"/>
  <c r="C30" i="8" s="1"/>
  <c r="L137" i="8" l="1"/>
  <c r="L138" i="8" s="1"/>
  <c r="M135" i="8" s="1"/>
  <c r="J123" i="8"/>
  <c r="K121" i="8" s="1"/>
  <c r="E30" i="8"/>
  <c r="H30" i="8"/>
  <c r="C31" i="8" s="1"/>
  <c r="M137" i="8" l="1"/>
  <c r="M138" i="8" s="1"/>
  <c r="N135" i="8" s="1"/>
  <c r="K123" i="8"/>
  <c r="L121" i="8" s="1"/>
  <c r="F78" i="8"/>
  <c r="C79" i="8" s="1"/>
  <c r="D79" i="8" s="1"/>
  <c r="E31" i="8"/>
  <c r="H31" i="8"/>
  <c r="C32" i="8" s="1"/>
  <c r="N137" i="8" l="1"/>
  <c r="N138" i="8" s="1"/>
  <c r="O135" i="8" s="1"/>
  <c r="L123" i="8"/>
  <c r="M121" i="8" s="1"/>
  <c r="E32" i="8"/>
  <c r="H32" i="8"/>
  <c r="C33" i="8" s="1"/>
  <c r="O137" i="8" l="1"/>
  <c r="M123" i="8"/>
  <c r="N121" i="8" s="1"/>
  <c r="F79" i="8"/>
  <c r="C80" i="8" s="1"/>
  <c r="D80" i="8" s="1"/>
  <c r="E33" i="8"/>
  <c r="H33" i="8"/>
  <c r="C34" i="8" s="1"/>
  <c r="O138" i="8" l="1"/>
  <c r="P135" i="8" s="1"/>
  <c r="P137" i="8"/>
  <c r="P138" i="8" s="1"/>
  <c r="Q135" i="8" s="1"/>
  <c r="N123" i="8"/>
  <c r="O121" i="8" s="1"/>
  <c r="E34" i="8"/>
  <c r="H34" i="8"/>
  <c r="C35" i="8" s="1"/>
  <c r="Q137" i="8" l="1"/>
  <c r="Q138" i="8" s="1"/>
  <c r="R135" i="8" s="1"/>
  <c r="O123" i="8"/>
  <c r="P121" i="8" s="1"/>
  <c r="F80" i="8"/>
  <c r="C81" i="8" s="1"/>
  <c r="D81" i="8" s="1"/>
  <c r="E35" i="8"/>
  <c r="H35" i="8"/>
  <c r="C36" i="8" s="1"/>
  <c r="R137" i="8" l="1"/>
  <c r="R138" i="8" s="1"/>
  <c r="S135" i="8" s="1"/>
  <c r="P123" i="8"/>
  <c r="Q121" i="8" s="1"/>
  <c r="E36" i="8"/>
  <c r="H36" i="8"/>
  <c r="C37" i="8" s="1"/>
  <c r="S137" i="8" l="1"/>
  <c r="S138" i="8" s="1"/>
  <c r="T135" i="8" s="1"/>
  <c r="Q123" i="8"/>
  <c r="R121" i="8" s="1"/>
  <c r="F81" i="8"/>
  <c r="C82" i="8" s="1"/>
  <c r="D82" i="8" s="1"/>
  <c r="E37" i="8"/>
  <c r="H37" i="8"/>
  <c r="C38" i="8" s="1"/>
  <c r="T137" i="8" l="1"/>
  <c r="T138" i="8" s="1"/>
  <c r="R123" i="8"/>
  <c r="S121" i="8" s="1"/>
  <c r="E38" i="8"/>
  <c r="H38" i="8" s="1"/>
  <c r="C39" i="8" s="1"/>
  <c r="E140" i="8" l="1"/>
  <c r="S123" i="8"/>
  <c r="T121" i="8" s="1"/>
  <c r="F82" i="8"/>
  <c r="C83" i="8" s="1"/>
  <c r="D83" i="8" s="1"/>
  <c r="E39" i="8"/>
  <c r="H39" i="8"/>
  <c r="C40" i="8" s="1"/>
  <c r="T123" i="8" l="1"/>
  <c r="E40" i="8"/>
  <c r="H40" i="8"/>
  <c r="C41" i="8" s="1"/>
  <c r="F83" i="8" l="1"/>
  <c r="C84" i="8" s="1"/>
  <c r="D84" i="8" s="1"/>
  <c r="E41" i="8"/>
  <c r="H41" i="8"/>
  <c r="C42" i="8" s="1"/>
  <c r="E42" i="8" l="1"/>
  <c r="H42" i="8" s="1"/>
  <c r="C43" i="8" s="1"/>
  <c r="F84" i="8" l="1"/>
  <c r="C85" i="8" s="1"/>
  <c r="D85" i="8" s="1"/>
  <c r="E43" i="8"/>
  <c r="H43" i="8"/>
  <c r="C44" i="8" s="1"/>
  <c r="E44" i="8" l="1"/>
  <c r="H44" i="8"/>
  <c r="C45" i="8" s="1"/>
  <c r="F85" i="8" l="1"/>
  <c r="C86" i="8" s="1"/>
  <c r="D86" i="8" s="1"/>
  <c r="E45" i="8"/>
  <c r="H45" i="8" s="1"/>
  <c r="C46" i="8" s="1"/>
  <c r="E46" i="8" l="1"/>
  <c r="H46" i="8"/>
  <c r="C47" i="8" s="1"/>
  <c r="F86" i="8" l="1"/>
  <c r="C87" i="8" s="1"/>
  <c r="D87" i="8" s="1"/>
  <c r="E47" i="8"/>
  <c r="H47" i="8"/>
  <c r="C48" i="8" s="1"/>
  <c r="E48" i="8" l="1"/>
  <c r="H48" i="8"/>
  <c r="C49" i="8" s="1"/>
  <c r="F87" i="8" l="1"/>
  <c r="C88" i="8" s="1"/>
  <c r="D88" i="8" s="1"/>
  <c r="E49" i="8"/>
  <c r="H49" i="8"/>
  <c r="C50" i="8" s="1"/>
  <c r="E50" i="8" l="1"/>
  <c r="H50" i="8" s="1"/>
  <c r="C51" i="8" s="1"/>
  <c r="F88" i="8" l="1"/>
  <c r="C89" i="8" s="1"/>
  <c r="D89" i="8" s="1"/>
  <c r="E51" i="8"/>
  <c r="H51" i="8" s="1"/>
  <c r="C52" i="8" s="1"/>
  <c r="E52" i="8" l="1"/>
  <c r="H52" i="8"/>
  <c r="C53" i="8" s="1"/>
  <c r="F89" i="8" l="1"/>
  <c r="C90" i="8" s="1"/>
  <c r="D90" i="8" s="1"/>
  <c r="E53" i="8"/>
  <c r="H53" i="8" s="1"/>
  <c r="C54" i="8" s="1"/>
  <c r="E54" i="8" l="1"/>
  <c r="H54" i="8"/>
  <c r="C55" i="8" s="1"/>
  <c r="F90" i="8" l="1"/>
  <c r="C91" i="8" s="1"/>
  <c r="D91" i="8" s="1"/>
  <c r="E55" i="8"/>
  <c r="H55" i="8"/>
  <c r="C56" i="8" s="1"/>
  <c r="E56" i="8" l="1"/>
  <c r="H56" i="8"/>
  <c r="C57" i="8" s="1"/>
  <c r="F91" i="8" l="1"/>
  <c r="C92" i="8" s="1"/>
  <c r="D92" i="8" s="1"/>
  <c r="E57" i="8"/>
  <c r="H57" i="8" s="1"/>
  <c r="C58" i="8" s="1"/>
  <c r="E58" i="8" l="1"/>
  <c r="H58" i="8"/>
  <c r="C59" i="8" s="1"/>
  <c r="F92" i="8" l="1"/>
  <c r="C93" i="8" s="1"/>
  <c r="D93" i="8" s="1"/>
  <c r="E59" i="8"/>
  <c r="H59" i="8"/>
  <c r="C60" i="8" s="1"/>
  <c r="E60" i="8" l="1"/>
  <c r="H60" i="8"/>
  <c r="C61" i="8" s="1"/>
  <c r="F93" i="8" l="1"/>
  <c r="C94" i="8" s="1"/>
  <c r="D94" i="8" s="1"/>
  <c r="E61" i="8"/>
  <c r="H61" i="8"/>
  <c r="C62" i="8" s="1"/>
  <c r="E62" i="8" s="1"/>
  <c r="F64" i="8"/>
  <c r="H62" i="8" l="1"/>
  <c r="E64" i="8"/>
  <c r="F94" i="8" l="1"/>
  <c r="C95" i="8" s="1"/>
  <c r="D95" i="8" s="1"/>
  <c r="F95" i="8" l="1"/>
  <c r="C96" i="8" s="1"/>
  <c r="D96" i="8" s="1"/>
  <c r="F96" i="8" l="1"/>
  <c r="C97" i="8" s="1"/>
  <c r="D97" i="8" s="1"/>
  <c r="D99" i="8" l="1"/>
  <c r="F97" i="8" l="1"/>
</calcChain>
</file>

<file path=xl/sharedStrings.xml><?xml version="1.0" encoding="utf-8"?>
<sst xmlns="http://schemas.openxmlformats.org/spreadsheetml/2006/main" count="70" uniqueCount="56">
  <si>
    <t>Final Assessment</t>
  </si>
  <si>
    <t>Excel Skills for Business: Advanced</t>
  </si>
  <si>
    <t>Week 4: Learning Objectives</t>
  </si>
  <si>
    <t>Week 4: Finance Functions and Working with Dates</t>
  </si>
  <si>
    <t>Question 1</t>
  </si>
  <si>
    <t>Original Date</t>
  </si>
  <si>
    <t>End of Quarter Date</t>
  </si>
  <si>
    <t>Check Sum</t>
  </si>
  <si>
    <t>Helper cells (if needed)</t>
  </si>
  <si>
    <t>Question 2</t>
  </si>
  <si>
    <t>Previous End of Quarter Date</t>
  </si>
  <si>
    <t>Section 1 - Dates</t>
  </si>
  <si>
    <t>Section 2 - Loan Schedules</t>
  </si>
  <si>
    <t>Period</t>
  </si>
  <si>
    <t>Opening Balance</t>
  </si>
  <si>
    <t>Drawdown</t>
  </si>
  <si>
    <t>Interest</t>
  </si>
  <si>
    <t>Closing Balance</t>
  </si>
  <si>
    <t>Interest Rate</t>
  </si>
  <si>
    <t>Payment amount</t>
  </si>
  <si>
    <t>Questions 3 to 7</t>
  </si>
  <si>
    <t>Totals</t>
  </si>
  <si>
    <t>Scheduled Payment</t>
  </si>
  <si>
    <t>Additional Payment</t>
  </si>
  <si>
    <t>Payment Date
(End of Period)</t>
  </si>
  <si>
    <t>Section 3 - Net Present Values and Internal Rates of Return</t>
  </si>
  <si>
    <t>Payment amount per month</t>
  </si>
  <si>
    <t>Cashflow</t>
  </si>
  <si>
    <t>Section 4 - Depreciation</t>
  </si>
  <si>
    <t>Internal Rate of Return (Annualised)</t>
  </si>
  <si>
    <t>Internal Rate of Return (Monthly)</t>
  </si>
  <si>
    <t>Questions 8 to 10</t>
  </si>
  <si>
    <t>Question 8</t>
  </si>
  <si>
    <t>Question 9</t>
  </si>
  <si>
    <t>Question 10</t>
  </si>
  <si>
    <t>Net Present Value at Bank Discount rate</t>
  </si>
  <si>
    <t>Questions 11 to 12</t>
  </si>
  <si>
    <t>Bank Discount Rate (Annualised)</t>
  </si>
  <si>
    <t>Initial Asset Balance</t>
  </si>
  <si>
    <t>Assumptions</t>
  </si>
  <si>
    <t>Life of Assets (years)</t>
  </si>
  <si>
    <t>DDB Factor (multiple)</t>
  </si>
  <si>
    <t>Method 1: Using DDB function</t>
  </si>
  <si>
    <t>Year Number</t>
  </si>
  <si>
    <t>Depreciation in year</t>
  </si>
  <si>
    <t>Asset Base - Account Balance</t>
  </si>
  <si>
    <t>Question 11</t>
  </si>
  <si>
    <t>Method 2: First Principles</t>
  </si>
  <si>
    <t>Additions in year</t>
  </si>
  <si>
    <t>Question 12</t>
  </si>
  <si>
    <t>Addition to Asset Base</t>
  </si>
  <si>
    <t>Year of Addition (at end of specified year)</t>
  </si>
  <si>
    <t>End of Assignment</t>
  </si>
  <si>
    <t>Salvage Value</t>
  </si>
  <si>
    <t>Sum of depreciation in years 10 to 15</t>
  </si>
  <si>
    <t>Use the following functionalities in Excel for Finance Functions and Working with Dates:
Apply date formulas in calculations
Use financial functions in calculations
Create a loan schedule with financial functions
Use depreciation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</si>
</sst>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#,##0.00_ ;\-#,##0.00\ "/>
    <numFmt numFmtId="166" formatCode="#,##0_ ;\-#,##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21" fillId="33" borderId="0" xfId="0" applyFont="1" applyFill="1" applyAlignment="1">
      <alignment horizontal="left" indent="3"/>
    </xf>
    <xf numFmtId="0" fontId="21" fillId="33" borderId="0" xfId="0" applyFont="1" applyFill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4" fillId="34" borderId="0" xfId="0" applyFont="1" applyFill="1"/>
    <xf numFmtId="0" fontId="15" fillId="34" borderId="0" xfId="0" applyFont="1" applyFill="1"/>
    <xf numFmtId="0" fontId="3" fillId="0" borderId="0" xfId="0" applyFont="1"/>
    <xf numFmtId="15" fontId="24" fillId="0" borderId="0" xfId="0" applyNumberFormat="1" applyFont="1"/>
    <xf numFmtId="0" fontId="13" fillId="2" borderId="6" xfId="14"/>
    <xf numFmtId="0" fontId="0" fillId="0" borderId="17" xfId="0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36" borderId="19" xfId="0" applyFill="1" applyBorder="1"/>
    <xf numFmtId="0" fontId="0" fillId="36" borderId="0" xfId="0" applyFill="1"/>
    <xf numFmtId="0" fontId="0" fillId="36" borderId="20" xfId="0" applyFill="1" applyBorder="1"/>
    <xf numFmtId="0" fontId="0" fillId="36" borderId="21" xfId="0" applyFill="1" applyBorder="1"/>
    <xf numFmtId="0" fontId="0" fillId="36" borderId="22" xfId="0" applyFill="1" applyBorder="1"/>
    <xf numFmtId="0" fontId="0" fillId="36" borderId="23" xfId="0" applyFill="1" applyBorder="1"/>
    <xf numFmtId="15" fontId="0" fillId="35" borderId="24" xfId="0" applyNumberFormat="1" applyFill="1" applyBorder="1"/>
    <xf numFmtId="15" fontId="0" fillId="35" borderId="25" xfId="0" applyNumberFormat="1" applyFill="1" applyBorder="1"/>
    <xf numFmtId="15" fontId="0" fillId="35" borderId="26" xfId="0" applyNumberFormat="1" applyFill="1" applyBorder="1"/>
    <xf numFmtId="0" fontId="0" fillId="0" borderId="0" xfId="0" applyAlignment="1">
      <alignment horizontal="center"/>
    </xf>
    <xf numFmtId="15" fontId="25" fillId="0" borderId="0" xfId="0" applyNumberFormat="1" applyFont="1"/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right" vertical="center" wrapText="1"/>
    </xf>
    <xf numFmtId="0" fontId="3" fillId="0" borderId="22" xfId="0" applyFont="1" applyBorder="1"/>
    <xf numFmtId="10" fontId="24" fillId="0" borderId="15" xfId="0" applyNumberFormat="1" applyFont="1" applyBorder="1"/>
    <xf numFmtId="10" fontId="24" fillId="0" borderId="0" xfId="0" applyNumberFormat="1" applyFont="1"/>
    <xf numFmtId="0" fontId="3" fillId="0" borderId="17" xfId="0" applyFont="1" applyBorder="1" applyAlignment="1">
      <alignment horizontal="center"/>
    </xf>
    <xf numFmtId="165" fontId="0" fillId="35" borderId="27" xfId="44" applyNumberFormat="1" applyFont="1" applyFill="1" applyBorder="1"/>
    <xf numFmtId="165" fontId="13" fillId="2" borderId="28" xfId="14" applyNumberFormat="1" applyBorder="1"/>
    <xf numFmtId="165" fontId="13" fillId="2" borderId="28" xfId="44" applyNumberFormat="1" applyFont="1" applyFill="1" applyBorder="1"/>
    <xf numFmtId="165" fontId="0" fillId="35" borderId="15" xfId="44" applyNumberFormat="1" applyFont="1" applyFill="1" applyBorder="1"/>
    <xf numFmtId="165" fontId="0" fillId="0" borderId="0" xfId="44" applyNumberFormat="1" applyFont="1" applyFill="1"/>
    <xf numFmtId="165" fontId="24" fillId="0" borderId="0" xfId="44" applyNumberFormat="1" applyFont="1" applyFill="1"/>
    <xf numFmtId="165" fontId="0" fillId="0" borderId="27" xfId="44" applyNumberFormat="1" applyFont="1" applyFill="1" applyBorder="1"/>
    <xf numFmtId="165" fontId="0" fillId="0" borderId="16" xfId="44" applyNumberFormat="1" applyFont="1" applyFill="1" applyBorder="1"/>
    <xf numFmtId="165" fontId="0" fillId="35" borderId="30" xfId="44" applyNumberFormat="1" applyFont="1" applyFill="1" applyBorder="1"/>
    <xf numFmtId="165" fontId="24" fillId="35" borderId="29" xfId="44" applyNumberFormat="1" applyFont="1" applyFill="1" applyBorder="1"/>
    <xf numFmtId="0" fontId="0" fillId="0" borderId="31" xfId="0" applyBorder="1"/>
    <xf numFmtId="0" fontId="3" fillId="0" borderId="0" xfId="0" applyFont="1" applyAlignment="1">
      <alignment horizontal="right" vertical="center" wrapText="1"/>
    </xf>
    <xf numFmtId="165" fontId="24" fillId="0" borderId="15" xfId="44" applyNumberFormat="1" applyFont="1" applyFill="1" applyBorder="1"/>
    <xf numFmtId="10" fontId="24" fillId="35" borderId="15" xfId="0" applyNumberFormat="1" applyFont="1" applyFill="1" applyBorder="1"/>
    <xf numFmtId="165" fontId="0" fillId="0" borderId="30" xfId="44" applyNumberFormat="1" applyFont="1" applyFill="1" applyBorder="1"/>
    <xf numFmtId="165" fontId="25" fillId="0" borderId="0" xfId="44" applyNumberFormat="1" applyFont="1" applyFill="1"/>
    <xf numFmtId="0" fontId="26" fillId="0" borderId="0" xfId="0" applyFont="1"/>
    <xf numFmtId="166" fontId="24" fillId="0" borderId="0" xfId="44" applyNumberFormat="1" applyFont="1" applyFill="1"/>
    <xf numFmtId="165" fontId="27" fillId="0" borderId="0" xfId="44" applyNumberFormat="1" applyFont="1" applyFill="1"/>
    <xf numFmtId="165" fontId="28" fillId="0" borderId="0" xfId="44" applyNumberFormat="1" applyFont="1" applyFill="1"/>
    <xf numFmtId="165" fontId="29" fillId="0" borderId="0" xfId="44" applyNumberFormat="1" applyFont="1" applyFill="1"/>
    <xf numFmtId="166" fontId="29" fillId="0" borderId="0" xfId="44" applyNumberFormat="1" applyFont="1" applyFill="1"/>
    <xf numFmtId="165" fontId="16" fillId="0" borderId="0" xfId="44" applyNumberFormat="1" applyFont="1" applyFill="1"/>
    <xf numFmtId="165" fontId="25" fillId="35" borderId="27" xfId="44" applyNumberFormat="1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45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" xfId="44" builtinId="3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B12" sqref="B12:H12"/>
    </sheetView>
  </sheetViews>
  <sheetFormatPr defaultColWidth="9.88671875" defaultRowHeight="14.4" x14ac:dyDescent="0.3"/>
  <cols>
    <col min="1" max="1" width="9.88671875" style="1"/>
    <col min="2" max="2" width="12" style="2" customWidth="1"/>
    <col min="3" max="3" width="15.88671875" style="2" customWidth="1"/>
    <col min="4" max="4" width="12.6640625" style="2" customWidth="1"/>
    <col min="5" max="6" width="9.88671875" style="2"/>
    <col min="7" max="7" width="11" style="2" customWidth="1"/>
    <col min="8" max="8" width="19.109375" style="2" customWidth="1"/>
    <col min="9" max="9" width="3.6640625" style="2" customWidth="1"/>
    <col min="10" max="10" width="3.88671875" style="2" customWidth="1"/>
    <col min="11" max="12" width="12.33203125" style="2" customWidth="1"/>
    <col min="13" max="13" width="47.44140625" style="2" customWidth="1"/>
    <col min="14" max="14" width="4.44140625" style="2" customWidth="1"/>
    <col min="15" max="15" width="4" style="2" customWidth="1"/>
    <col min="16" max="16" width="12.33203125" style="2" customWidth="1"/>
    <col min="17" max="16384" width="9.88671875" style="2"/>
  </cols>
  <sheetData>
    <row r="1" spans="1:16" x14ac:dyDescent="0.3">
      <c r="H1" s="3"/>
    </row>
    <row r="2" spans="1:16" ht="34.799999999999997" x14ac:dyDescent="0.55000000000000004">
      <c r="H2" s="60" t="s">
        <v>1</v>
      </c>
      <c r="I2" s="61"/>
      <c r="J2" s="61"/>
      <c r="K2" s="61"/>
      <c r="L2" s="61"/>
      <c r="M2" s="61"/>
      <c r="N2" s="61"/>
      <c r="O2" s="61"/>
      <c r="P2" s="61"/>
    </row>
    <row r="3" spans="1:16" x14ac:dyDescent="0.3">
      <c r="H3" s="3"/>
    </row>
    <row r="4" spans="1:16" ht="30" x14ac:dyDescent="0.5">
      <c r="H4" s="62" t="s">
        <v>3</v>
      </c>
      <c r="I4" s="63"/>
      <c r="J4" s="63"/>
      <c r="K4" s="63"/>
      <c r="L4" s="63"/>
      <c r="M4" s="63"/>
      <c r="N4" s="63"/>
      <c r="O4" s="63"/>
      <c r="P4" s="63"/>
    </row>
    <row r="5" spans="1:16" ht="15" thickBot="1" x14ac:dyDescent="0.35">
      <c r="H5" s="3"/>
    </row>
    <row r="6" spans="1:16" ht="31.8" thickBot="1" x14ac:dyDescent="0.65">
      <c r="H6" s="3"/>
      <c r="I6" s="64" t="s">
        <v>0</v>
      </c>
      <c r="J6" s="65"/>
      <c r="K6" s="65"/>
      <c r="L6" s="65"/>
      <c r="M6" s="65"/>
      <c r="N6" s="65"/>
      <c r="O6" s="66"/>
    </row>
    <row r="10" spans="1:16" ht="18" thickBot="1" x14ac:dyDescent="0.35">
      <c r="A10" s="4" t="s">
        <v>2</v>
      </c>
      <c r="B10" s="5"/>
      <c r="C10" s="5"/>
      <c r="D10" s="5"/>
      <c r="E10" s="5"/>
      <c r="F10" s="5"/>
      <c r="G10" s="5"/>
    </row>
    <row r="11" spans="1:16" ht="18" thickTop="1" x14ac:dyDescent="0.3">
      <c r="A11" s="6"/>
      <c r="B11" s="7"/>
      <c r="C11" s="7"/>
      <c r="D11" s="7"/>
      <c r="E11" s="7"/>
      <c r="F11" s="7"/>
      <c r="G11" s="7"/>
      <c r="H11" s="7"/>
    </row>
    <row r="12" spans="1:16" ht="89.4" customHeight="1" x14ac:dyDescent="0.3">
      <c r="B12" s="67" t="s">
        <v>55</v>
      </c>
      <c r="C12" s="67"/>
      <c r="D12" s="67"/>
      <c r="E12" s="67"/>
      <c r="F12" s="67"/>
      <c r="G12" s="67"/>
      <c r="H12" s="67"/>
      <c r="I12" s="8"/>
      <c r="J12" s="8"/>
      <c r="K12" s="8"/>
      <c r="L12" s="8"/>
      <c r="M12" s="8"/>
      <c r="N12" s="8"/>
      <c r="O12" s="8"/>
    </row>
    <row r="13" spans="1:16" ht="9" customHeight="1" x14ac:dyDescent="0.3"/>
    <row r="14" spans="1:16" ht="5.4" customHeight="1" x14ac:dyDescent="0.3"/>
    <row r="15" spans="1:16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2"/>
  <sheetViews>
    <sheetView showGridLines="0" tabSelected="1" topLeftCell="C119" workbookViewId="0">
      <selection activeCell="K138" sqref="K138"/>
    </sheetView>
  </sheetViews>
  <sheetFormatPr defaultColWidth="9.109375" defaultRowHeight="14.4" x14ac:dyDescent="0.3"/>
  <cols>
    <col min="1" max="1" width="15.109375" customWidth="1"/>
    <col min="2" max="2" width="28.33203125" customWidth="1"/>
    <col min="3" max="20" width="12.6640625" customWidth="1"/>
  </cols>
  <sheetData>
    <row r="2" spans="1:20" x14ac:dyDescent="0.3">
      <c r="A2" s="10"/>
      <c r="B2" s="11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 x14ac:dyDescent="0.3">
      <c r="A4" s="12" t="s">
        <v>4</v>
      </c>
      <c r="D4" s="12" t="s">
        <v>7</v>
      </c>
    </row>
    <row r="5" spans="1:20" x14ac:dyDescent="0.3">
      <c r="B5" t="s">
        <v>5</v>
      </c>
      <c r="F5" s="13">
        <v>40604</v>
      </c>
      <c r="G5" s="13">
        <v>40566</v>
      </c>
      <c r="H5" s="13">
        <v>41494</v>
      </c>
      <c r="I5" s="13">
        <v>41398</v>
      </c>
      <c r="J5" s="13">
        <v>42581</v>
      </c>
      <c r="K5" s="13">
        <v>40826</v>
      </c>
      <c r="L5" s="13">
        <v>42597</v>
      </c>
      <c r="M5" s="13">
        <v>43371</v>
      </c>
      <c r="N5" s="13">
        <v>42201</v>
      </c>
      <c r="O5" s="13">
        <v>40270</v>
      </c>
      <c r="P5" s="13">
        <v>41905</v>
      </c>
      <c r="Q5" s="13">
        <v>41237</v>
      </c>
      <c r="R5" s="13">
        <v>43243</v>
      </c>
      <c r="S5" s="13">
        <v>40525</v>
      </c>
      <c r="T5" s="13">
        <v>40398</v>
      </c>
    </row>
    <row r="6" spans="1:20" x14ac:dyDescent="0.3">
      <c r="B6" t="s">
        <v>6</v>
      </c>
      <c r="D6" s="14">
        <f>INT(SQRT(SUMPRODUCT($F$5:$T$5,$F$6:$T$6)))</f>
        <v>161053</v>
      </c>
      <c r="F6" s="25">
        <f>EOMONTH(F5,_xlfn.IFS(OR(MONTH(F5)=3,MONTH(F5)=6,MONTH(F5)=9,MONTH(F5)=12),0,OR(MONTH(F5)=1,MONTH(F5)=4,MONTH(F5)=7,MONTH(F5)=10),2,OR(MONTH(F5)=2,MONTH(F5)=5,MONTH(F5)=8,MONTH(F5)=11),1))</f>
        <v>40633</v>
      </c>
      <c r="G6" s="26">
        <f t="shared" ref="G6:T6" si="0">EOMONTH(G5,_xlfn.IFS(OR(MONTH(G5)=3,MONTH(G5)=6,MONTH(G5)=9,MONTH(G5)=12),0,OR(MONTH(G5)=1,MONTH(G5)=4,MONTH(G5)=7,MONTH(G5)=10),2,OR(MONTH(G5)=2,MONTH(G5)=5,MONTH(G5)=8,MONTH(G5)=11),1))</f>
        <v>40633</v>
      </c>
      <c r="H6" s="26">
        <f t="shared" si="0"/>
        <v>41547</v>
      </c>
      <c r="I6" s="26">
        <f t="shared" si="0"/>
        <v>41455</v>
      </c>
      <c r="J6" s="26">
        <f t="shared" si="0"/>
        <v>42643</v>
      </c>
      <c r="K6" s="26">
        <f t="shared" si="0"/>
        <v>40908</v>
      </c>
      <c r="L6" s="26">
        <f t="shared" si="0"/>
        <v>42643</v>
      </c>
      <c r="M6" s="26">
        <f t="shared" si="0"/>
        <v>43373</v>
      </c>
      <c r="N6" s="26">
        <f t="shared" si="0"/>
        <v>42277</v>
      </c>
      <c r="O6" s="26">
        <f t="shared" si="0"/>
        <v>40359</v>
      </c>
      <c r="P6" s="26">
        <f t="shared" si="0"/>
        <v>41912</v>
      </c>
      <c r="Q6" s="26">
        <f t="shared" si="0"/>
        <v>41274</v>
      </c>
      <c r="R6" s="26">
        <f t="shared" si="0"/>
        <v>43281</v>
      </c>
      <c r="S6" s="26">
        <f t="shared" si="0"/>
        <v>40543</v>
      </c>
      <c r="T6" s="27">
        <f t="shared" si="0"/>
        <v>40451</v>
      </c>
    </row>
    <row r="8" spans="1:20" x14ac:dyDescent="0.3">
      <c r="B8" t="s">
        <v>8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1:20" x14ac:dyDescent="0.3"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1:20" x14ac:dyDescent="0.3"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1:20" x14ac:dyDescent="0.3"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3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1:20" x14ac:dyDescent="0.3"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1:20" x14ac:dyDescent="0.3"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</row>
    <row r="17" spans="1:20" x14ac:dyDescent="0.3">
      <c r="A17" s="12" t="s">
        <v>9</v>
      </c>
    </row>
    <row r="18" spans="1:20" x14ac:dyDescent="0.3">
      <c r="B18" t="s">
        <v>10</v>
      </c>
      <c r="D18" s="14">
        <f>INT(SQRT(SUMPRODUCT($F$5:$T$5,$F$18:$T$18)))</f>
        <v>160876</v>
      </c>
      <c r="F18" s="25">
        <f>EOMONTH(F6,-3)</f>
        <v>40543</v>
      </c>
      <c r="G18" s="26">
        <f t="shared" ref="G18:T18" si="1">EOMONTH(G6,-3)</f>
        <v>40543</v>
      </c>
      <c r="H18" s="26">
        <f t="shared" si="1"/>
        <v>41455</v>
      </c>
      <c r="I18" s="26">
        <f t="shared" si="1"/>
        <v>41364</v>
      </c>
      <c r="J18" s="26">
        <f t="shared" si="1"/>
        <v>42551</v>
      </c>
      <c r="K18" s="26">
        <f t="shared" si="1"/>
        <v>40816</v>
      </c>
      <c r="L18" s="26">
        <f t="shared" si="1"/>
        <v>42551</v>
      </c>
      <c r="M18" s="26">
        <f t="shared" si="1"/>
        <v>43281</v>
      </c>
      <c r="N18" s="26">
        <f t="shared" si="1"/>
        <v>42185</v>
      </c>
      <c r="O18" s="26">
        <f t="shared" si="1"/>
        <v>40268</v>
      </c>
      <c r="P18" s="26">
        <f t="shared" si="1"/>
        <v>41820</v>
      </c>
      <c r="Q18" s="26">
        <f t="shared" si="1"/>
        <v>41182</v>
      </c>
      <c r="R18" s="26">
        <f t="shared" si="1"/>
        <v>43190</v>
      </c>
      <c r="S18" s="26">
        <f t="shared" si="1"/>
        <v>40451</v>
      </c>
      <c r="T18" s="27">
        <f t="shared" si="1"/>
        <v>40359</v>
      </c>
    </row>
    <row r="21" spans="1:20" x14ac:dyDescent="0.3">
      <c r="A21" s="10"/>
      <c r="B21" s="11" t="s">
        <v>12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3" spans="1:20" x14ac:dyDescent="0.3">
      <c r="B23" t="s">
        <v>18</v>
      </c>
      <c r="E23" s="33">
        <v>9.7500000000000003E-2</v>
      </c>
    </row>
    <row r="24" spans="1:20" x14ac:dyDescent="0.3">
      <c r="A24" s="12" t="s">
        <v>20</v>
      </c>
      <c r="B24" t="s">
        <v>19</v>
      </c>
      <c r="C24" s="12"/>
      <c r="E24" s="34"/>
      <c r="F24" s="39">
        <f>PMT(E23/12,COUNT(A27:A62),H26)</f>
        <v>-1607.497050722433</v>
      </c>
      <c r="G24" s="12"/>
    </row>
    <row r="25" spans="1:20" ht="28.8" x14ac:dyDescent="0.3">
      <c r="A25" s="30" t="s">
        <v>13</v>
      </c>
      <c r="B25" s="31" t="s">
        <v>24</v>
      </c>
      <c r="C25" s="31" t="s">
        <v>14</v>
      </c>
      <c r="D25" s="31" t="s">
        <v>15</v>
      </c>
      <c r="E25" s="31" t="s">
        <v>16</v>
      </c>
      <c r="F25" s="31" t="s">
        <v>22</v>
      </c>
      <c r="G25" s="31" t="s">
        <v>23</v>
      </c>
      <c r="H25" s="31" t="s">
        <v>17</v>
      </c>
      <c r="I25" s="31"/>
      <c r="J25" s="32"/>
      <c r="K25" s="32"/>
    </row>
    <row r="26" spans="1:20" x14ac:dyDescent="0.3">
      <c r="A26" s="28">
        <v>0</v>
      </c>
      <c r="B26" s="13">
        <v>43179</v>
      </c>
      <c r="C26" s="40">
        <v>0</v>
      </c>
      <c r="D26" s="41">
        <v>50000</v>
      </c>
      <c r="E26" s="40">
        <v>0</v>
      </c>
      <c r="F26" s="40">
        <v>0</v>
      </c>
      <c r="G26" s="40">
        <v>0</v>
      </c>
      <c r="H26" s="43">
        <f t="shared" ref="H26:H62" si="2">SUM(C26:G26)</f>
        <v>50000</v>
      </c>
    </row>
    <row r="27" spans="1:20" x14ac:dyDescent="0.3">
      <c r="A27" s="28">
        <f t="shared" ref="A27:A62" si="3">A26+1</f>
        <v>1</v>
      </c>
      <c r="B27" s="29">
        <f>EDATE(B26,1)</f>
        <v>43210</v>
      </c>
      <c r="C27" s="36">
        <f>H26</f>
        <v>50000</v>
      </c>
      <c r="D27" s="36">
        <v>0</v>
      </c>
      <c r="E27" s="36">
        <f>C27*$E$23/12</f>
        <v>406.25</v>
      </c>
      <c r="F27" s="36">
        <f>$F$24</f>
        <v>-1607.497050722433</v>
      </c>
      <c r="G27" s="45">
        <v>0</v>
      </c>
      <c r="H27" s="44">
        <f t="shared" si="2"/>
        <v>48798.752949277565</v>
      </c>
    </row>
    <row r="28" spans="1:20" x14ac:dyDescent="0.3">
      <c r="A28" s="28">
        <f t="shared" si="3"/>
        <v>2</v>
      </c>
      <c r="B28" s="29">
        <f t="shared" ref="B28:B62" si="4">EDATE(B27,1)</f>
        <v>43240</v>
      </c>
      <c r="C28" s="36">
        <f t="shared" ref="C28:C62" si="5">H27</f>
        <v>48798.752949277565</v>
      </c>
      <c r="D28" s="36">
        <v>0</v>
      </c>
      <c r="E28" s="36">
        <f t="shared" ref="E28:E62" si="6">C28*$E$23/12</f>
        <v>396.4898677128802</v>
      </c>
      <c r="F28" s="36">
        <f t="shared" ref="F28:F62" si="7">$F$24</f>
        <v>-1607.497050722433</v>
      </c>
      <c r="G28" s="45">
        <v>0</v>
      </c>
      <c r="H28" s="44">
        <f t="shared" si="2"/>
        <v>47587.74576626801</v>
      </c>
    </row>
    <row r="29" spans="1:20" x14ac:dyDescent="0.3">
      <c r="A29" s="28">
        <f t="shared" si="3"/>
        <v>3</v>
      </c>
      <c r="B29" s="29">
        <f t="shared" si="4"/>
        <v>43271</v>
      </c>
      <c r="C29" s="36">
        <f t="shared" si="5"/>
        <v>47587.74576626801</v>
      </c>
      <c r="D29" s="36">
        <v>0</v>
      </c>
      <c r="E29" s="36">
        <f t="shared" si="6"/>
        <v>386.65043435092758</v>
      </c>
      <c r="F29" s="36">
        <f t="shared" si="7"/>
        <v>-1607.497050722433</v>
      </c>
      <c r="G29" s="45">
        <v>0</v>
      </c>
      <c r="H29" s="44">
        <f t="shared" si="2"/>
        <v>46366.899149896504</v>
      </c>
    </row>
    <row r="30" spans="1:20" x14ac:dyDescent="0.3">
      <c r="A30" s="28">
        <f t="shared" si="3"/>
        <v>4</v>
      </c>
      <c r="B30" s="29">
        <f t="shared" si="4"/>
        <v>43301</v>
      </c>
      <c r="C30" s="36">
        <f t="shared" si="5"/>
        <v>46366.899149896504</v>
      </c>
      <c r="D30" s="36">
        <v>0</v>
      </c>
      <c r="E30" s="36">
        <f t="shared" si="6"/>
        <v>376.73105559290912</v>
      </c>
      <c r="F30" s="36">
        <f t="shared" si="7"/>
        <v>-1607.497050722433</v>
      </c>
      <c r="G30" s="45">
        <v>0</v>
      </c>
      <c r="H30" s="44">
        <f t="shared" si="2"/>
        <v>45136.133154766976</v>
      </c>
    </row>
    <row r="31" spans="1:20" x14ac:dyDescent="0.3">
      <c r="A31" s="28">
        <f t="shared" si="3"/>
        <v>5</v>
      </c>
      <c r="B31" s="29">
        <f t="shared" si="4"/>
        <v>43332</v>
      </c>
      <c r="C31" s="36">
        <f t="shared" si="5"/>
        <v>45136.133154766976</v>
      </c>
      <c r="D31" s="36">
        <v>0</v>
      </c>
      <c r="E31" s="36">
        <f t="shared" si="6"/>
        <v>366.7310818824817</v>
      </c>
      <c r="F31" s="36">
        <f t="shared" si="7"/>
        <v>-1607.497050722433</v>
      </c>
      <c r="G31" s="45">
        <v>0</v>
      </c>
      <c r="H31" s="44">
        <f t="shared" si="2"/>
        <v>43895.367185927025</v>
      </c>
    </row>
    <row r="32" spans="1:20" x14ac:dyDescent="0.3">
      <c r="A32" s="28">
        <f t="shared" si="3"/>
        <v>6</v>
      </c>
      <c r="B32" s="29">
        <f t="shared" si="4"/>
        <v>43363</v>
      </c>
      <c r="C32" s="36">
        <f t="shared" si="5"/>
        <v>43895.367185927025</v>
      </c>
      <c r="D32" s="36">
        <v>0</v>
      </c>
      <c r="E32" s="36">
        <f t="shared" si="6"/>
        <v>356.64985838565713</v>
      </c>
      <c r="F32" s="36">
        <f t="shared" si="7"/>
        <v>-1607.497050722433</v>
      </c>
      <c r="G32" s="45">
        <v>0</v>
      </c>
      <c r="H32" s="44">
        <f t="shared" si="2"/>
        <v>42644.519993590249</v>
      </c>
    </row>
    <row r="33" spans="1:8" x14ac:dyDescent="0.3">
      <c r="A33" s="28">
        <f t="shared" si="3"/>
        <v>7</v>
      </c>
      <c r="B33" s="29">
        <f t="shared" si="4"/>
        <v>43393</v>
      </c>
      <c r="C33" s="36">
        <f t="shared" si="5"/>
        <v>42644.519993590249</v>
      </c>
      <c r="D33" s="36">
        <v>0</v>
      </c>
      <c r="E33" s="36">
        <f t="shared" si="6"/>
        <v>346.48672494792078</v>
      </c>
      <c r="F33" s="36">
        <f t="shared" si="7"/>
        <v>-1607.497050722433</v>
      </c>
      <c r="G33" s="45">
        <v>0</v>
      </c>
      <c r="H33" s="44">
        <f t="shared" si="2"/>
        <v>41383.509667815735</v>
      </c>
    </row>
    <row r="34" spans="1:8" x14ac:dyDescent="0.3">
      <c r="A34" s="28">
        <f t="shared" si="3"/>
        <v>8</v>
      </c>
      <c r="B34" s="29">
        <f t="shared" si="4"/>
        <v>43424</v>
      </c>
      <c r="C34" s="36">
        <f t="shared" si="5"/>
        <v>41383.509667815735</v>
      </c>
      <c r="D34" s="36">
        <v>0</v>
      </c>
      <c r="E34" s="36">
        <f t="shared" si="6"/>
        <v>336.24101605100287</v>
      </c>
      <c r="F34" s="36">
        <f t="shared" si="7"/>
        <v>-1607.497050722433</v>
      </c>
      <c r="G34" s="45">
        <v>0</v>
      </c>
      <c r="H34" s="44">
        <f t="shared" si="2"/>
        <v>40112.253633144304</v>
      </c>
    </row>
    <row r="35" spans="1:8" x14ac:dyDescent="0.3">
      <c r="A35" s="28">
        <f t="shared" si="3"/>
        <v>9</v>
      </c>
      <c r="B35" s="29">
        <f t="shared" si="4"/>
        <v>43454</v>
      </c>
      <c r="C35" s="36">
        <f t="shared" si="5"/>
        <v>40112.253633144304</v>
      </c>
      <c r="D35" s="36">
        <v>0</v>
      </c>
      <c r="E35" s="36">
        <f t="shared" si="6"/>
        <v>325.91206076929751</v>
      </c>
      <c r="F35" s="36">
        <f t="shared" si="7"/>
        <v>-1607.497050722433</v>
      </c>
      <c r="G35" s="45">
        <v>0</v>
      </c>
      <c r="H35" s="44">
        <f t="shared" si="2"/>
        <v>38830.668643191166</v>
      </c>
    </row>
    <row r="36" spans="1:8" x14ac:dyDescent="0.3">
      <c r="A36" s="28">
        <f t="shared" si="3"/>
        <v>10</v>
      </c>
      <c r="B36" s="29">
        <f t="shared" si="4"/>
        <v>43485</v>
      </c>
      <c r="C36" s="36">
        <f t="shared" si="5"/>
        <v>38830.668643191166</v>
      </c>
      <c r="D36" s="36">
        <v>0</v>
      </c>
      <c r="E36" s="36">
        <f t="shared" si="6"/>
        <v>315.49918272592822</v>
      </c>
      <c r="F36" s="36">
        <f t="shared" si="7"/>
        <v>-1607.497050722433</v>
      </c>
      <c r="G36" s="45">
        <v>-10000</v>
      </c>
      <c r="H36" s="44">
        <f t="shared" si="2"/>
        <v>27538.67077519466</v>
      </c>
    </row>
    <row r="37" spans="1:8" x14ac:dyDescent="0.3">
      <c r="A37" s="28">
        <f t="shared" si="3"/>
        <v>11</v>
      </c>
      <c r="B37" s="29">
        <f t="shared" si="4"/>
        <v>43516</v>
      </c>
      <c r="C37" s="36">
        <f t="shared" si="5"/>
        <v>27538.67077519466</v>
      </c>
      <c r="D37" s="36">
        <v>0</v>
      </c>
      <c r="E37" s="36">
        <f t="shared" si="6"/>
        <v>223.75170004845663</v>
      </c>
      <c r="F37" s="36">
        <f>PMT(E23/12,COUNT(A37:A62),H36)</f>
        <v>-1179.2727642661691</v>
      </c>
      <c r="G37" s="45">
        <v>0</v>
      </c>
      <c r="H37" s="44">
        <f t="shared" si="2"/>
        <v>26583.149710976944</v>
      </c>
    </row>
    <row r="38" spans="1:8" x14ac:dyDescent="0.3">
      <c r="A38" s="28">
        <f t="shared" si="3"/>
        <v>12</v>
      </c>
      <c r="B38" s="29">
        <f t="shared" si="4"/>
        <v>43544</v>
      </c>
      <c r="C38" s="36">
        <f t="shared" si="5"/>
        <v>26583.149710976944</v>
      </c>
      <c r="D38" s="36">
        <v>0</v>
      </c>
      <c r="E38" s="36">
        <f t="shared" si="6"/>
        <v>215.98809140168768</v>
      </c>
      <c r="F38" s="36">
        <f>$F$37</f>
        <v>-1179.2727642661691</v>
      </c>
      <c r="G38" s="45">
        <v>0</v>
      </c>
      <c r="H38" s="44">
        <f t="shared" si="2"/>
        <v>25619.865038112461</v>
      </c>
    </row>
    <row r="39" spans="1:8" x14ac:dyDescent="0.3">
      <c r="A39" s="28">
        <f t="shared" si="3"/>
        <v>13</v>
      </c>
      <c r="B39" s="29">
        <f t="shared" si="4"/>
        <v>43575</v>
      </c>
      <c r="C39" s="36">
        <f t="shared" si="5"/>
        <v>25619.865038112461</v>
      </c>
      <c r="D39" s="36">
        <v>0</v>
      </c>
      <c r="E39" s="36">
        <f t="shared" si="6"/>
        <v>208.16140343466375</v>
      </c>
      <c r="F39" s="36">
        <f t="shared" ref="F39:F62" si="8">$F$37</f>
        <v>-1179.2727642661691</v>
      </c>
      <c r="G39" s="45">
        <v>0</v>
      </c>
      <c r="H39" s="44">
        <f t="shared" si="2"/>
        <v>24648.753677280954</v>
      </c>
    </row>
    <row r="40" spans="1:8" x14ac:dyDescent="0.3">
      <c r="A40" s="28">
        <f t="shared" si="3"/>
        <v>14</v>
      </c>
      <c r="B40" s="29">
        <f t="shared" si="4"/>
        <v>43605</v>
      </c>
      <c r="C40" s="36">
        <f t="shared" si="5"/>
        <v>24648.753677280954</v>
      </c>
      <c r="D40" s="36">
        <v>0</v>
      </c>
      <c r="E40" s="36">
        <f t="shared" si="6"/>
        <v>200.27112362790777</v>
      </c>
      <c r="F40" s="36">
        <f t="shared" si="8"/>
        <v>-1179.2727642661691</v>
      </c>
      <c r="G40" s="45">
        <v>0</v>
      </c>
      <c r="H40" s="44">
        <f t="shared" si="2"/>
        <v>23669.752036642691</v>
      </c>
    </row>
    <row r="41" spans="1:8" x14ac:dyDescent="0.3">
      <c r="A41" s="28">
        <f t="shared" si="3"/>
        <v>15</v>
      </c>
      <c r="B41" s="29">
        <f t="shared" si="4"/>
        <v>43636</v>
      </c>
      <c r="C41" s="36">
        <f t="shared" si="5"/>
        <v>23669.752036642691</v>
      </c>
      <c r="D41" s="36">
        <v>0</v>
      </c>
      <c r="E41" s="36">
        <f t="shared" si="6"/>
        <v>192.31673529772186</v>
      </c>
      <c r="F41" s="36">
        <f t="shared" si="8"/>
        <v>-1179.2727642661691</v>
      </c>
      <c r="G41" s="45">
        <v>0</v>
      </c>
      <c r="H41" s="44">
        <f t="shared" si="2"/>
        <v>22682.796007674242</v>
      </c>
    </row>
    <row r="42" spans="1:8" x14ac:dyDescent="0.3">
      <c r="A42" s="28">
        <f t="shared" si="3"/>
        <v>16</v>
      </c>
      <c r="B42" s="29">
        <f t="shared" si="4"/>
        <v>43666</v>
      </c>
      <c r="C42" s="36">
        <f t="shared" si="5"/>
        <v>22682.796007674242</v>
      </c>
      <c r="D42" s="36">
        <v>0</v>
      </c>
      <c r="E42" s="36">
        <f t="shared" si="6"/>
        <v>184.29771756235323</v>
      </c>
      <c r="F42" s="36">
        <f t="shared" si="8"/>
        <v>-1179.2727642661691</v>
      </c>
      <c r="G42" s="45">
        <v>0</v>
      </c>
      <c r="H42" s="44">
        <f t="shared" si="2"/>
        <v>21687.820960970424</v>
      </c>
    </row>
    <row r="43" spans="1:8" x14ac:dyDescent="0.3">
      <c r="A43" s="28">
        <f t="shared" si="3"/>
        <v>17</v>
      </c>
      <c r="B43" s="29">
        <f t="shared" si="4"/>
        <v>43697</v>
      </c>
      <c r="C43" s="36">
        <f t="shared" si="5"/>
        <v>21687.820960970424</v>
      </c>
      <c r="D43" s="36">
        <v>0</v>
      </c>
      <c r="E43" s="36">
        <f t="shared" si="6"/>
        <v>176.21354530788471</v>
      </c>
      <c r="F43" s="36">
        <f t="shared" si="8"/>
        <v>-1179.2727642661691</v>
      </c>
      <c r="G43" s="45">
        <v>0</v>
      </c>
      <c r="H43" s="44">
        <f t="shared" si="2"/>
        <v>20684.761742012139</v>
      </c>
    </row>
    <row r="44" spans="1:8" x14ac:dyDescent="0.3">
      <c r="A44" s="28">
        <f t="shared" si="3"/>
        <v>18</v>
      </c>
      <c r="B44" s="29">
        <f t="shared" si="4"/>
        <v>43728</v>
      </c>
      <c r="C44" s="36">
        <f t="shared" si="5"/>
        <v>20684.761742012139</v>
      </c>
      <c r="D44" s="36">
        <v>0</v>
      </c>
      <c r="E44" s="36">
        <f t="shared" si="6"/>
        <v>168.06368915384863</v>
      </c>
      <c r="F44" s="36">
        <f t="shared" si="8"/>
        <v>-1179.2727642661691</v>
      </c>
      <c r="G44" s="45">
        <v>0</v>
      </c>
      <c r="H44" s="44">
        <f t="shared" si="2"/>
        <v>19673.552666899817</v>
      </c>
    </row>
    <row r="45" spans="1:8" x14ac:dyDescent="0.3">
      <c r="A45" s="28">
        <f t="shared" si="3"/>
        <v>19</v>
      </c>
      <c r="B45" s="29">
        <f t="shared" si="4"/>
        <v>43758</v>
      </c>
      <c r="C45" s="36">
        <f t="shared" si="5"/>
        <v>19673.552666899817</v>
      </c>
      <c r="D45" s="36">
        <v>0</v>
      </c>
      <c r="E45" s="36">
        <f t="shared" si="6"/>
        <v>159.84761541856102</v>
      </c>
      <c r="F45" s="36">
        <f t="shared" si="8"/>
        <v>-1179.2727642661691</v>
      </c>
      <c r="G45" s="45">
        <v>0</v>
      </c>
      <c r="H45" s="44">
        <f t="shared" si="2"/>
        <v>18654.12751805221</v>
      </c>
    </row>
    <row r="46" spans="1:8" x14ac:dyDescent="0.3">
      <c r="A46" s="28">
        <f t="shared" si="3"/>
        <v>20</v>
      </c>
      <c r="B46" s="29">
        <f t="shared" si="4"/>
        <v>43789</v>
      </c>
      <c r="C46" s="36">
        <f t="shared" si="5"/>
        <v>18654.12751805221</v>
      </c>
      <c r="D46" s="36">
        <v>0</v>
      </c>
      <c r="E46" s="36">
        <f t="shared" si="6"/>
        <v>151.56478608417422</v>
      </c>
      <c r="F46" s="36">
        <f t="shared" si="8"/>
        <v>-1179.2727642661691</v>
      </c>
      <c r="G46" s="45">
        <v>0</v>
      </c>
      <c r="H46" s="44">
        <f t="shared" si="2"/>
        <v>17626.419539870214</v>
      </c>
    </row>
    <row r="47" spans="1:8" x14ac:dyDescent="0.3">
      <c r="A47" s="28">
        <f t="shared" si="3"/>
        <v>21</v>
      </c>
      <c r="B47" s="29">
        <f t="shared" si="4"/>
        <v>43819</v>
      </c>
      <c r="C47" s="36">
        <f t="shared" si="5"/>
        <v>17626.419539870214</v>
      </c>
      <c r="D47" s="36">
        <v>0</v>
      </c>
      <c r="E47" s="36">
        <f t="shared" si="6"/>
        <v>143.21465876144549</v>
      </c>
      <c r="F47" s="36">
        <f t="shared" si="8"/>
        <v>-1179.2727642661691</v>
      </c>
      <c r="G47" s="45">
        <v>0</v>
      </c>
      <c r="H47" s="44">
        <f t="shared" si="2"/>
        <v>16590.361434365488</v>
      </c>
    </row>
    <row r="48" spans="1:8" x14ac:dyDescent="0.3">
      <c r="A48" s="28">
        <f t="shared" si="3"/>
        <v>22</v>
      </c>
      <c r="B48" s="29">
        <f t="shared" si="4"/>
        <v>43850</v>
      </c>
      <c r="C48" s="36">
        <f t="shared" si="5"/>
        <v>16590.361434365488</v>
      </c>
      <c r="D48" s="36">
        <v>0</v>
      </c>
      <c r="E48" s="36">
        <f t="shared" si="6"/>
        <v>134.7966866542196</v>
      </c>
      <c r="F48" s="36">
        <f t="shared" si="8"/>
        <v>-1179.2727642661691</v>
      </c>
      <c r="G48" s="45">
        <v>0</v>
      </c>
      <c r="H48" s="44">
        <f t="shared" si="2"/>
        <v>15545.885356753539</v>
      </c>
    </row>
    <row r="49" spans="1:8" x14ac:dyDescent="0.3">
      <c r="A49" s="28">
        <f t="shared" si="3"/>
        <v>23</v>
      </c>
      <c r="B49" s="29">
        <f t="shared" si="4"/>
        <v>43881</v>
      </c>
      <c r="C49" s="36">
        <f t="shared" si="5"/>
        <v>15545.885356753539</v>
      </c>
      <c r="D49" s="36">
        <v>0</v>
      </c>
      <c r="E49" s="36">
        <f t="shared" si="6"/>
        <v>126.31031852362251</v>
      </c>
      <c r="F49" s="36">
        <f t="shared" si="8"/>
        <v>-1179.2727642661691</v>
      </c>
      <c r="G49" s="45">
        <v>0</v>
      </c>
      <c r="H49" s="44">
        <f t="shared" si="2"/>
        <v>14492.922911010994</v>
      </c>
    </row>
    <row r="50" spans="1:8" x14ac:dyDescent="0.3">
      <c r="A50" s="28">
        <f t="shared" si="3"/>
        <v>24</v>
      </c>
      <c r="B50" s="29">
        <f t="shared" si="4"/>
        <v>43910</v>
      </c>
      <c r="C50" s="36">
        <f t="shared" si="5"/>
        <v>14492.922911010994</v>
      </c>
      <c r="D50" s="36">
        <v>0</v>
      </c>
      <c r="E50" s="36">
        <f t="shared" si="6"/>
        <v>117.75499865196433</v>
      </c>
      <c r="F50" s="36">
        <f t="shared" si="8"/>
        <v>-1179.2727642661691</v>
      </c>
      <c r="G50" s="45">
        <v>0</v>
      </c>
      <c r="H50" s="44">
        <f t="shared" si="2"/>
        <v>13431.40514539679</v>
      </c>
    </row>
    <row r="51" spans="1:8" x14ac:dyDescent="0.3">
      <c r="A51" s="28">
        <f t="shared" si="3"/>
        <v>25</v>
      </c>
      <c r="B51" s="29">
        <f t="shared" si="4"/>
        <v>43941</v>
      </c>
      <c r="C51" s="36">
        <f t="shared" si="5"/>
        <v>13431.40514539679</v>
      </c>
      <c r="D51" s="36">
        <v>0</v>
      </c>
      <c r="E51" s="36">
        <f t="shared" si="6"/>
        <v>109.13016680634892</v>
      </c>
      <c r="F51" s="36">
        <f t="shared" si="8"/>
        <v>-1179.2727642661691</v>
      </c>
      <c r="G51" s="45">
        <v>0</v>
      </c>
      <c r="H51" s="44">
        <f t="shared" si="2"/>
        <v>12361.262547936971</v>
      </c>
    </row>
    <row r="52" spans="1:8" x14ac:dyDescent="0.3">
      <c r="A52" s="28">
        <f t="shared" si="3"/>
        <v>26</v>
      </c>
      <c r="B52" s="29">
        <f t="shared" si="4"/>
        <v>43971</v>
      </c>
      <c r="C52" s="36">
        <f t="shared" si="5"/>
        <v>12361.262547936971</v>
      </c>
      <c r="D52" s="36">
        <v>0</v>
      </c>
      <c r="E52" s="36">
        <f t="shared" si="6"/>
        <v>100.43525820198789</v>
      </c>
      <c r="F52" s="36">
        <f t="shared" si="8"/>
        <v>-1179.2727642661691</v>
      </c>
      <c r="G52" s="45">
        <v>0</v>
      </c>
      <c r="H52" s="44">
        <f t="shared" si="2"/>
        <v>11282.42504187279</v>
      </c>
    </row>
    <row r="53" spans="1:8" x14ac:dyDescent="0.3">
      <c r="A53" s="28">
        <f t="shared" si="3"/>
        <v>27</v>
      </c>
      <c r="B53" s="29">
        <f t="shared" si="4"/>
        <v>44002</v>
      </c>
      <c r="C53" s="36">
        <f t="shared" si="5"/>
        <v>11282.42504187279</v>
      </c>
      <c r="D53" s="36">
        <v>0</v>
      </c>
      <c r="E53" s="36">
        <f t="shared" si="6"/>
        <v>91.669703465216415</v>
      </c>
      <c r="F53" s="36">
        <f t="shared" si="8"/>
        <v>-1179.2727642661691</v>
      </c>
      <c r="G53" s="45">
        <v>0</v>
      </c>
      <c r="H53" s="44">
        <f t="shared" si="2"/>
        <v>10194.821981071838</v>
      </c>
    </row>
    <row r="54" spans="1:8" x14ac:dyDescent="0.3">
      <c r="A54" s="28">
        <f t="shared" si="3"/>
        <v>28</v>
      </c>
      <c r="B54" s="29">
        <f t="shared" si="4"/>
        <v>44032</v>
      </c>
      <c r="C54" s="36">
        <f t="shared" si="5"/>
        <v>10194.821981071838</v>
      </c>
      <c r="D54" s="36">
        <v>0</v>
      </c>
      <c r="E54" s="36">
        <f t="shared" si="6"/>
        <v>82.832928596208689</v>
      </c>
      <c r="F54" s="36">
        <f t="shared" si="8"/>
        <v>-1179.2727642661691</v>
      </c>
      <c r="G54" s="45">
        <v>0</v>
      </c>
      <c r="H54" s="44">
        <f t="shared" si="2"/>
        <v>9098.382145401878</v>
      </c>
    </row>
    <row r="55" spans="1:8" x14ac:dyDescent="0.3">
      <c r="A55" s="28">
        <f t="shared" si="3"/>
        <v>29</v>
      </c>
      <c r="B55" s="29">
        <f t="shared" si="4"/>
        <v>44063</v>
      </c>
      <c r="C55" s="36">
        <f t="shared" si="5"/>
        <v>9098.382145401878</v>
      </c>
      <c r="D55" s="36">
        <v>0</v>
      </c>
      <c r="E55" s="36">
        <f t="shared" si="6"/>
        <v>73.924354931390255</v>
      </c>
      <c r="F55" s="36">
        <f t="shared" si="8"/>
        <v>-1179.2727642661691</v>
      </c>
      <c r="G55" s="45">
        <v>0</v>
      </c>
      <c r="H55" s="44">
        <f t="shared" si="2"/>
        <v>7993.0337360670992</v>
      </c>
    </row>
    <row r="56" spans="1:8" x14ac:dyDescent="0.3">
      <c r="A56" s="28">
        <f t="shared" si="3"/>
        <v>30</v>
      </c>
      <c r="B56" s="29">
        <f t="shared" si="4"/>
        <v>44094</v>
      </c>
      <c r="C56" s="36">
        <f t="shared" si="5"/>
        <v>7993.0337360670992</v>
      </c>
      <c r="D56" s="36">
        <v>0</v>
      </c>
      <c r="E56" s="36">
        <f t="shared" si="6"/>
        <v>64.943399105545183</v>
      </c>
      <c r="F56" s="36">
        <f t="shared" si="8"/>
        <v>-1179.2727642661691</v>
      </c>
      <c r="G56" s="45">
        <v>0</v>
      </c>
      <c r="H56" s="44">
        <f t="shared" si="2"/>
        <v>6878.7043709064747</v>
      </c>
    </row>
    <row r="57" spans="1:8" x14ac:dyDescent="0.3">
      <c r="A57" s="28">
        <f t="shared" si="3"/>
        <v>31</v>
      </c>
      <c r="B57" s="29">
        <f t="shared" si="4"/>
        <v>44124</v>
      </c>
      <c r="C57" s="36">
        <f t="shared" si="5"/>
        <v>6878.7043709064747</v>
      </c>
      <c r="D57" s="36">
        <v>0</v>
      </c>
      <c r="E57" s="36">
        <f t="shared" si="6"/>
        <v>55.88947301361511</v>
      </c>
      <c r="F57" s="36">
        <f t="shared" si="8"/>
        <v>-1179.2727642661691</v>
      </c>
      <c r="G57" s="45">
        <v>0</v>
      </c>
      <c r="H57" s="44">
        <f t="shared" si="2"/>
        <v>5755.3210796539206</v>
      </c>
    </row>
    <row r="58" spans="1:8" x14ac:dyDescent="0.3">
      <c r="A58" s="28">
        <f t="shared" si="3"/>
        <v>32</v>
      </c>
      <c r="B58" s="29">
        <f t="shared" si="4"/>
        <v>44155</v>
      </c>
      <c r="C58" s="36">
        <f t="shared" si="5"/>
        <v>5755.3210796539206</v>
      </c>
      <c r="D58" s="36">
        <v>0</v>
      </c>
      <c r="E58" s="36">
        <f t="shared" si="6"/>
        <v>46.761983772188103</v>
      </c>
      <c r="F58" s="36">
        <f t="shared" si="8"/>
        <v>-1179.2727642661691</v>
      </c>
      <c r="G58" s="45">
        <v>0</v>
      </c>
      <c r="H58" s="44">
        <f t="shared" si="2"/>
        <v>4622.8102991599389</v>
      </c>
    </row>
    <row r="59" spans="1:8" x14ac:dyDescent="0.3">
      <c r="A59" s="28">
        <f t="shared" si="3"/>
        <v>33</v>
      </c>
      <c r="B59" s="29">
        <f t="shared" si="4"/>
        <v>44185</v>
      </c>
      <c r="C59" s="36">
        <f t="shared" si="5"/>
        <v>4622.8102991599389</v>
      </c>
      <c r="D59" s="36">
        <v>0</v>
      </c>
      <c r="E59" s="36">
        <f t="shared" si="6"/>
        <v>37.560333680674503</v>
      </c>
      <c r="F59" s="36">
        <f t="shared" si="8"/>
        <v>-1179.2727642661691</v>
      </c>
      <c r="G59" s="45">
        <v>0</v>
      </c>
      <c r="H59" s="44">
        <f t="shared" si="2"/>
        <v>3481.097868574444</v>
      </c>
    </row>
    <row r="60" spans="1:8" x14ac:dyDescent="0.3">
      <c r="A60" s="28">
        <f t="shared" si="3"/>
        <v>34</v>
      </c>
      <c r="B60" s="29">
        <f t="shared" si="4"/>
        <v>44216</v>
      </c>
      <c r="C60" s="36">
        <f t="shared" si="5"/>
        <v>3481.097868574444</v>
      </c>
      <c r="D60" s="36">
        <v>0</v>
      </c>
      <c r="E60" s="36">
        <f t="shared" si="6"/>
        <v>28.28392018216736</v>
      </c>
      <c r="F60" s="36">
        <f t="shared" si="8"/>
        <v>-1179.2727642661691</v>
      </c>
      <c r="G60" s="45">
        <v>0</v>
      </c>
      <c r="H60" s="44">
        <f t="shared" si="2"/>
        <v>2330.1090244904426</v>
      </c>
    </row>
    <row r="61" spans="1:8" x14ac:dyDescent="0.3">
      <c r="A61" s="28">
        <f t="shared" si="3"/>
        <v>35</v>
      </c>
      <c r="B61" s="29">
        <f t="shared" si="4"/>
        <v>44247</v>
      </c>
      <c r="C61" s="36">
        <f t="shared" si="5"/>
        <v>2330.1090244904426</v>
      </c>
      <c r="D61" s="36">
        <v>0</v>
      </c>
      <c r="E61" s="36">
        <f t="shared" si="6"/>
        <v>18.932135823984847</v>
      </c>
      <c r="F61" s="36">
        <f t="shared" si="8"/>
        <v>-1179.2727642661691</v>
      </c>
      <c r="G61" s="45">
        <v>0</v>
      </c>
      <c r="H61" s="44">
        <f t="shared" si="2"/>
        <v>1169.7683960482584</v>
      </c>
    </row>
    <row r="62" spans="1:8" x14ac:dyDescent="0.3">
      <c r="A62" s="28">
        <f t="shared" si="3"/>
        <v>36</v>
      </c>
      <c r="B62" s="29">
        <f t="shared" si="4"/>
        <v>44275</v>
      </c>
      <c r="C62" s="36">
        <f t="shared" si="5"/>
        <v>1169.7683960482584</v>
      </c>
      <c r="D62" s="36">
        <v>0</v>
      </c>
      <c r="E62" s="36">
        <f t="shared" si="6"/>
        <v>9.5043682178921003</v>
      </c>
      <c r="F62" s="36">
        <f t="shared" si="8"/>
        <v>-1179.2727642661691</v>
      </c>
      <c r="G62" s="45">
        <v>0</v>
      </c>
      <c r="H62" s="44">
        <f t="shared" si="2"/>
        <v>-1.8644641386345029E-11</v>
      </c>
    </row>
    <row r="64" spans="1:8" x14ac:dyDescent="0.3">
      <c r="A64" s="35" t="s">
        <v>21</v>
      </c>
      <c r="B64" s="15"/>
      <c r="C64" s="15"/>
      <c r="D64" s="37">
        <f>SUM(D26:D62)</f>
        <v>50000</v>
      </c>
      <c r="E64" s="37">
        <f>SUM(E26:E62)</f>
        <v>6736.0623781447339</v>
      </c>
      <c r="F64" s="38">
        <f>SUM(F26:F62)</f>
        <v>-46736.062378144758</v>
      </c>
      <c r="G64" s="37">
        <f>SUM(G26:G62)</f>
        <v>-10000</v>
      </c>
      <c r="H64" s="15"/>
    </row>
    <row r="67" spans="1:20" x14ac:dyDescent="0.3">
      <c r="A67" s="10"/>
      <c r="B67" s="11" t="s">
        <v>25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9" spans="1:20" x14ac:dyDescent="0.3">
      <c r="A69" s="12" t="s">
        <v>31</v>
      </c>
    </row>
    <row r="70" spans="1:20" x14ac:dyDescent="0.3">
      <c r="A70" s="12"/>
      <c r="B70" t="s">
        <v>26</v>
      </c>
      <c r="D70" s="34"/>
      <c r="E70" s="48">
        <v>450</v>
      </c>
      <c r="F70" s="12"/>
    </row>
    <row r="71" spans="1:20" x14ac:dyDescent="0.3">
      <c r="A71" s="12"/>
      <c r="D71" s="34"/>
      <c r="E71" s="34"/>
      <c r="F71" s="12"/>
    </row>
    <row r="72" spans="1:20" ht="28.8" x14ac:dyDescent="0.3">
      <c r="A72" s="30" t="s">
        <v>13</v>
      </c>
      <c r="B72" s="31" t="s">
        <v>24</v>
      </c>
      <c r="C72" s="31" t="s">
        <v>14</v>
      </c>
      <c r="D72" s="31" t="s">
        <v>16</v>
      </c>
      <c r="E72" s="31" t="s">
        <v>27</v>
      </c>
      <c r="F72" s="31" t="s">
        <v>17</v>
      </c>
      <c r="I72" s="47"/>
      <c r="J72" s="12"/>
      <c r="K72" s="12"/>
    </row>
    <row r="73" spans="1:20" x14ac:dyDescent="0.3">
      <c r="A73" s="28">
        <v>0</v>
      </c>
      <c r="B73" s="13">
        <v>43179</v>
      </c>
      <c r="C73" s="40">
        <v>0</v>
      </c>
      <c r="D73" s="40">
        <v>0</v>
      </c>
      <c r="E73" s="41">
        <v>-10000</v>
      </c>
      <c r="F73" s="43">
        <f t="shared" ref="F73:F97" si="9">SUM(C73:E73)</f>
        <v>-10000</v>
      </c>
    </row>
    <row r="74" spans="1:20" x14ac:dyDescent="0.3">
      <c r="A74" s="28">
        <f t="shared" ref="A74:A97" si="10">A73+1</f>
        <v>1</v>
      </c>
      <c r="B74" s="29">
        <f>EDATE(B73,1)</f>
        <v>43210</v>
      </c>
      <c r="C74" s="42">
        <f t="shared" ref="C74:C97" si="11">F73</f>
        <v>-10000</v>
      </c>
      <c r="D74" s="36">
        <f>C74*($E$102*_xlfn.DAYS(B74,B73)/365)</f>
        <v>-63.706238596010863</v>
      </c>
      <c r="E74" s="42">
        <f t="shared" ref="E74:E97" si="12">$E$70</f>
        <v>450</v>
      </c>
      <c r="F74" s="50">
        <f t="shared" si="9"/>
        <v>-9613.7062385960107</v>
      </c>
    </row>
    <row r="75" spans="1:20" x14ac:dyDescent="0.3">
      <c r="A75" s="28">
        <f t="shared" si="10"/>
        <v>2</v>
      </c>
      <c r="B75" s="29">
        <f t="shared" ref="B75:B97" si="13">EDATE(B74,1)</f>
        <v>43240</v>
      </c>
      <c r="C75" s="42">
        <f t="shared" si="11"/>
        <v>-9613.7062385960107</v>
      </c>
      <c r="D75" s="36">
        <f t="shared" ref="D75:D97" si="14">C75*($E$102*_xlfn.DAYS(B75,B74)/365)</f>
        <v>-59.26965129947957</v>
      </c>
      <c r="E75" s="42">
        <f t="shared" si="12"/>
        <v>450</v>
      </c>
      <c r="F75" s="50">
        <f t="shared" si="9"/>
        <v>-9222.9758898954897</v>
      </c>
    </row>
    <row r="76" spans="1:20" x14ac:dyDescent="0.3">
      <c r="A76" s="28">
        <f t="shared" si="10"/>
        <v>3</v>
      </c>
      <c r="B76" s="29">
        <f t="shared" si="13"/>
        <v>43271</v>
      </c>
      <c r="C76" s="42">
        <f t="shared" si="11"/>
        <v>-9222.9758898954897</v>
      </c>
      <c r="D76" s="36">
        <f t="shared" si="14"/>
        <v>-58.756110260693767</v>
      </c>
      <c r="E76" s="42">
        <f t="shared" si="12"/>
        <v>450</v>
      </c>
      <c r="F76" s="50">
        <f t="shared" si="9"/>
        <v>-8831.7320001561839</v>
      </c>
    </row>
    <row r="77" spans="1:20" x14ac:dyDescent="0.3">
      <c r="A77" s="28">
        <f t="shared" si="10"/>
        <v>4</v>
      </c>
      <c r="B77" s="29">
        <f t="shared" si="13"/>
        <v>43301</v>
      </c>
      <c r="C77" s="42">
        <f t="shared" si="11"/>
        <v>-8831.7320001561839</v>
      </c>
      <c r="D77" s="36">
        <f t="shared" si="14"/>
        <v>-54.448686388836194</v>
      </c>
      <c r="E77" s="42">
        <f t="shared" si="12"/>
        <v>450</v>
      </c>
      <c r="F77" s="50">
        <f t="shared" si="9"/>
        <v>-8436.1806865450199</v>
      </c>
    </row>
    <row r="78" spans="1:20" x14ac:dyDescent="0.3">
      <c r="A78" s="28">
        <f t="shared" si="10"/>
        <v>5</v>
      </c>
      <c r="B78" s="29">
        <f t="shared" si="13"/>
        <v>43332</v>
      </c>
      <c r="C78" s="42">
        <f t="shared" si="11"/>
        <v>-8436.1806865450199</v>
      </c>
      <c r="D78" s="36">
        <f t="shared" si="14"/>
        <v>-53.743733965609579</v>
      </c>
      <c r="E78" s="42">
        <f t="shared" si="12"/>
        <v>450</v>
      </c>
      <c r="F78" s="50">
        <f t="shared" si="9"/>
        <v>-8039.9244205106297</v>
      </c>
    </row>
    <row r="79" spans="1:20" x14ac:dyDescent="0.3">
      <c r="A79" s="28">
        <f t="shared" si="10"/>
        <v>6</v>
      </c>
      <c r="B79" s="29">
        <f t="shared" si="13"/>
        <v>43363</v>
      </c>
      <c r="C79" s="42">
        <f t="shared" si="11"/>
        <v>-8039.9244205106297</v>
      </c>
      <c r="D79" s="36">
        <f t="shared" si="14"/>
        <v>-51.219334342694452</v>
      </c>
      <c r="E79" s="42">
        <f t="shared" si="12"/>
        <v>450</v>
      </c>
      <c r="F79" s="50">
        <f t="shared" si="9"/>
        <v>-7641.143754853324</v>
      </c>
    </row>
    <row r="80" spans="1:20" x14ac:dyDescent="0.3">
      <c r="A80" s="28">
        <f t="shared" si="10"/>
        <v>7</v>
      </c>
      <c r="B80" s="29">
        <f t="shared" si="13"/>
        <v>43393</v>
      </c>
      <c r="C80" s="42">
        <f t="shared" si="11"/>
        <v>-7641.143754853324</v>
      </c>
      <c r="D80" s="36">
        <f t="shared" si="14"/>
        <v>-47.108567147719754</v>
      </c>
      <c r="E80" s="42">
        <f t="shared" si="12"/>
        <v>450</v>
      </c>
      <c r="F80" s="50">
        <f t="shared" si="9"/>
        <v>-7238.2523220010435</v>
      </c>
    </row>
    <row r="81" spans="1:6" x14ac:dyDescent="0.3">
      <c r="A81" s="28">
        <f t="shared" si="10"/>
        <v>8</v>
      </c>
      <c r="B81" s="29">
        <f t="shared" si="13"/>
        <v>43424</v>
      </c>
      <c r="C81" s="42">
        <f t="shared" si="11"/>
        <v>-7238.2523220010435</v>
      </c>
      <c r="D81" s="36">
        <f t="shared" si="14"/>
        <v>-46.11218294435281</v>
      </c>
      <c r="E81" s="42">
        <f t="shared" si="12"/>
        <v>450</v>
      </c>
      <c r="F81" s="50">
        <f t="shared" si="9"/>
        <v>-6834.3645049453962</v>
      </c>
    </row>
    <row r="82" spans="1:6" x14ac:dyDescent="0.3">
      <c r="A82" s="28">
        <f t="shared" si="10"/>
        <v>9</v>
      </c>
      <c r="B82" s="29">
        <f t="shared" si="13"/>
        <v>43454</v>
      </c>
      <c r="C82" s="42">
        <f t="shared" si="11"/>
        <v>-6834.3645049453962</v>
      </c>
      <c r="D82" s="36">
        <f t="shared" si="14"/>
        <v>-42.134676368144419</v>
      </c>
      <c r="E82" s="42">
        <f t="shared" si="12"/>
        <v>450</v>
      </c>
      <c r="F82" s="50">
        <f t="shared" si="9"/>
        <v>-6426.4991813135402</v>
      </c>
    </row>
    <row r="83" spans="1:6" x14ac:dyDescent="0.3">
      <c r="A83" s="28">
        <f t="shared" si="10"/>
        <v>10</v>
      </c>
      <c r="B83" s="29">
        <f t="shared" si="13"/>
        <v>43485</v>
      </c>
      <c r="C83" s="42">
        <f t="shared" si="11"/>
        <v>-6426.4991813135402</v>
      </c>
      <c r="D83" s="36">
        <f t="shared" si="14"/>
        <v>-40.94080901818289</v>
      </c>
      <c r="E83" s="42">
        <f t="shared" si="12"/>
        <v>450</v>
      </c>
      <c r="F83" s="50">
        <f t="shared" si="9"/>
        <v>-6017.4399903317235</v>
      </c>
    </row>
    <row r="84" spans="1:6" x14ac:dyDescent="0.3">
      <c r="A84" s="28">
        <f t="shared" si="10"/>
        <v>11</v>
      </c>
      <c r="B84" s="29">
        <f t="shared" si="13"/>
        <v>43516</v>
      </c>
      <c r="C84" s="42">
        <f t="shared" si="11"/>
        <v>-6017.4399903317235</v>
      </c>
      <c r="D84" s="36">
        <f t="shared" si="14"/>
        <v>-38.334846776125005</v>
      </c>
      <c r="E84" s="42">
        <f t="shared" si="12"/>
        <v>450</v>
      </c>
      <c r="F84" s="50">
        <f t="shared" si="9"/>
        <v>-5605.7748371078487</v>
      </c>
    </row>
    <row r="85" spans="1:6" x14ac:dyDescent="0.3">
      <c r="A85" s="28">
        <f t="shared" si="10"/>
        <v>12</v>
      </c>
      <c r="B85" s="29">
        <f t="shared" si="13"/>
        <v>43544</v>
      </c>
      <c r="C85" s="42">
        <f t="shared" si="11"/>
        <v>-5605.7748371078487</v>
      </c>
      <c r="D85" s="36">
        <f t="shared" si="14"/>
        <v>-32.256255548621233</v>
      </c>
      <c r="E85" s="42">
        <f t="shared" si="12"/>
        <v>450</v>
      </c>
      <c r="F85" s="50">
        <f t="shared" si="9"/>
        <v>-5188.0310926564698</v>
      </c>
    </row>
    <row r="86" spans="1:6" x14ac:dyDescent="0.3">
      <c r="A86" s="28">
        <f t="shared" si="10"/>
        <v>13</v>
      </c>
      <c r="B86" s="29">
        <f t="shared" si="13"/>
        <v>43575</v>
      </c>
      <c r="C86" s="42">
        <f t="shared" si="11"/>
        <v>-5188.0310926564698</v>
      </c>
      <c r="D86" s="36">
        <f t="shared" si="14"/>
        <v>-33.050994663229602</v>
      </c>
      <c r="E86" s="42">
        <f t="shared" si="12"/>
        <v>450</v>
      </c>
      <c r="F86" s="50">
        <f t="shared" si="9"/>
        <v>-4771.082087319699</v>
      </c>
    </row>
    <row r="87" spans="1:6" x14ac:dyDescent="0.3">
      <c r="A87" s="28">
        <f t="shared" si="10"/>
        <v>14</v>
      </c>
      <c r="B87" s="29">
        <f t="shared" si="13"/>
        <v>43605</v>
      </c>
      <c r="C87" s="42">
        <f t="shared" si="11"/>
        <v>-4771.082087319699</v>
      </c>
      <c r="D87" s="36">
        <f t="shared" si="14"/>
        <v>-29.414292949929894</v>
      </c>
      <c r="E87" s="42">
        <f t="shared" si="12"/>
        <v>450</v>
      </c>
      <c r="F87" s="50">
        <f t="shared" si="9"/>
        <v>-4350.4963802696293</v>
      </c>
    </row>
    <row r="88" spans="1:6" x14ac:dyDescent="0.3">
      <c r="A88" s="28">
        <f t="shared" si="10"/>
        <v>15</v>
      </c>
      <c r="B88" s="29">
        <f t="shared" si="13"/>
        <v>43636</v>
      </c>
      <c r="C88" s="42">
        <f t="shared" si="11"/>
        <v>-4350.4963802696293</v>
      </c>
      <c r="D88" s="36">
        <f t="shared" si="14"/>
        <v>-27.715376041253862</v>
      </c>
      <c r="E88" s="42">
        <f t="shared" si="12"/>
        <v>450</v>
      </c>
      <c r="F88" s="50">
        <f t="shared" si="9"/>
        <v>-3928.2117563108832</v>
      </c>
    </row>
    <row r="89" spans="1:6" x14ac:dyDescent="0.3">
      <c r="A89" s="28">
        <f t="shared" si="10"/>
        <v>16</v>
      </c>
      <c r="B89" s="29">
        <f t="shared" si="13"/>
        <v>43666</v>
      </c>
      <c r="C89" s="42">
        <f t="shared" si="11"/>
        <v>-3928.2117563108832</v>
      </c>
      <c r="D89" s="36">
        <f t="shared" si="14"/>
        <v>-24.217896329341546</v>
      </c>
      <c r="E89" s="42">
        <f t="shared" si="12"/>
        <v>450</v>
      </c>
      <c r="F89" s="50">
        <f t="shared" si="9"/>
        <v>-3502.4296526402245</v>
      </c>
    </row>
    <row r="90" spans="1:6" x14ac:dyDescent="0.3">
      <c r="A90" s="28">
        <f t="shared" si="10"/>
        <v>17</v>
      </c>
      <c r="B90" s="29">
        <f t="shared" si="13"/>
        <v>43697</v>
      </c>
      <c r="C90" s="42">
        <f t="shared" si="11"/>
        <v>-3502.4296526402245</v>
      </c>
      <c r="D90" s="36">
        <f t="shared" si="14"/>
        <v>-22.31266191168416</v>
      </c>
      <c r="E90" s="42">
        <f t="shared" si="12"/>
        <v>450</v>
      </c>
      <c r="F90" s="50">
        <f t="shared" si="9"/>
        <v>-3074.7423145519087</v>
      </c>
    </row>
    <row r="91" spans="1:6" x14ac:dyDescent="0.3">
      <c r="A91" s="28">
        <f t="shared" si="10"/>
        <v>18</v>
      </c>
      <c r="B91" s="29">
        <f t="shared" si="13"/>
        <v>43728</v>
      </c>
      <c r="C91" s="42">
        <f t="shared" si="11"/>
        <v>-3074.7423145519087</v>
      </c>
      <c r="D91" s="36">
        <f t="shared" si="14"/>
        <v>-19.588026751209458</v>
      </c>
      <c r="E91" s="42">
        <f t="shared" si="12"/>
        <v>450</v>
      </c>
      <c r="F91" s="50">
        <f t="shared" si="9"/>
        <v>-2644.3303413031181</v>
      </c>
    </row>
    <row r="92" spans="1:6" x14ac:dyDescent="0.3">
      <c r="A92" s="28">
        <f t="shared" si="10"/>
        <v>19</v>
      </c>
      <c r="B92" s="29">
        <f t="shared" si="13"/>
        <v>43758</v>
      </c>
      <c r="C92" s="42">
        <f t="shared" si="11"/>
        <v>-2644.3303413031181</v>
      </c>
      <c r="D92" s="36">
        <f t="shared" si="14"/>
        <v>-16.302613514489735</v>
      </c>
      <c r="E92" s="42">
        <f t="shared" si="12"/>
        <v>450</v>
      </c>
      <c r="F92" s="50">
        <f t="shared" si="9"/>
        <v>-2210.6329548176077</v>
      </c>
    </row>
    <row r="93" spans="1:6" x14ac:dyDescent="0.3">
      <c r="A93" s="28">
        <f t="shared" si="10"/>
        <v>20</v>
      </c>
      <c r="B93" s="29">
        <f t="shared" si="13"/>
        <v>43789</v>
      </c>
      <c r="C93" s="42">
        <f t="shared" si="11"/>
        <v>-2210.6329548176077</v>
      </c>
      <c r="D93" s="36">
        <f t="shared" si="14"/>
        <v>-14.083111046781502</v>
      </c>
      <c r="E93" s="42">
        <f t="shared" si="12"/>
        <v>450</v>
      </c>
      <c r="F93" s="50">
        <f t="shared" si="9"/>
        <v>-1774.7160658643893</v>
      </c>
    </row>
    <row r="94" spans="1:6" x14ac:dyDescent="0.3">
      <c r="A94" s="28">
        <f t="shared" si="10"/>
        <v>21</v>
      </c>
      <c r="B94" s="29">
        <f t="shared" si="13"/>
        <v>43819</v>
      </c>
      <c r="C94" s="42">
        <f t="shared" si="11"/>
        <v>-1774.7160658643893</v>
      </c>
      <c r="D94" s="36">
        <f t="shared" si="14"/>
        <v>-10.941337270851339</v>
      </c>
      <c r="E94" s="42">
        <f t="shared" si="12"/>
        <v>450</v>
      </c>
      <c r="F94" s="50">
        <f t="shared" si="9"/>
        <v>-1335.6574031352407</v>
      </c>
    </row>
    <row r="95" spans="1:6" x14ac:dyDescent="0.3">
      <c r="A95" s="28">
        <f t="shared" si="10"/>
        <v>22</v>
      </c>
      <c r="B95" s="29">
        <f t="shared" si="13"/>
        <v>43850</v>
      </c>
      <c r="C95" s="42">
        <f t="shared" si="11"/>
        <v>-1335.6574031352407</v>
      </c>
      <c r="D95" s="36">
        <f t="shared" si="14"/>
        <v>-8.5089709206661901</v>
      </c>
      <c r="E95" s="42">
        <f t="shared" si="12"/>
        <v>450</v>
      </c>
      <c r="F95" s="50">
        <f t="shared" si="9"/>
        <v>-894.16637405590677</v>
      </c>
    </row>
    <row r="96" spans="1:6" x14ac:dyDescent="0.3">
      <c r="A96" s="28">
        <f t="shared" si="10"/>
        <v>23</v>
      </c>
      <c r="B96" s="29">
        <f t="shared" si="13"/>
        <v>43881</v>
      </c>
      <c r="C96" s="42">
        <f t="shared" si="11"/>
        <v>-894.16637405590677</v>
      </c>
      <c r="D96" s="36">
        <f t="shared" si="14"/>
        <v>-5.6963976370135496</v>
      </c>
      <c r="E96" s="42">
        <f t="shared" si="12"/>
        <v>450</v>
      </c>
      <c r="F96" s="50">
        <f t="shared" si="9"/>
        <v>-449.86277169292032</v>
      </c>
    </row>
    <row r="97" spans="1:20" x14ac:dyDescent="0.3">
      <c r="A97" s="28">
        <f t="shared" si="10"/>
        <v>24</v>
      </c>
      <c r="B97" s="29">
        <f t="shared" si="13"/>
        <v>43910</v>
      </c>
      <c r="C97" s="42">
        <f t="shared" si="11"/>
        <v>-449.86277169292032</v>
      </c>
      <c r="D97" s="36">
        <f t="shared" si="14"/>
        <v>-2.6810093129000849</v>
      </c>
      <c r="E97" s="42">
        <f t="shared" si="12"/>
        <v>450</v>
      </c>
      <c r="F97" s="50">
        <f t="shared" si="9"/>
        <v>-2.5437810058203922</v>
      </c>
      <c r="H97" s="12" t="s">
        <v>33</v>
      </c>
    </row>
    <row r="99" spans="1:20" x14ac:dyDescent="0.3">
      <c r="A99" s="35" t="s">
        <v>21</v>
      </c>
      <c r="B99" s="15"/>
      <c r="C99" s="15"/>
      <c r="D99" s="37">
        <f>SUM(D73:D97)</f>
        <v>-802.54378100582142</v>
      </c>
      <c r="E99" s="38">
        <f>SUM(E73:E97)</f>
        <v>800</v>
      </c>
      <c r="F99" s="46"/>
    </row>
    <row r="101" spans="1:20" x14ac:dyDescent="0.3">
      <c r="B101" t="s">
        <v>30</v>
      </c>
      <c r="E101" s="49">
        <f>IRR(E73:E97)</f>
        <v>6.2507465289096675E-3</v>
      </c>
    </row>
    <row r="102" spans="1:20" x14ac:dyDescent="0.3">
      <c r="B102" t="s">
        <v>29</v>
      </c>
      <c r="E102" s="49">
        <f>E101*12</f>
        <v>7.500895834691601E-2</v>
      </c>
      <c r="F102" s="12" t="s">
        <v>32</v>
      </c>
    </row>
    <row r="105" spans="1:20" x14ac:dyDescent="0.3">
      <c r="A105" s="12"/>
      <c r="B105" t="s">
        <v>35</v>
      </c>
      <c r="E105" s="39">
        <f>NPV(E106/12,E74:E97)+E73</f>
        <v>362.71287327394384</v>
      </c>
      <c r="F105" s="12" t="s">
        <v>34</v>
      </c>
    </row>
    <row r="106" spans="1:20" x14ac:dyDescent="0.3">
      <c r="B106" t="s">
        <v>37</v>
      </c>
      <c r="E106" s="33">
        <v>0.04</v>
      </c>
    </row>
    <row r="108" spans="1:20" x14ac:dyDescent="0.3">
      <c r="A108" s="10"/>
      <c r="B108" s="11" t="s">
        <v>28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10" spans="1:20" x14ac:dyDescent="0.3">
      <c r="A110" s="12" t="s">
        <v>36</v>
      </c>
    </row>
    <row r="111" spans="1:20" x14ac:dyDescent="0.3">
      <c r="B111" s="52" t="s">
        <v>39</v>
      </c>
    </row>
    <row r="112" spans="1:20" x14ac:dyDescent="0.3">
      <c r="B112" t="s">
        <v>38</v>
      </c>
      <c r="E112" s="41">
        <v>5000</v>
      </c>
    </row>
    <row r="113" spans="1:20" x14ac:dyDescent="0.3">
      <c r="A113" s="51"/>
      <c r="B113" s="51" t="s">
        <v>40</v>
      </c>
      <c r="C113" s="51"/>
      <c r="D113" s="51"/>
      <c r="E113" s="53">
        <v>20</v>
      </c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 x14ac:dyDescent="0.3">
      <c r="A114" s="51"/>
      <c r="B114" s="51" t="s">
        <v>41</v>
      </c>
      <c r="C114" s="51"/>
      <c r="D114" s="51"/>
      <c r="E114" s="53">
        <v>2</v>
      </c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 x14ac:dyDescent="0.3">
      <c r="A115" s="51"/>
      <c r="B115" s="51" t="s">
        <v>53</v>
      </c>
      <c r="C115" s="51"/>
      <c r="D115" s="51"/>
      <c r="E115" s="41">
        <v>0</v>
      </c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 x14ac:dyDescent="0.3">
      <c r="A116" s="51"/>
      <c r="B116" s="55" t="s">
        <v>42</v>
      </c>
      <c r="C116" s="55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 x14ac:dyDescent="0.3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  <row r="118" spans="1:20" x14ac:dyDescent="0.3">
      <c r="A118" s="51"/>
      <c r="B118" s="54" t="s">
        <v>45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1:20" x14ac:dyDescent="0.3">
      <c r="A119" s="51"/>
      <c r="B119" s="54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</row>
    <row r="120" spans="1:20" x14ac:dyDescent="0.3">
      <c r="A120" s="51"/>
      <c r="B120" s="56" t="s">
        <v>43</v>
      </c>
      <c r="C120" s="56"/>
      <c r="D120" s="56"/>
      <c r="E120" s="56"/>
      <c r="F120" s="57">
        <v>1</v>
      </c>
      <c r="G120" s="57">
        <f t="shared" ref="G120:T120" si="15">F120+1</f>
        <v>2</v>
      </c>
      <c r="H120" s="57">
        <f t="shared" si="15"/>
        <v>3</v>
      </c>
      <c r="I120" s="57">
        <f t="shared" si="15"/>
        <v>4</v>
      </c>
      <c r="J120" s="57">
        <f t="shared" si="15"/>
        <v>5</v>
      </c>
      <c r="K120" s="57">
        <f t="shared" si="15"/>
        <v>6</v>
      </c>
      <c r="L120" s="57">
        <f t="shared" si="15"/>
        <v>7</v>
      </c>
      <c r="M120" s="57">
        <f t="shared" si="15"/>
        <v>8</v>
      </c>
      <c r="N120" s="57">
        <f t="shared" si="15"/>
        <v>9</v>
      </c>
      <c r="O120" s="57">
        <f t="shared" si="15"/>
        <v>10</v>
      </c>
      <c r="P120" s="57">
        <f t="shared" si="15"/>
        <v>11</v>
      </c>
      <c r="Q120" s="57">
        <f t="shared" si="15"/>
        <v>12</v>
      </c>
      <c r="R120" s="57">
        <f t="shared" si="15"/>
        <v>13</v>
      </c>
      <c r="S120" s="57">
        <f t="shared" si="15"/>
        <v>14</v>
      </c>
      <c r="T120" s="57">
        <f t="shared" si="15"/>
        <v>15</v>
      </c>
    </row>
    <row r="121" spans="1:20" x14ac:dyDescent="0.3">
      <c r="A121" s="51"/>
      <c r="B121" s="51" t="s">
        <v>14</v>
      </c>
      <c r="C121" s="51"/>
      <c r="D121" s="51"/>
      <c r="E121" s="51"/>
      <c r="F121" s="58">
        <f>$E$112</f>
        <v>5000</v>
      </c>
      <c r="G121" s="51">
        <f t="shared" ref="G121:T121" si="16">F123</f>
        <v>4500</v>
      </c>
      <c r="H121" s="51">
        <f t="shared" si="16"/>
        <v>4050</v>
      </c>
      <c r="I121" s="51">
        <f t="shared" si="16"/>
        <v>3645</v>
      </c>
      <c r="J121" s="51">
        <f t="shared" si="16"/>
        <v>3280.5</v>
      </c>
      <c r="K121" s="51">
        <f t="shared" si="16"/>
        <v>2952.45</v>
      </c>
      <c r="L121" s="51">
        <f t="shared" si="16"/>
        <v>2657.2049999999999</v>
      </c>
      <c r="M121" s="51">
        <f t="shared" si="16"/>
        <v>2391.4845</v>
      </c>
      <c r="N121" s="51">
        <f t="shared" si="16"/>
        <v>2152.3360499999999</v>
      </c>
      <c r="O121" s="51">
        <f t="shared" si="16"/>
        <v>1937.1024449999998</v>
      </c>
      <c r="P121" s="51">
        <f t="shared" si="16"/>
        <v>1743.3922004999997</v>
      </c>
      <c r="Q121" s="51">
        <f t="shared" si="16"/>
        <v>1569.0529804499997</v>
      </c>
      <c r="R121" s="51">
        <f t="shared" si="16"/>
        <v>1412.1476824049996</v>
      </c>
      <c r="S121" s="51">
        <f t="shared" si="16"/>
        <v>1270.9329141644996</v>
      </c>
      <c r="T121" s="51">
        <f t="shared" si="16"/>
        <v>1143.8396227480496</v>
      </c>
    </row>
    <row r="122" spans="1:20" x14ac:dyDescent="0.3">
      <c r="A122" s="51"/>
      <c r="B122" s="51" t="s">
        <v>44</v>
      </c>
      <c r="C122" s="55"/>
      <c r="D122" s="51"/>
      <c r="E122" s="51"/>
      <c r="F122" s="59">
        <f>-DDB($E$112,$E$115,$E$113,F120,$E$114)</f>
        <v>-500</v>
      </c>
      <c r="G122" s="59">
        <f t="shared" ref="G122:T122" si="17">-DDB($E$112,$E$115,$E$113,G120,$E$114)</f>
        <v>-450</v>
      </c>
      <c r="H122" s="59">
        <f t="shared" si="17"/>
        <v>-405.00000000000006</v>
      </c>
      <c r="I122" s="59">
        <f t="shared" si="17"/>
        <v>-364.50000000000006</v>
      </c>
      <c r="J122" s="59">
        <f t="shared" si="17"/>
        <v>-328.05000000000007</v>
      </c>
      <c r="K122" s="59">
        <f t="shared" si="17"/>
        <v>-295.24500000000006</v>
      </c>
      <c r="L122" s="59">
        <f t="shared" si="17"/>
        <v>-265.72050000000007</v>
      </c>
      <c r="M122" s="59">
        <f t="shared" si="17"/>
        <v>-239.14845000000005</v>
      </c>
      <c r="N122" s="59">
        <f t="shared" si="17"/>
        <v>-215.2336050000001</v>
      </c>
      <c r="O122" s="59">
        <f t="shared" si="17"/>
        <v>-193.71024450000007</v>
      </c>
      <c r="P122" s="59">
        <f t="shared" si="17"/>
        <v>-174.33922005000011</v>
      </c>
      <c r="Q122" s="59">
        <f t="shared" si="17"/>
        <v>-156.90529804500011</v>
      </c>
      <c r="R122" s="59">
        <f t="shared" si="17"/>
        <v>-141.21476824050009</v>
      </c>
      <c r="S122" s="59">
        <f t="shared" si="17"/>
        <v>-127.0932914164501</v>
      </c>
      <c r="T122" s="59">
        <f t="shared" si="17"/>
        <v>-114.38396227480507</v>
      </c>
    </row>
    <row r="123" spans="1:20" x14ac:dyDescent="0.3">
      <c r="A123" s="51"/>
      <c r="B123" s="51" t="s">
        <v>17</v>
      </c>
      <c r="C123" s="51"/>
      <c r="D123" s="51"/>
      <c r="E123" s="51"/>
      <c r="F123" s="51">
        <f t="shared" ref="F123:T123" si="18">SUM(F121:F122)</f>
        <v>4500</v>
      </c>
      <c r="G123" s="51">
        <f t="shared" si="18"/>
        <v>4050</v>
      </c>
      <c r="H123" s="51">
        <f t="shared" si="18"/>
        <v>3645</v>
      </c>
      <c r="I123" s="51">
        <f t="shared" si="18"/>
        <v>3280.5</v>
      </c>
      <c r="J123" s="51">
        <f t="shared" si="18"/>
        <v>2952.45</v>
      </c>
      <c r="K123" s="51">
        <f t="shared" si="18"/>
        <v>2657.2049999999999</v>
      </c>
      <c r="L123" s="51">
        <f t="shared" si="18"/>
        <v>2391.4845</v>
      </c>
      <c r="M123" s="51">
        <f t="shared" si="18"/>
        <v>2152.3360499999999</v>
      </c>
      <c r="N123" s="51">
        <f t="shared" si="18"/>
        <v>1937.1024449999998</v>
      </c>
      <c r="O123" s="51">
        <f t="shared" si="18"/>
        <v>1743.3922004999997</v>
      </c>
      <c r="P123" s="51">
        <f t="shared" si="18"/>
        <v>1569.0529804499997</v>
      </c>
      <c r="Q123" s="51">
        <f t="shared" si="18"/>
        <v>1412.1476824049996</v>
      </c>
      <c r="R123" s="51">
        <f t="shared" si="18"/>
        <v>1270.9329141644996</v>
      </c>
      <c r="S123" s="51">
        <f t="shared" si="18"/>
        <v>1143.8396227480496</v>
      </c>
      <c r="T123" s="51">
        <f t="shared" si="18"/>
        <v>1029.4556604732445</v>
      </c>
    </row>
    <row r="124" spans="1:20" x14ac:dyDescent="0.3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</row>
    <row r="125" spans="1:20" x14ac:dyDescent="0.3">
      <c r="A125" s="51"/>
      <c r="B125" s="51" t="s">
        <v>54</v>
      </c>
      <c r="C125" s="51"/>
      <c r="D125" s="51"/>
      <c r="E125" s="59">
        <f>SUM(O122:T122)</f>
        <v>-907.6467845267556</v>
      </c>
      <c r="F125" s="55" t="s">
        <v>46</v>
      </c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</row>
    <row r="126" spans="1:20" x14ac:dyDescent="0.3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</row>
    <row r="127" spans="1:20" x14ac:dyDescent="0.3">
      <c r="A127" s="51"/>
      <c r="B127" s="55" t="s">
        <v>47</v>
      </c>
      <c r="C127" s="55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</row>
    <row r="129" spans="1:20" x14ac:dyDescent="0.3">
      <c r="B129" t="s">
        <v>50</v>
      </c>
      <c r="E129" s="41">
        <v>1500</v>
      </c>
    </row>
    <row r="130" spans="1:20" x14ac:dyDescent="0.3">
      <c r="B130" t="s">
        <v>51</v>
      </c>
      <c r="E130" s="53">
        <v>5</v>
      </c>
    </row>
    <row r="132" spans="1:20" x14ac:dyDescent="0.3">
      <c r="A132" s="51"/>
      <c r="B132" s="54" t="s">
        <v>45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</row>
    <row r="133" spans="1:20" x14ac:dyDescent="0.3">
      <c r="A133" s="51"/>
      <c r="B133" s="54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</row>
    <row r="134" spans="1:20" x14ac:dyDescent="0.3">
      <c r="A134" s="51"/>
      <c r="B134" s="56" t="s">
        <v>43</v>
      </c>
      <c r="C134" s="56"/>
      <c r="D134" s="56"/>
      <c r="E134" s="56"/>
      <c r="F134" s="57">
        <v>1</v>
      </c>
      <c r="G134" s="57">
        <f t="shared" ref="G134:T134" si="19">F134+1</f>
        <v>2</v>
      </c>
      <c r="H134" s="57">
        <f t="shared" si="19"/>
        <v>3</v>
      </c>
      <c r="I134" s="57">
        <f t="shared" si="19"/>
        <v>4</v>
      </c>
      <c r="J134" s="57">
        <f t="shared" si="19"/>
        <v>5</v>
      </c>
      <c r="K134" s="57">
        <f t="shared" si="19"/>
        <v>6</v>
      </c>
      <c r="L134" s="57">
        <f t="shared" si="19"/>
        <v>7</v>
      </c>
      <c r="M134" s="57">
        <f t="shared" si="19"/>
        <v>8</v>
      </c>
      <c r="N134" s="57">
        <f t="shared" si="19"/>
        <v>9</v>
      </c>
      <c r="O134" s="57">
        <f t="shared" si="19"/>
        <v>10</v>
      </c>
      <c r="P134" s="57">
        <f t="shared" si="19"/>
        <v>11</v>
      </c>
      <c r="Q134" s="57">
        <f t="shared" si="19"/>
        <v>12</v>
      </c>
      <c r="R134" s="57">
        <f t="shared" si="19"/>
        <v>13</v>
      </c>
      <c r="S134" s="57">
        <f t="shared" si="19"/>
        <v>14</v>
      </c>
      <c r="T134" s="57">
        <f t="shared" si="19"/>
        <v>15</v>
      </c>
    </row>
    <row r="135" spans="1:20" x14ac:dyDescent="0.3">
      <c r="A135" s="51"/>
      <c r="B135" s="51" t="s">
        <v>14</v>
      </c>
      <c r="C135" s="51"/>
      <c r="D135" s="51"/>
      <c r="E135" s="51"/>
      <c r="F135" s="58">
        <f>$E$112</f>
        <v>5000</v>
      </c>
      <c r="G135" s="51">
        <f t="shared" ref="G135:T135" si="20">F138</f>
        <v>4500</v>
      </c>
      <c r="H135" s="51">
        <f t="shared" si="20"/>
        <v>4050</v>
      </c>
      <c r="I135" s="51">
        <f t="shared" si="20"/>
        <v>3645</v>
      </c>
      <c r="J135" s="51">
        <f t="shared" si="20"/>
        <v>3280.5</v>
      </c>
      <c r="K135" s="51">
        <f t="shared" si="20"/>
        <v>2952.45</v>
      </c>
      <c r="L135" s="51">
        <f t="shared" si="20"/>
        <v>4007.2049999999999</v>
      </c>
      <c r="M135" s="51">
        <f t="shared" si="20"/>
        <v>3606.4845</v>
      </c>
      <c r="N135" s="51">
        <f t="shared" si="20"/>
        <v>3245.8360499999999</v>
      </c>
      <c r="O135" s="51">
        <f t="shared" si="20"/>
        <v>2921.2524450000001</v>
      </c>
      <c r="P135" s="51">
        <f t="shared" si="20"/>
        <v>2629.1272005000001</v>
      </c>
      <c r="Q135" s="51">
        <f t="shared" si="20"/>
        <v>2366.2144804499999</v>
      </c>
      <c r="R135" s="51">
        <f t="shared" si="20"/>
        <v>2129.593032405</v>
      </c>
      <c r="S135" s="51">
        <f t="shared" si="20"/>
        <v>1916.6337291645</v>
      </c>
      <c r="T135" s="51">
        <f t="shared" si="20"/>
        <v>1724.9703562480499</v>
      </c>
    </row>
    <row r="136" spans="1:20" x14ac:dyDescent="0.3">
      <c r="A136" s="51"/>
      <c r="B136" s="51" t="s">
        <v>48</v>
      </c>
      <c r="C136" s="51"/>
      <c r="D136" s="51"/>
      <c r="E136" s="51"/>
      <c r="F136" s="59"/>
      <c r="G136" s="59"/>
      <c r="H136" s="59"/>
      <c r="I136" s="59"/>
      <c r="J136" s="59"/>
      <c r="K136" s="59">
        <v>1500</v>
      </c>
      <c r="L136" s="59"/>
      <c r="M136" s="59"/>
      <c r="N136" s="59"/>
      <c r="O136" s="59"/>
      <c r="P136" s="59"/>
      <c r="Q136" s="59"/>
      <c r="R136" s="59"/>
      <c r="S136" s="59"/>
      <c r="T136" s="59"/>
    </row>
    <row r="137" spans="1:20" x14ac:dyDescent="0.3">
      <c r="A137" s="51"/>
      <c r="B137" s="51" t="s">
        <v>44</v>
      </c>
      <c r="C137" s="55"/>
      <c r="D137" s="51"/>
      <c r="E137" s="51"/>
      <c r="F137" s="59">
        <f>-1*F135*2/20</f>
        <v>-500</v>
      </c>
      <c r="G137" s="59">
        <f t="shared" ref="G137:T137" si="21">-1*G135*2/20</f>
        <v>-450</v>
      </c>
      <c r="H137" s="59">
        <f t="shared" si="21"/>
        <v>-405</v>
      </c>
      <c r="I137" s="59">
        <f t="shared" si="21"/>
        <v>-364.5</v>
      </c>
      <c r="J137" s="59">
        <f t="shared" si="21"/>
        <v>-328.05</v>
      </c>
      <c r="K137" s="59">
        <f>(-1*K135*2/20)+(-1*K136)*2/20</f>
        <v>-445.245</v>
      </c>
      <c r="L137" s="59">
        <f t="shared" si="21"/>
        <v>-400.72050000000002</v>
      </c>
      <c r="M137" s="59">
        <f t="shared" si="21"/>
        <v>-360.64845000000003</v>
      </c>
      <c r="N137" s="59">
        <f t="shared" si="21"/>
        <v>-324.58360499999998</v>
      </c>
      <c r="O137" s="59">
        <f t="shared" si="21"/>
        <v>-292.12524450000001</v>
      </c>
      <c r="P137" s="59">
        <f t="shared" si="21"/>
        <v>-262.91272005000002</v>
      </c>
      <c r="Q137" s="59">
        <f t="shared" si="21"/>
        <v>-236.62144804499999</v>
      </c>
      <c r="R137" s="59">
        <f t="shared" si="21"/>
        <v>-212.95930324049999</v>
      </c>
      <c r="S137" s="59">
        <f t="shared" si="21"/>
        <v>-191.66337291644999</v>
      </c>
      <c r="T137" s="59">
        <f t="shared" si="21"/>
        <v>-172.49703562480499</v>
      </c>
    </row>
    <row r="138" spans="1:20" x14ac:dyDescent="0.3">
      <c r="A138" s="51"/>
      <c r="B138" s="51" t="s">
        <v>17</v>
      </c>
      <c r="C138" s="51"/>
      <c r="D138" s="51"/>
      <c r="E138" s="51"/>
      <c r="F138" s="51">
        <f t="shared" ref="F138" si="22">SUM(F135:F137)</f>
        <v>4500</v>
      </c>
      <c r="G138" s="51">
        <f t="shared" ref="G138" si="23">SUM(G135:G137)</f>
        <v>4050</v>
      </c>
      <c r="H138" s="51">
        <f t="shared" ref="H138" si="24">SUM(H135:H137)</f>
        <v>3645</v>
      </c>
      <c r="I138" s="51">
        <f t="shared" ref="I138" si="25">SUM(I135:I137)</f>
        <v>3280.5</v>
      </c>
      <c r="J138" s="51">
        <f t="shared" ref="J138" si="26">SUM(J135:J137)</f>
        <v>2952.45</v>
      </c>
      <c r="K138" s="51">
        <f t="shared" ref="K138" si="27">SUM(K135:K137)</f>
        <v>4007.2049999999999</v>
      </c>
      <c r="L138" s="51">
        <f t="shared" ref="L138" si="28">SUM(L135:L137)</f>
        <v>3606.4845</v>
      </c>
      <c r="M138" s="51">
        <f t="shared" ref="M138" si="29">SUM(M135:M137)</f>
        <v>3245.8360499999999</v>
      </c>
      <c r="N138" s="51">
        <f t="shared" ref="N138" si="30">SUM(N135:N137)</f>
        <v>2921.2524450000001</v>
      </c>
      <c r="O138" s="51">
        <f t="shared" ref="O138" si="31">SUM(O135:O137)</f>
        <v>2629.1272005000001</v>
      </c>
      <c r="P138" s="51">
        <f t="shared" ref="P138" si="32">SUM(P135:P137)</f>
        <v>2366.2144804499999</v>
      </c>
      <c r="Q138" s="51">
        <f t="shared" ref="Q138" si="33">SUM(Q135:Q137)</f>
        <v>2129.593032405</v>
      </c>
      <c r="R138" s="51">
        <f t="shared" ref="R138" si="34">SUM(R135:R137)</f>
        <v>1916.6337291645</v>
      </c>
      <c r="S138" s="51">
        <f t="shared" ref="S138" si="35">SUM(S135:S137)</f>
        <v>1724.9703562480499</v>
      </c>
      <c r="T138" s="51">
        <f t="shared" ref="T138" si="36">SUM(T135:T137)</f>
        <v>1552.4733206232449</v>
      </c>
    </row>
    <row r="140" spans="1:20" x14ac:dyDescent="0.3">
      <c r="B140" s="51" t="s">
        <v>54</v>
      </c>
      <c r="E140" s="59">
        <f>SUM(O137:T137)</f>
        <v>-1368.7791243767549</v>
      </c>
      <c r="F140" s="55" t="s">
        <v>49</v>
      </c>
    </row>
    <row r="142" spans="1:20" x14ac:dyDescent="0.3">
      <c r="A142" s="10"/>
      <c r="B142" s="11" t="s">
        <v>52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Dragos Pavel</cp:lastModifiedBy>
  <cp:lastPrinted>2017-11-05T04:32:04Z</cp:lastPrinted>
  <dcterms:created xsi:type="dcterms:W3CDTF">2017-08-25T02:34:34Z</dcterms:created>
  <dcterms:modified xsi:type="dcterms:W3CDTF">2024-08-31T10:17:18Z</dcterms:modified>
</cp:coreProperties>
</file>