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Learning\Excel Skills for Business - Macquarie University\Advanced\Week 1\"/>
    </mc:Choice>
  </mc:AlternateContent>
  <xr:revisionPtr revIDLastSave="0" documentId="13_ncr:1_{681658F6-51A9-4DC6-A899-9011B876A209}" xr6:coauthVersionLast="36" xr6:coauthVersionMax="36" xr10:uidLastSave="{00000000-0000-0000-0000-000000000000}"/>
  <bookViews>
    <workbookView xWindow="2220" yWindow="0" windowWidth="37290" windowHeight="16095" activeTab="2" xr2:uid="{00000000-000D-0000-FFFF-FFFF00000000}"/>
  </bookViews>
  <sheets>
    <sheet name="Introduction" sheetId="2" r:id="rId1"/>
    <sheet name="Inputs" sheetId="1" r:id="rId2"/>
    <sheet name="Calcs_Monthly" sheetId="3" r:id="rId3"/>
  </sheets>
  <externalReferences>
    <externalReference r:id="rId4"/>
  </externalReferences>
  <definedNames>
    <definedName name="Expenses">Inputs!$F$21</definedName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R">Inputs!$E$26:$E$30</definedName>
    <definedName name="Model_Start_Date">Inputs!$F$14</definedName>
    <definedName name="Raw">[1]Raw!$B$3:$F$54</definedName>
    <definedName name="Revenue">Inputs!$F$19</definedName>
    <definedName name="Towns">[1]Distances!$B$4:$B$8</definedName>
    <definedName name="ValueCost">Inputs!$F$20</definedName>
    <definedName name="ValueRev">Calcs_Monthly!$F$19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G21" i="3"/>
  <c r="E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E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G18" i="3"/>
  <c r="E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G17" i="3"/>
  <c r="E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G16" i="3"/>
  <c r="G12" i="3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H11" i="3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G11" i="3"/>
  <c r="H8" i="3" l="1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G8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G7" i="3"/>
  <c r="H6" i="3"/>
  <c r="I5" i="3" s="1"/>
  <c r="I6" i="3" s="1"/>
  <c r="H5" i="3"/>
  <c r="G6" i="3"/>
  <c r="G5" i="3"/>
  <c r="J5" i="3" l="1"/>
  <c r="J6" i="3" s="1"/>
  <c r="F16" i="1"/>
  <c r="E26" i="1"/>
  <c r="E36" i="1" s="1"/>
  <c r="K5" i="3" l="1"/>
  <c r="E27" i="1"/>
  <c r="K6" i="3" l="1"/>
  <c r="L5" i="3" s="1"/>
  <c r="E28" i="1"/>
  <c r="E37" i="1"/>
  <c r="L6" i="3" l="1"/>
  <c r="M5" i="3" s="1"/>
  <c r="M6" i="3" s="1"/>
  <c r="N5" i="3" s="1"/>
  <c r="N6" i="3" s="1"/>
  <c r="O5" i="3" s="1"/>
  <c r="O6" i="3" s="1"/>
  <c r="E29" i="1"/>
  <c r="E38" i="1"/>
  <c r="P5" i="3" l="1"/>
  <c r="P6" i="3" s="1"/>
  <c r="E30" i="1"/>
  <c r="E40" i="1" s="1"/>
  <c r="E39" i="1"/>
  <c r="Q5" i="3" l="1"/>
  <c r="Q6" i="3" s="1"/>
  <c r="R5" i="3" l="1"/>
  <c r="R6" i="3" s="1"/>
  <c r="S5" i="3" l="1"/>
  <c r="S6" i="3" s="1"/>
  <c r="T5" i="3" l="1"/>
  <c r="T6" i="3" s="1"/>
  <c r="U5" i="3" l="1"/>
  <c r="U6" i="3" s="1"/>
  <c r="V5" i="3" l="1"/>
  <c r="V6" i="3" s="1"/>
  <c r="W5" i="3" l="1"/>
  <c r="W6" i="3" s="1"/>
  <c r="X5" i="3" l="1"/>
  <c r="X6" i="3" s="1"/>
  <c r="Y5" i="3" l="1"/>
  <c r="Y6" i="3" s="1"/>
  <c r="Z5" i="3" l="1"/>
  <c r="Z6" i="3" s="1"/>
  <c r="AA5" i="3" l="1"/>
  <c r="AA6" i="3" s="1"/>
  <c r="AB5" i="3" l="1"/>
  <c r="AB6" i="3" s="1"/>
  <c r="AC5" i="3" l="1"/>
  <c r="AC6" i="3" s="1"/>
  <c r="AD5" i="3" l="1"/>
  <c r="AD6" i="3" s="1"/>
  <c r="AE5" i="3" l="1"/>
  <c r="AE6" i="3" s="1"/>
  <c r="AF5" i="3" l="1"/>
  <c r="AF6" i="3" s="1"/>
  <c r="AG5" i="3" l="1"/>
  <c r="AG6" i="3" s="1"/>
  <c r="AH5" i="3" l="1"/>
  <c r="AH6" i="3" s="1"/>
  <c r="AI5" i="3" l="1"/>
  <c r="AI6" i="3" s="1"/>
  <c r="AJ5" i="3" l="1"/>
  <c r="AJ6" i="3" s="1"/>
  <c r="AK5" i="3" l="1"/>
  <c r="AK6" i="3" s="1"/>
  <c r="AL5" i="3" l="1"/>
  <c r="AL6" i="3" s="1"/>
  <c r="AM5" i="3" l="1"/>
  <c r="AM6" i="3" s="1"/>
  <c r="AN5" i="3" l="1"/>
  <c r="AN6" i="3" s="1"/>
  <c r="AO5" i="3" l="1"/>
  <c r="AO6" i="3" s="1"/>
  <c r="AP5" i="3" l="1"/>
  <c r="AP6" i="3" s="1"/>
  <c r="AQ5" i="3" l="1"/>
  <c r="AQ6" i="3" s="1"/>
  <c r="AR5" i="3" l="1"/>
  <c r="AR6" i="3" s="1"/>
  <c r="AS5" i="3" l="1"/>
  <c r="AS6" i="3" s="1"/>
  <c r="AT5" i="3" l="1"/>
  <c r="AT6" i="3" s="1"/>
  <c r="AU5" i="3" l="1"/>
  <c r="AU6" i="3" s="1"/>
  <c r="AV5" i="3" l="1"/>
  <c r="AV6" i="3" s="1"/>
  <c r="AW5" i="3" l="1"/>
  <c r="AW6" i="3" s="1"/>
  <c r="AX5" i="3" l="1"/>
  <c r="AX6" i="3" s="1"/>
  <c r="AY5" i="3" l="1"/>
  <c r="AY6" i="3" s="1"/>
  <c r="AZ5" i="3" l="1"/>
  <c r="AZ6" i="3" s="1"/>
  <c r="BA5" i="3" l="1"/>
  <c r="BA6" i="3" s="1"/>
  <c r="BB5" i="3" l="1"/>
  <c r="BB6" i="3" s="1"/>
  <c r="BC5" i="3" l="1"/>
  <c r="BC6" i="3" s="1"/>
  <c r="BD5" i="3" l="1"/>
  <c r="BD6" i="3" s="1"/>
  <c r="BE5" i="3" l="1"/>
  <c r="BE6" i="3" s="1"/>
  <c r="BF5" i="3" l="1"/>
  <c r="BF6" i="3" s="1"/>
  <c r="BG5" i="3" l="1"/>
  <c r="BG6" i="3" s="1"/>
  <c r="BH5" i="3" l="1"/>
  <c r="BH6" i="3" s="1"/>
  <c r="BI5" i="3" l="1"/>
  <c r="BI6" i="3" s="1"/>
  <c r="BJ5" i="3" l="1"/>
  <c r="BJ6" i="3" s="1"/>
  <c r="BK5" i="3" l="1"/>
  <c r="BK6" i="3" s="1"/>
  <c r="BL5" i="3" l="1"/>
  <c r="BL6" i="3" s="1"/>
  <c r="BM5" i="3" l="1"/>
  <c r="BM6" i="3" s="1"/>
  <c r="BN5" i="3" l="1"/>
  <c r="BN6" i="3" s="1"/>
</calcChain>
</file>

<file path=xl/sharedStrings.xml><?xml version="1.0" encoding="utf-8"?>
<sst xmlns="http://schemas.openxmlformats.org/spreadsheetml/2006/main" count="59" uniqueCount="40">
  <si>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</si>
  <si>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</si>
  <si>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</si>
  <si>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</si>
  <si>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</si>
  <si>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</si>
  <si>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</si>
  <si>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</si>
  <si>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</si>
  <si>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</si>
  <si>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</si>
  <si>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</si>
  <si>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</si>
  <si>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</si>
  <si>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</si>
  <si>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</si>
  <si>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</si>
  <si>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</si>
  <si>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</si>
  <si>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</si>
  <si>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</si>
  <si>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</si>
  <si>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</si>
  <si>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</si>
  <si>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</si>
  <si>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</si>
  <si>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</si>
  <si>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</si>
  <si>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</si>
  <si>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</si>
  <si>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Growth Factors</t>
  </si>
  <si>
    <t>Income</t>
  </si>
  <si>
    <t>Period Start Date</t>
  </si>
  <si>
    <t>Period End Date</t>
  </si>
  <si>
    <t>Month Number</t>
  </si>
  <si>
    <t>Calendar Year</t>
  </si>
  <si>
    <t>Gross Margin</t>
  </si>
  <si>
    <t>Net Income</t>
  </si>
  <si>
    <t>[multiple]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</si>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</sst>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#,##0.000"/>
    <numFmt numFmtId="166" formatCode="[$-409]dd/mmm/yy;@"/>
    <numFmt numFmtId="168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0" fillId="2" borderId="0" xfId="0" applyFill="1"/>
    <xf numFmtId="165" fontId="0" fillId="0" borderId="0" xfId="0" applyNumberFormat="1"/>
    <xf numFmtId="165" fontId="13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68" fontId="0" fillId="0" borderId="0" xfId="0" applyNumberFormat="1"/>
    <xf numFmtId="168" fontId="13" fillId="0" borderId="0" xfId="0" applyNumberFormat="1" applyFont="1"/>
    <xf numFmtId="168" fontId="0" fillId="0" borderId="7" xfId="0" applyNumberFormat="1" applyBorder="1"/>
    <xf numFmtId="168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4%20Course%204%20-%20Advanced\02%20Week%202\06%20Assessment\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5"/>
    <col min="2" max="2" width="12" style="16" customWidth="1"/>
    <col min="3" max="3" width="15.85546875" style="16" customWidth="1"/>
    <col min="4" max="4" width="12.7109375" style="16" customWidth="1"/>
    <col min="5" max="6" width="9.85546875" style="16"/>
    <col min="7" max="7" width="11" style="16" customWidth="1"/>
    <col min="8" max="8" width="19.140625" style="16" customWidth="1"/>
    <col min="9" max="9" width="3.7109375" style="16" customWidth="1"/>
    <col min="10" max="10" width="3.85546875" style="16" customWidth="1"/>
    <col min="11" max="12" width="12.28515625" style="16" customWidth="1"/>
    <col min="13" max="13" width="47.42578125" style="16" customWidth="1"/>
    <col min="14" max="14" width="4.42578125" style="16" customWidth="1"/>
    <col min="15" max="15" width="4" style="16" customWidth="1"/>
    <col min="16" max="16" width="12.28515625" style="16" customWidth="1"/>
    <col min="17" max="16384" width="9.85546875" style="16"/>
  </cols>
  <sheetData>
    <row r="1" spans="1:16" x14ac:dyDescent="0.25">
      <c r="H1" s="17"/>
    </row>
    <row r="2" spans="1:16" ht="34.5" x14ac:dyDescent="0.45">
      <c r="H2" s="29" t="s">
        <v>24</v>
      </c>
      <c r="I2" s="30"/>
      <c r="J2" s="30"/>
      <c r="K2" s="30"/>
      <c r="L2" s="30"/>
      <c r="M2" s="30"/>
      <c r="N2" s="30"/>
      <c r="O2" s="30"/>
      <c r="P2" s="30"/>
    </row>
    <row r="3" spans="1:16" x14ac:dyDescent="0.25">
      <c r="H3" s="17"/>
    </row>
    <row r="4" spans="1:16" ht="30" x14ac:dyDescent="0.4">
      <c r="H4" s="31" t="s">
        <v>27</v>
      </c>
      <c r="I4" s="32"/>
      <c r="J4" s="32"/>
      <c r="K4" s="32"/>
      <c r="L4" s="32"/>
      <c r="M4" s="32"/>
      <c r="N4" s="32"/>
      <c r="O4" s="32"/>
      <c r="P4" s="32"/>
    </row>
    <row r="5" spans="1:16" ht="15.75" thickBot="1" x14ac:dyDescent="0.3">
      <c r="H5" s="17"/>
    </row>
    <row r="6" spans="1:16" ht="32.25" thickBot="1" x14ac:dyDescent="0.55000000000000004">
      <c r="H6" s="17"/>
      <c r="I6" s="33" t="s">
        <v>25</v>
      </c>
      <c r="J6" s="34"/>
      <c r="K6" s="34"/>
      <c r="L6" s="34"/>
      <c r="M6" s="34"/>
      <c r="N6" s="34"/>
      <c r="O6" s="35"/>
    </row>
    <row r="10" spans="1:16" ht="18.75" thickBot="1" x14ac:dyDescent="0.3">
      <c r="A10" s="18" t="s">
        <v>26</v>
      </c>
      <c r="B10" s="19"/>
      <c r="C10" s="19"/>
      <c r="D10" s="19"/>
      <c r="E10" s="19"/>
      <c r="F10" s="19"/>
      <c r="G10" s="19"/>
    </row>
    <row r="11" spans="1:16" ht="18.75" thickTop="1" x14ac:dyDescent="0.25">
      <c r="A11" s="20"/>
      <c r="B11" s="21"/>
      <c r="C11" s="21"/>
      <c r="D11" s="21"/>
      <c r="E11" s="21"/>
      <c r="F11" s="21"/>
      <c r="G11" s="21"/>
      <c r="H11" s="21"/>
    </row>
    <row r="12" spans="1:16" ht="89.45" customHeight="1" x14ac:dyDescent="0.25">
      <c r="B12" s="36" t="s">
        <v>28</v>
      </c>
      <c r="C12" s="36"/>
      <c r="D12" s="36"/>
      <c r="E12" s="36"/>
      <c r="F12" s="36"/>
      <c r="G12" s="36"/>
      <c r="H12" s="36"/>
      <c r="I12" s="22"/>
      <c r="J12" s="22"/>
      <c r="K12" s="22"/>
      <c r="L12" s="22"/>
      <c r="M12" s="22"/>
      <c r="N12" s="22"/>
      <c r="O12" s="22"/>
    </row>
    <row r="13" spans="1:16" ht="9" customHeight="1" x14ac:dyDescent="0.25"/>
    <row r="14" spans="1:16" ht="5.45" customHeight="1" x14ac:dyDescent="0.25"/>
    <row r="15" spans="1:1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G45"/>
  <sheetViews>
    <sheetView showGridLines="0" topLeftCell="A10" workbookViewId="0">
      <selection activeCell="F21" sqref="F21"/>
    </sheetView>
  </sheetViews>
  <sheetFormatPr defaultRowHeight="15" x14ac:dyDescent="0.25"/>
  <cols>
    <col min="1" max="2" width="4.7109375" customWidth="1"/>
    <col min="3" max="3" width="29.7109375" customWidth="1"/>
    <col min="4" max="4" width="13.28515625" customWidth="1"/>
    <col min="6" max="6" width="9.7109375" bestFit="1" customWidth="1"/>
  </cols>
  <sheetData>
    <row r="3" spans="1:7" x14ac:dyDescent="0.25">
      <c r="A3" s="1"/>
      <c r="B3" s="1" t="s">
        <v>0</v>
      </c>
      <c r="C3" s="1"/>
      <c r="D3" s="1"/>
      <c r="E3" s="1"/>
      <c r="F3" s="1"/>
      <c r="G3" s="1"/>
    </row>
    <row r="5" spans="1:7" x14ac:dyDescent="0.25">
      <c r="C5" t="s">
        <v>1</v>
      </c>
      <c r="F5" s="2">
        <v>1000</v>
      </c>
    </row>
    <row r="6" spans="1:7" x14ac:dyDescent="0.25">
      <c r="C6" t="s">
        <v>2</v>
      </c>
      <c r="F6" s="3">
        <v>1000</v>
      </c>
    </row>
    <row r="7" spans="1:7" x14ac:dyDescent="0.25">
      <c r="C7" t="s">
        <v>3</v>
      </c>
      <c r="F7" s="4">
        <v>1000</v>
      </c>
    </row>
    <row r="8" spans="1:7" x14ac:dyDescent="0.25">
      <c r="C8" t="s">
        <v>4</v>
      </c>
      <c r="F8" s="5">
        <v>1000</v>
      </c>
    </row>
    <row r="9" spans="1:7" x14ac:dyDescent="0.25">
      <c r="C9" t="s">
        <v>22</v>
      </c>
      <c r="F9" s="14" t="s">
        <v>23</v>
      </c>
    </row>
    <row r="11" spans="1:7" x14ac:dyDescent="0.25">
      <c r="A11" s="1"/>
      <c r="B11" s="1" t="s">
        <v>5</v>
      </c>
      <c r="C11" s="1"/>
      <c r="D11" s="1"/>
      <c r="E11" s="1"/>
      <c r="F11" s="1"/>
      <c r="G11" s="1"/>
    </row>
    <row r="13" spans="1:7" x14ac:dyDescent="0.25">
      <c r="B13" s="6" t="s">
        <v>6</v>
      </c>
    </row>
    <row r="14" spans="1:7" x14ac:dyDescent="0.25">
      <c r="C14" t="s">
        <v>7</v>
      </c>
      <c r="F14" s="7">
        <v>43101</v>
      </c>
    </row>
    <row r="15" spans="1:7" x14ac:dyDescent="0.25">
      <c r="C15" t="s">
        <v>8</v>
      </c>
      <c r="F15" s="3">
        <v>60</v>
      </c>
    </row>
    <row r="16" spans="1:7" x14ac:dyDescent="0.25">
      <c r="C16" t="s">
        <v>18</v>
      </c>
      <c r="F16" s="12">
        <f>EOMONTH(F14,F15-1)</f>
        <v>44926</v>
      </c>
    </row>
    <row r="18" spans="2:6" x14ac:dyDescent="0.25">
      <c r="B18" s="6" t="s">
        <v>16</v>
      </c>
    </row>
    <row r="19" spans="2:6" x14ac:dyDescent="0.25">
      <c r="C19" t="s">
        <v>10</v>
      </c>
      <c r="D19" s="13" t="s">
        <v>20</v>
      </c>
      <c r="F19" s="2">
        <v>75000</v>
      </c>
    </row>
    <row r="20" spans="2:6" x14ac:dyDescent="0.25">
      <c r="C20" t="s">
        <v>17</v>
      </c>
      <c r="D20" s="13" t="s">
        <v>21</v>
      </c>
      <c r="F20" s="9">
        <v>0.65</v>
      </c>
    </row>
    <row r="21" spans="2:6" x14ac:dyDescent="0.25">
      <c r="C21" t="s">
        <v>15</v>
      </c>
      <c r="D21" s="13" t="s">
        <v>20</v>
      </c>
      <c r="F21" s="2">
        <v>12000</v>
      </c>
    </row>
    <row r="24" spans="2:6" x14ac:dyDescent="0.25">
      <c r="B24" s="6" t="s">
        <v>9</v>
      </c>
    </row>
    <row r="25" spans="2:6" x14ac:dyDescent="0.25">
      <c r="C25" s="10" t="s">
        <v>10</v>
      </c>
      <c r="E25" s="11" t="s">
        <v>11</v>
      </c>
      <c r="F25" s="11" t="s">
        <v>12</v>
      </c>
    </row>
    <row r="26" spans="2:6" x14ac:dyDescent="0.25">
      <c r="E26" s="8">
        <f>YEAR(F14)</f>
        <v>2018</v>
      </c>
      <c r="F26" s="9">
        <v>0.05</v>
      </c>
    </row>
    <row r="27" spans="2:6" x14ac:dyDescent="0.25">
      <c r="E27">
        <f t="shared" ref="E27:E30" si="0">E26+1</f>
        <v>2019</v>
      </c>
      <c r="F27" s="9">
        <v>4.2000000000000003E-2</v>
      </c>
    </row>
    <row r="28" spans="2:6" x14ac:dyDescent="0.25">
      <c r="E28">
        <f t="shared" si="0"/>
        <v>2020</v>
      </c>
      <c r="F28" s="9">
        <v>6.13E-2</v>
      </c>
    </row>
    <row r="29" spans="2:6" x14ac:dyDescent="0.25">
      <c r="E29">
        <f t="shared" si="0"/>
        <v>2021</v>
      </c>
      <c r="F29" s="9">
        <v>1.0999999999999999E-2</v>
      </c>
    </row>
    <row r="30" spans="2:6" x14ac:dyDescent="0.25">
      <c r="E30">
        <f t="shared" si="0"/>
        <v>2022</v>
      </c>
      <c r="F30" s="9">
        <v>2.5000000000000001E-2</v>
      </c>
    </row>
    <row r="32" spans="2:6" x14ac:dyDescent="0.25">
      <c r="C32" t="s">
        <v>13</v>
      </c>
      <c r="F32" s="2">
        <v>7</v>
      </c>
    </row>
    <row r="33" spans="1:7" x14ac:dyDescent="0.25">
      <c r="C33" t="s">
        <v>14</v>
      </c>
    </row>
    <row r="35" spans="1:7" x14ac:dyDescent="0.25">
      <c r="C35" s="10" t="s">
        <v>15</v>
      </c>
      <c r="E35" s="11" t="s">
        <v>11</v>
      </c>
      <c r="F35" s="11" t="s">
        <v>12</v>
      </c>
    </row>
    <row r="36" spans="1:7" x14ac:dyDescent="0.25">
      <c r="E36">
        <f t="shared" ref="E36:E40" si="1">E26</f>
        <v>2018</v>
      </c>
      <c r="F36" s="9">
        <v>0.03</v>
      </c>
    </row>
    <row r="37" spans="1:7" x14ac:dyDescent="0.25">
      <c r="E37">
        <f t="shared" si="1"/>
        <v>2019</v>
      </c>
      <c r="F37" s="9">
        <v>0.04</v>
      </c>
    </row>
    <row r="38" spans="1:7" x14ac:dyDescent="0.25">
      <c r="E38">
        <f t="shared" si="1"/>
        <v>2020</v>
      </c>
      <c r="F38" s="9">
        <v>0.05</v>
      </c>
    </row>
    <row r="39" spans="1:7" x14ac:dyDescent="0.25">
      <c r="E39">
        <f t="shared" si="1"/>
        <v>2021</v>
      </c>
      <c r="F39" s="9">
        <v>0.04</v>
      </c>
    </row>
    <row r="40" spans="1:7" x14ac:dyDescent="0.25">
      <c r="E40">
        <f t="shared" si="1"/>
        <v>2022</v>
      </c>
      <c r="F40" s="9">
        <v>0.03</v>
      </c>
    </row>
    <row r="42" spans="1:7" x14ac:dyDescent="0.25">
      <c r="C42" t="s">
        <v>13</v>
      </c>
      <c r="F42" s="2">
        <v>4</v>
      </c>
    </row>
    <row r="43" spans="1:7" x14ac:dyDescent="0.25">
      <c r="C43" t="s">
        <v>14</v>
      </c>
    </row>
    <row r="45" spans="1:7" x14ac:dyDescent="0.25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DA73-6F6B-4393-987F-85BB0C91793C}">
  <dimension ref="A3:BN24"/>
  <sheetViews>
    <sheetView showGridLines="0"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F19" sqref="F19"/>
    </sheetView>
  </sheetViews>
  <sheetFormatPr defaultRowHeight="15" x14ac:dyDescent="0.25"/>
  <cols>
    <col min="1" max="2" width="4.7109375" customWidth="1"/>
    <col min="3" max="3" width="30.7109375" customWidth="1"/>
    <col min="4" max="4" width="9.7109375" customWidth="1"/>
    <col min="5" max="5" width="12.7109375" customWidth="1"/>
    <col min="6" max="6" width="9.7109375" customWidth="1"/>
    <col min="7" max="66" width="12.7109375" customWidth="1"/>
  </cols>
  <sheetData>
    <row r="3" spans="1:66" x14ac:dyDescent="0.25">
      <c r="A3" s="24"/>
      <c r="B3" s="1" t="s">
        <v>29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</row>
    <row r="5" spans="1:66" x14ac:dyDescent="0.25">
      <c r="C5" t="s">
        <v>32</v>
      </c>
      <c r="G5" s="28">
        <f>Model_Start_Date</f>
        <v>43101</v>
      </c>
      <c r="H5" s="27">
        <f>G6+1</f>
        <v>43132</v>
      </c>
      <c r="I5" s="27">
        <f t="shared" ref="I5:BN5" si="0">H6+1</f>
        <v>43160</v>
      </c>
      <c r="J5" s="27">
        <f t="shared" si="0"/>
        <v>43191</v>
      </c>
      <c r="K5" s="27">
        <f t="shared" si="0"/>
        <v>43221</v>
      </c>
      <c r="L5" s="27">
        <f t="shared" si="0"/>
        <v>43252</v>
      </c>
      <c r="M5" s="27">
        <f t="shared" si="0"/>
        <v>43282</v>
      </c>
      <c r="N5" s="27">
        <f t="shared" si="0"/>
        <v>43313</v>
      </c>
      <c r="O5" s="27">
        <f t="shared" si="0"/>
        <v>43344</v>
      </c>
      <c r="P5" s="27">
        <f t="shared" si="0"/>
        <v>43374</v>
      </c>
      <c r="Q5" s="27">
        <f t="shared" si="0"/>
        <v>43405</v>
      </c>
      <c r="R5" s="27">
        <f t="shared" si="0"/>
        <v>43435</v>
      </c>
      <c r="S5" s="27">
        <f t="shared" si="0"/>
        <v>43466</v>
      </c>
      <c r="T5" s="27">
        <f t="shared" si="0"/>
        <v>43497</v>
      </c>
      <c r="U5" s="27">
        <f t="shared" si="0"/>
        <v>43525</v>
      </c>
      <c r="V5" s="27">
        <f t="shared" si="0"/>
        <v>43556</v>
      </c>
      <c r="W5" s="27">
        <f t="shared" si="0"/>
        <v>43586</v>
      </c>
      <c r="X5" s="27">
        <f t="shared" si="0"/>
        <v>43617</v>
      </c>
      <c r="Y5" s="27">
        <f t="shared" si="0"/>
        <v>43647</v>
      </c>
      <c r="Z5" s="27">
        <f t="shared" si="0"/>
        <v>43678</v>
      </c>
      <c r="AA5" s="27">
        <f t="shared" si="0"/>
        <v>43709</v>
      </c>
      <c r="AB5" s="27">
        <f t="shared" si="0"/>
        <v>43739</v>
      </c>
      <c r="AC5" s="27">
        <f t="shared" si="0"/>
        <v>43770</v>
      </c>
      <c r="AD5" s="27">
        <f t="shared" si="0"/>
        <v>43800</v>
      </c>
      <c r="AE5" s="27">
        <f t="shared" si="0"/>
        <v>43831</v>
      </c>
      <c r="AF5" s="27">
        <f t="shared" si="0"/>
        <v>43862</v>
      </c>
      <c r="AG5" s="27">
        <f t="shared" si="0"/>
        <v>43891</v>
      </c>
      <c r="AH5" s="27">
        <f t="shared" si="0"/>
        <v>43922</v>
      </c>
      <c r="AI5" s="27">
        <f t="shared" si="0"/>
        <v>43952</v>
      </c>
      <c r="AJ5" s="27">
        <f t="shared" si="0"/>
        <v>43983</v>
      </c>
      <c r="AK5" s="27">
        <f t="shared" si="0"/>
        <v>44013</v>
      </c>
      <c r="AL5" s="27">
        <f t="shared" si="0"/>
        <v>44044</v>
      </c>
      <c r="AM5" s="27">
        <f t="shared" si="0"/>
        <v>44075</v>
      </c>
      <c r="AN5" s="27">
        <f t="shared" si="0"/>
        <v>44105</v>
      </c>
      <c r="AO5" s="27">
        <f t="shared" si="0"/>
        <v>44136</v>
      </c>
      <c r="AP5" s="27">
        <f t="shared" si="0"/>
        <v>44166</v>
      </c>
      <c r="AQ5" s="27">
        <f t="shared" si="0"/>
        <v>44197</v>
      </c>
      <c r="AR5" s="27">
        <f t="shared" si="0"/>
        <v>44228</v>
      </c>
      <c r="AS5" s="27">
        <f t="shared" si="0"/>
        <v>44256</v>
      </c>
      <c r="AT5" s="27">
        <f t="shared" si="0"/>
        <v>44287</v>
      </c>
      <c r="AU5" s="27">
        <f t="shared" si="0"/>
        <v>44317</v>
      </c>
      <c r="AV5" s="27">
        <f t="shared" si="0"/>
        <v>44348</v>
      </c>
      <c r="AW5" s="27">
        <f t="shared" si="0"/>
        <v>44378</v>
      </c>
      <c r="AX5" s="27">
        <f t="shared" si="0"/>
        <v>44409</v>
      </c>
      <c r="AY5" s="27">
        <f t="shared" si="0"/>
        <v>44440</v>
      </c>
      <c r="AZ5" s="27">
        <f t="shared" si="0"/>
        <v>44470</v>
      </c>
      <c r="BA5" s="27">
        <f t="shared" si="0"/>
        <v>44501</v>
      </c>
      <c r="BB5" s="27">
        <f t="shared" si="0"/>
        <v>44531</v>
      </c>
      <c r="BC5" s="27">
        <f t="shared" si="0"/>
        <v>44562</v>
      </c>
      <c r="BD5" s="27">
        <f t="shared" si="0"/>
        <v>44593</v>
      </c>
      <c r="BE5" s="27">
        <f t="shared" si="0"/>
        <v>44621</v>
      </c>
      <c r="BF5" s="27">
        <f t="shared" si="0"/>
        <v>44652</v>
      </c>
      <c r="BG5" s="27">
        <f t="shared" si="0"/>
        <v>44682</v>
      </c>
      <c r="BH5" s="27">
        <f t="shared" si="0"/>
        <v>44713</v>
      </c>
      <c r="BI5" s="27">
        <f t="shared" si="0"/>
        <v>44743</v>
      </c>
      <c r="BJ5" s="27">
        <f t="shared" si="0"/>
        <v>44774</v>
      </c>
      <c r="BK5" s="27">
        <f t="shared" si="0"/>
        <v>44805</v>
      </c>
      <c r="BL5" s="27">
        <f t="shared" si="0"/>
        <v>44835</v>
      </c>
      <c r="BM5" s="27">
        <f t="shared" si="0"/>
        <v>44866</v>
      </c>
      <c r="BN5" s="27">
        <f t="shared" si="0"/>
        <v>44896</v>
      </c>
    </row>
    <row r="6" spans="1:66" x14ac:dyDescent="0.25">
      <c r="C6" t="s">
        <v>33</v>
      </c>
      <c r="G6" s="27">
        <f>EOMONTH(G5,0)</f>
        <v>43131</v>
      </c>
      <c r="H6" s="27">
        <f t="shared" ref="H6:BN6" si="1">EOMONTH(H5,0)</f>
        <v>43159</v>
      </c>
      <c r="I6" s="27">
        <f t="shared" si="1"/>
        <v>43190</v>
      </c>
      <c r="J6" s="27">
        <f t="shared" si="1"/>
        <v>43220</v>
      </c>
      <c r="K6" s="27">
        <f t="shared" si="1"/>
        <v>43251</v>
      </c>
      <c r="L6" s="27">
        <f t="shared" si="1"/>
        <v>43281</v>
      </c>
      <c r="M6" s="27">
        <f t="shared" si="1"/>
        <v>43312</v>
      </c>
      <c r="N6" s="27">
        <f t="shared" si="1"/>
        <v>43343</v>
      </c>
      <c r="O6" s="27">
        <f t="shared" si="1"/>
        <v>43373</v>
      </c>
      <c r="P6" s="27">
        <f t="shared" si="1"/>
        <v>43404</v>
      </c>
      <c r="Q6" s="27">
        <f t="shared" si="1"/>
        <v>43434</v>
      </c>
      <c r="R6" s="27">
        <f t="shared" si="1"/>
        <v>43465</v>
      </c>
      <c r="S6" s="27">
        <f t="shared" si="1"/>
        <v>43496</v>
      </c>
      <c r="T6" s="27">
        <f t="shared" si="1"/>
        <v>43524</v>
      </c>
      <c r="U6" s="27">
        <f t="shared" si="1"/>
        <v>43555</v>
      </c>
      <c r="V6" s="27">
        <f t="shared" si="1"/>
        <v>43585</v>
      </c>
      <c r="W6" s="27">
        <f t="shared" si="1"/>
        <v>43616</v>
      </c>
      <c r="X6" s="27">
        <f t="shared" si="1"/>
        <v>43646</v>
      </c>
      <c r="Y6" s="27">
        <f t="shared" si="1"/>
        <v>43677</v>
      </c>
      <c r="Z6" s="27">
        <f t="shared" si="1"/>
        <v>43708</v>
      </c>
      <c r="AA6" s="27">
        <f t="shared" si="1"/>
        <v>43738</v>
      </c>
      <c r="AB6" s="27">
        <f t="shared" si="1"/>
        <v>43769</v>
      </c>
      <c r="AC6" s="27">
        <f t="shared" si="1"/>
        <v>43799</v>
      </c>
      <c r="AD6" s="27">
        <f t="shared" si="1"/>
        <v>43830</v>
      </c>
      <c r="AE6" s="27">
        <f t="shared" si="1"/>
        <v>43861</v>
      </c>
      <c r="AF6" s="27">
        <f t="shared" si="1"/>
        <v>43890</v>
      </c>
      <c r="AG6" s="27">
        <f t="shared" si="1"/>
        <v>43921</v>
      </c>
      <c r="AH6" s="27">
        <f t="shared" si="1"/>
        <v>43951</v>
      </c>
      <c r="AI6" s="27">
        <f t="shared" si="1"/>
        <v>43982</v>
      </c>
      <c r="AJ6" s="27">
        <f t="shared" si="1"/>
        <v>44012</v>
      </c>
      <c r="AK6" s="27">
        <f t="shared" si="1"/>
        <v>44043</v>
      </c>
      <c r="AL6" s="27">
        <f t="shared" si="1"/>
        <v>44074</v>
      </c>
      <c r="AM6" s="27">
        <f t="shared" si="1"/>
        <v>44104</v>
      </c>
      <c r="AN6" s="27">
        <f t="shared" si="1"/>
        <v>44135</v>
      </c>
      <c r="AO6" s="27">
        <f t="shared" si="1"/>
        <v>44165</v>
      </c>
      <c r="AP6" s="27">
        <f t="shared" si="1"/>
        <v>44196</v>
      </c>
      <c r="AQ6" s="27">
        <f t="shared" si="1"/>
        <v>44227</v>
      </c>
      <c r="AR6" s="27">
        <f t="shared" si="1"/>
        <v>44255</v>
      </c>
      <c r="AS6" s="27">
        <f t="shared" si="1"/>
        <v>44286</v>
      </c>
      <c r="AT6" s="27">
        <f t="shared" si="1"/>
        <v>44316</v>
      </c>
      <c r="AU6" s="27">
        <f t="shared" si="1"/>
        <v>44347</v>
      </c>
      <c r="AV6" s="27">
        <f t="shared" si="1"/>
        <v>44377</v>
      </c>
      <c r="AW6" s="27">
        <f t="shared" si="1"/>
        <v>44408</v>
      </c>
      <c r="AX6" s="27">
        <f t="shared" si="1"/>
        <v>44439</v>
      </c>
      <c r="AY6" s="27">
        <f t="shared" si="1"/>
        <v>44469</v>
      </c>
      <c r="AZ6" s="27">
        <f t="shared" si="1"/>
        <v>44500</v>
      </c>
      <c r="BA6" s="27">
        <f t="shared" si="1"/>
        <v>44530</v>
      </c>
      <c r="BB6" s="27">
        <f t="shared" si="1"/>
        <v>44561</v>
      </c>
      <c r="BC6" s="27">
        <f t="shared" si="1"/>
        <v>44592</v>
      </c>
      <c r="BD6" s="27">
        <f t="shared" si="1"/>
        <v>44620</v>
      </c>
      <c r="BE6" s="27">
        <f t="shared" si="1"/>
        <v>44651</v>
      </c>
      <c r="BF6" s="27">
        <f t="shared" si="1"/>
        <v>44681</v>
      </c>
      <c r="BG6" s="27">
        <f t="shared" si="1"/>
        <v>44712</v>
      </c>
      <c r="BH6" s="27">
        <f t="shared" si="1"/>
        <v>44742</v>
      </c>
      <c r="BI6" s="27">
        <f t="shared" si="1"/>
        <v>44773</v>
      </c>
      <c r="BJ6" s="27">
        <f t="shared" si="1"/>
        <v>44804</v>
      </c>
      <c r="BK6" s="27">
        <f t="shared" si="1"/>
        <v>44834</v>
      </c>
      <c r="BL6" s="27">
        <f t="shared" si="1"/>
        <v>44865</v>
      </c>
      <c r="BM6" s="27">
        <f t="shared" si="1"/>
        <v>44895</v>
      </c>
      <c r="BN6" s="27">
        <f t="shared" si="1"/>
        <v>44926</v>
      </c>
    </row>
    <row r="7" spans="1:66" x14ac:dyDescent="0.25">
      <c r="C7" t="s">
        <v>34</v>
      </c>
      <c r="G7">
        <f>MONTH(G5)</f>
        <v>1</v>
      </c>
      <c r="H7">
        <f t="shared" ref="H7:BN7" si="2">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25">
      <c r="C8" t="s">
        <v>35</v>
      </c>
      <c r="G8">
        <f>YEAR(G5)</f>
        <v>2018</v>
      </c>
      <c r="H8">
        <f t="shared" ref="H8:BN8" si="3">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25">
      <c r="B10" s="6" t="s">
        <v>30</v>
      </c>
    </row>
    <row r="11" spans="1:66" s="25" customFormat="1" x14ac:dyDescent="0.25">
      <c r="C11" s="25" t="s">
        <v>10</v>
      </c>
      <c r="D11" s="26" t="s">
        <v>38</v>
      </c>
      <c r="F11" s="26">
        <v>1</v>
      </c>
      <c r="G11" s="25">
        <f>F11*(1+IF(G$7=GrowthRevMth,INDEX(GrowthRevPCT,MATCH(G$8,GrowthRevYR,0)),0))</f>
        <v>1</v>
      </c>
      <c r="H11" s="25">
        <f>G11*(1+IF(H$7=GrowthRevMth,INDEX(GrowthRevPCT,MATCH(H$8,GrowthRevYR,0)),0))</f>
        <v>1</v>
      </c>
      <c r="I11" s="25">
        <f>H11*(1+IF(I$7=GrowthRevMth,INDEX(GrowthRevPCT,MATCH(I$8,GrowthRevYR,0)),0))</f>
        <v>1</v>
      </c>
      <c r="J11" s="25">
        <f>I11*(1+IF(J$7=GrowthRevMth,INDEX(GrowthRevPCT,MATCH(J$8,GrowthRevYR,0)),0))</f>
        <v>1</v>
      </c>
      <c r="K11" s="25">
        <f>J11*(1+IF(K$7=GrowthRevMth,INDEX(GrowthRevPCT,MATCH(K$8,GrowthRevYR,0)),0))</f>
        <v>1</v>
      </c>
      <c r="L11" s="25">
        <f>K11*(1+IF(L$7=GrowthRevMth,INDEX(GrowthRevPCT,MATCH(L$8,GrowthRevYR,0)),0))</f>
        <v>1</v>
      </c>
      <c r="M11" s="25">
        <f>L11*(1+IF(M$7=GrowthRevMth,INDEX(GrowthRevPCT,MATCH(M$8,GrowthRevYR,0)),0))</f>
        <v>1.05</v>
      </c>
      <c r="N11" s="25">
        <f>M11*(1+IF(N$7=GrowthRevMth,INDEX(GrowthRevPCT,MATCH(N$8,GrowthRevYR,0)),0))</f>
        <v>1.05</v>
      </c>
      <c r="O11" s="25">
        <f>N11*(1+IF(O$7=GrowthRevMth,INDEX(GrowthRevPCT,MATCH(O$8,GrowthRevYR,0)),0))</f>
        <v>1.05</v>
      </c>
      <c r="P11" s="25">
        <f>O11*(1+IF(P$7=GrowthRevMth,INDEX(GrowthRevPCT,MATCH(P$8,GrowthRevYR,0)),0))</f>
        <v>1.05</v>
      </c>
      <c r="Q11" s="25">
        <f>P11*(1+IF(Q$7=GrowthRevMth,INDEX(GrowthRevPCT,MATCH(Q$8,GrowthRevYR,0)),0))</f>
        <v>1.05</v>
      </c>
      <c r="R11" s="25">
        <f>Q11*(1+IF(R$7=GrowthRevMth,INDEX(GrowthRevPCT,MATCH(R$8,GrowthRevYR,0)),0))</f>
        <v>1.05</v>
      </c>
      <c r="S11" s="25">
        <f>R11*(1+IF(S$7=GrowthRevMth,INDEX(GrowthRevPCT,MATCH(S$8,GrowthRevYR,0)),0))</f>
        <v>1.05</v>
      </c>
      <c r="T11" s="25">
        <f>S11*(1+IF(T$7=GrowthRevMth,INDEX(GrowthRevPCT,MATCH(T$8,GrowthRevYR,0)),0))</f>
        <v>1.05</v>
      </c>
      <c r="U11" s="25">
        <f>T11*(1+IF(U$7=GrowthRevMth,INDEX(GrowthRevPCT,MATCH(U$8,GrowthRevYR,0)),0))</f>
        <v>1.05</v>
      </c>
      <c r="V11" s="25">
        <f>U11*(1+IF(V$7=GrowthRevMth,INDEX(GrowthRevPCT,MATCH(V$8,GrowthRevYR,0)),0))</f>
        <v>1.05</v>
      </c>
      <c r="W11" s="25">
        <f>V11*(1+IF(W$7=GrowthRevMth,INDEX(GrowthRevPCT,MATCH(W$8,GrowthRevYR,0)),0))</f>
        <v>1.05</v>
      </c>
      <c r="X11" s="25">
        <f>W11*(1+IF(X$7=GrowthRevMth,INDEX(GrowthRevPCT,MATCH(X$8,GrowthRevYR,0)),0))</f>
        <v>1.05</v>
      </c>
      <c r="Y11" s="25">
        <f>X11*(1+IF(Y$7=GrowthRevMth,INDEX(GrowthRevPCT,MATCH(Y$8,GrowthRevYR,0)),0))</f>
        <v>1.0941000000000001</v>
      </c>
      <c r="Z11" s="25">
        <f>Y11*(1+IF(Z$7=GrowthRevMth,INDEX(GrowthRevPCT,MATCH(Z$8,GrowthRevYR,0)),0))</f>
        <v>1.0941000000000001</v>
      </c>
      <c r="AA11" s="25">
        <f>Z11*(1+IF(AA$7=GrowthRevMth,INDEX(GrowthRevPCT,MATCH(AA$8,GrowthRevYR,0)),0))</f>
        <v>1.0941000000000001</v>
      </c>
      <c r="AB11" s="25">
        <f>AA11*(1+IF(AB$7=GrowthRevMth,INDEX(GrowthRevPCT,MATCH(AB$8,GrowthRevYR,0)),0))</f>
        <v>1.0941000000000001</v>
      </c>
      <c r="AC11" s="25">
        <f>AB11*(1+IF(AC$7=GrowthRevMth,INDEX(GrowthRevPCT,MATCH(AC$8,GrowthRevYR,0)),0))</f>
        <v>1.0941000000000001</v>
      </c>
      <c r="AD11" s="25">
        <f>AC11*(1+IF(AD$7=GrowthRevMth,INDEX(GrowthRevPCT,MATCH(AD$8,GrowthRevYR,0)),0))</f>
        <v>1.0941000000000001</v>
      </c>
      <c r="AE11" s="25">
        <f>AD11*(1+IF(AE$7=GrowthRevMth,INDEX(GrowthRevPCT,MATCH(AE$8,GrowthRevYR,0)),0))</f>
        <v>1.0941000000000001</v>
      </c>
      <c r="AF11" s="25">
        <f>AE11*(1+IF(AF$7=GrowthRevMth,INDEX(GrowthRevPCT,MATCH(AF$8,GrowthRevYR,0)),0))</f>
        <v>1.0941000000000001</v>
      </c>
      <c r="AG11" s="25">
        <f>AF11*(1+IF(AG$7=GrowthRevMth,INDEX(GrowthRevPCT,MATCH(AG$8,GrowthRevYR,0)),0))</f>
        <v>1.0941000000000001</v>
      </c>
      <c r="AH11" s="25">
        <f>AG11*(1+IF(AH$7=GrowthRevMth,INDEX(GrowthRevPCT,MATCH(AH$8,GrowthRevYR,0)),0))</f>
        <v>1.0941000000000001</v>
      </c>
      <c r="AI11" s="25">
        <f>AH11*(1+IF(AI$7=GrowthRevMth,INDEX(GrowthRevPCT,MATCH(AI$8,GrowthRevYR,0)),0))</f>
        <v>1.0941000000000001</v>
      </c>
      <c r="AJ11" s="25">
        <f>AI11*(1+IF(AJ$7=GrowthRevMth,INDEX(GrowthRevPCT,MATCH(AJ$8,GrowthRevYR,0)),0))</f>
        <v>1.0941000000000001</v>
      </c>
      <c r="AK11" s="25">
        <f>AJ11*(1+IF(AK$7=GrowthRevMth,INDEX(GrowthRevPCT,MATCH(AK$8,GrowthRevYR,0)),0))</f>
        <v>1.16116833</v>
      </c>
      <c r="AL11" s="25">
        <f>AK11*(1+IF(AL$7=GrowthRevMth,INDEX(GrowthRevPCT,MATCH(AL$8,GrowthRevYR,0)),0))</f>
        <v>1.16116833</v>
      </c>
      <c r="AM11" s="25">
        <f>AL11*(1+IF(AM$7=GrowthRevMth,INDEX(GrowthRevPCT,MATCH(AM$8,GrowthRevYR,0)),0))</f>
        <v>1.16116833</v>
      </c>
      <c r="AN11" s="25">
        <f>AM11*(1+IF(AN$7=GrowthRevMth,INDEX(GrowthRevPCT,MATCH(AN$8,GrowthRevYR,0)),0))</f>
        <v>1.16116833</v>
      </c>
      <c r="AO11" s="25">
        <f>AN11*(1+IF(AO$7=GrowthRevMth,INDEX(GrowthRevPCT,MATCH(AO$8,GrowthRevYR,0)),0))</f>
        <v>1.16116833</v>
      </c>
      <c r="AP11" s="25">
        <f>AO11*(1+IF(AP$7=GrowthRevMth,INDEX(GrowthRevPCT,MATCH(AP$8,GrowthRevYR,0)),0))</f>
        <v>1.16116833</v>
      </c>
      <c r="AQ11" s="25">
        <f>AP11*(1+IF(AQ$7=GrowthRevMth,INDEX(GrowthRevPCT,MATCH(AQ$8,GrowthRevYR,0)),0))</f>
        <v>1.16116833</v>
      </c>
      <c r="AR11" s="25">
        <f>AQ11*(1+IF(AR$7=GrowthRevMth,INDEX(GrowthRevPCT,MATCH(AR$8,GrowthRevYR,0)),0))</f>
        <v>1.16116833</v>
      </c>
      <c r="AS11" s="25">
        <f>AR11*(1+IF(AS$7=GrowthRevMth,INDEX(GrowthRevPCT,MATCH(AS$8,GrowthRevYR,0)),0))</f>
        <v>1.16116833</v>
      </c>
      <c r="AT11" s="25">
        <f>AS11*(1+IF(AT$7=GrowthRevMth,INDEX(GrowthRevPCT,MATCH(AT$8,GrowthRevYR,0)),0))</f>
        <v>1.16116833</v>
      </c>
      <c r="AU11" s="25">
        <f>AT11*(1+IF(AU$7=GrowthRevMth,INDEX(GrowthRevPCT,MATCH(AU$8,GrowthRevYR,0)),0))</f>
        <v>1.16116833</v>
      </c>
      <c r="AV11" s="25">
        <f>AU11*(1+IF(AV$7=GrowthRevMth,INDEX(GrowthRevPCT,MATCH(AV$8,GrowthRevYR,0)),0))</f>
        <v>1.16116833</v>
      </c>
      <c r="AW11" s="25">
        <f>AV11*(1+IF(AW$7=GrowthRevMth,INDEX(GrowthRevPCT,MATCH(AW$8,GrowthRevYR,0)),0))</f>
        <v>1.1739411816299998</v>
      </c>
      <c r="AX11" s="25">
        <f>AW11*(1+IF(AX$7=GrowthRevMth,INDEX(GrowthRevPCT,MATCH(AX$8,GrowthRevYR,0)),0))</f>
        <v>1.1739411816299998</v>
      </c>
      <c r="AY11" s="25">
        <f>AX11*(1+IF(AY$7=GrowthRevMth,INDEX(GrowthRevPCT,MATCH(AY$8,GrowthRevYR,0)),0))</f>
        <v>1.1739411816299998</v>
      </c>
      <c r="AZ11" s="25">
        <f>AY11*(1+IF(AZ$7=GrowthRevMth,INDEX(GrowthRevPCT,MATCH(AZ$8,GrowthRevYR,0)),0))</f>
        <v>1.1739411816299998</v>
      </c>
      <c r="BA11" s="25">
        <f>AZ11*(1+IF(BA$7=GrowthRevMth,INDEX(GrowthRevPCT,MATCH(BA$8,GrowthRevYR,0)),0))</f>
        <v>1.1739411816299998</v>
      </c>
      <c r="BB11" s="25">
        <f>BA11*(1+IF(BB$7=GrowthRevMth,INDEX(GrowthRevPCT,MATCH(BB$8,GrowthRevYR,0)),0))</f>
        <v>1.1739411816299998</v>
      </c>
      <c r="BC11" s="25">
        <f>BB11*(1+IF(BC$7=GrowthRevMth,INDEX(GrowthRevPCT,MATCH(BC$8,GrowthRevYR,0)),0))</f>
        <v>1.1739411816299998</v>
      </c>
      <c r="BD11" s="25">
        <f>BC11*(1+IF(BD$7=GrowthRevMth,INDEX(GrowthRevPCT,MATCH(BD$8,GrowthRevYR,0)),0))</f>
        <v>1.1739411816299998</v>
      </c>
      <c r="BE11" s="25">
        <f>BD11*(1+IF(BE$7=GrowthRevMth,INDEX(GrowthRevPCT,MATCH(BE$8,GrowthRevYR,0)),0))</f>
        <v>1.1739411816299998</v>
      </c>
      <c r="BF11" s="25">
        <f>BE11*(1+IF(BF$7=GrowthRevMth,INDEX(GrowthRevPCT,MATCH(BF$8,GrowthRevYR,0)),0))</f>
        <v>1.1739411816299998</v>
      </c>
      <c r="BG11" s="25">
        <f>BF11*(1+IF(BG$7=GrowthRevMth,INDEX(GrowthRevPCT,MATCH(BG$8,GrowthRevYR,0)),0))</f>
        <v>1.1739411816299998</v>
      </c>
      <c r="BH11" s="25">
        <f>BG11*(1+IF(BH$7=GrowthRevMth,INDEX(GrowthRevPCT,MATCH(BH$8,GrowthRevYR,0)),0))</f>
        <v>1.1739411816299998</v>
      </c>
      <c r="BI11" s="25">
        <f>BH11*(1+IF(BI$7=GrowthRevMth,INDEX(GrowthRevPCT,MATCH(BI$8,GrowthRevYR,0)),0))</f>
        <v>1.2032897111707497</v>
      </c>
      <c r="BJ11" s="25">
        <f>BI11*(1+IF(BJ$7=GrowthRevMth,INDEX(GrowthRevPCT,MATCH(BJ$8,GrowthRevYR,0)),0))</f>
        <v>1.2032897111707497</v>
      </c>
      <c r="BK11" s="25">
        <f>BJ11*(1+IF(BK$7=GrowthRevMth,INDEX(GrowthRevPCT,MATCH(BK$8,GrowthRevYR,0)),0))</f>
        <v>1.2032897111707497</v>
      </c>
      <c r="BL11" s="25">
        <f>BK11*(1+IF(BL$7=GrowthRevMth,INDEX(GrowthRevPCT,MATCH(BL$8,GrowthRevYR,0)),0))</f>
        <v>1.2032897111707497</v>
      </c>
      <c r="BM11" s="25">
        <f>BL11*(1+IF(BM$7=GrowthRevMth,INDEX(GrowthRevPCT,MATCH(BM$8,GrowthRevYR,0)),0))</f>
        <v>1.2032897111707497</v>
      </c>
      <c r="BN11" s="25">
        <f>BM11*(1+IF(BN$7=GrowthRevMth,INDEX(GrowthRevPCT,MATCH(BN$8,GrowthRevYR,0)),0))</f>
        <v>1.2032897111707497</v>
      </c>
    </row>
    <row r="12" spans="1:66" s="25" customFormat="1" x14ac:dyDescent="0.25">
      <c r="C12" s="25" t="s">
        <v>15</v>
      </c>
      <c r="D12" s="26" t="s">
        <v>38</v>
      </c>
      <c r="F12" s="26">
        <v>1</v>
      </c>
      <c r="G12" s="25">
        <f>F12*(1+IF(G$7=GrowthExpMth,INDEX(GrowthExpPCT,MATCH(G$8,GrowthExpYR,0)),0))</f>
        <v>1</v>
      </c>
      <c r="H12" s="25">
        <f>G12*(1+IF(H$7=GrowthExpMth,INDEX(GrowthExpPCT,MATCH(H$8,GrowthExpYR,0)),0))</f>
        <v>1</v>
      </c>
      <c r="I12" s="25">
        <f>H12*(1+IF(I$7=GrowthExpMth,INDEX(GrowthExpPCT,MATCH(I$8,GrowthExpYR,0)),0))</f>
        <v>1</v>
      </c>
      <c r="J12" s="25">
        <f>I12*(1+IF(J$7=GrowthExpMth,INDEX(GrowthExpPCT,MATCH(J$8,GrowthExpYR,0)),0))</f>
        <v>1.03</v>
      </c>
      <c r="K12" s="25">
        <f>J12*(1+IF(K$7=GrowthExpMth,INDEX(GrowthExpPCT,MATCH(K$8,GrowthExpYR,0)),0))</f>
        <v>1.03</v>
      </c>
      <c r="L12" s="25">
        <f>K12*(1+IF(L$7=GrowthExpMth,INDEX(GrowthExpPCT,MATCH(L$8,GrowthExpYR,0)),0))</f>
        <v>1.03</v>
      </c>
      <c r="M12" s="25">
        <f>L12*(1+IF(M$7=GrowthExpMth,INDEX(GrowthExpPCT,MATCH(M$8,GrowthExpYR,0)),0))</f>
        <v>1.03</v>
      </c>
      <c r="N12" s="25">
        <f>M12*(1+IF(N$7=GrowthExpMth,INDEX(GrowthExpPCT,MATCH(N$8,GrowthExpYR,0)),0))</f>
        <v>1.03</v>
      </c>
      <c r="O12" s="25">
        <f>N12*(1+IF(O$7=GrowthExpMth,INDEX(GrowthExpPCT,MATCH(O$8,GrowthExpYR,0)),0))</f>
        <v>1.03</v>
      </c>
      <c r="P12" s="25">
        <f>O12*(1+IF(P$7=GrowthExpMth,INDEX(GrowthExpPCT,MATCH(P$8,GrowthExpYR,0)),0))</f>
        <v>1.03</v>
      </c>
      <c r="Q12" s="25">
        <f>P12*(1+IF(Q$7=GrowthExpMth,INDEX(GrowthExpPCT,MATCH(Q$8,GrowthExpYR,0)),0))</f>
        <v>1.03</v>
      </c>
      <c r="R12" s="25">
        <f>Q12*(1+IF(R$7=GrowthExpMth,INDEX(GrowthExpPCT,MATCH(R$8,GrowthExpYR,0)),0))</f>
        <v>1.03</v>
      </c>
      <c r="S12" s="25">
        <f>R12*(1+IF(S$7=GrowthExpMth,INDEX(GrowthExpPCT,MATCH(S$8,GrowthExpYR,0)),0))</f>
        <v>1.03</v>
      </c>
      <c r="T12" s="25">
        <f>S12*(1+IF(T$7=GrowthExpMth,INDEX(GrowthExpPCT,MATCH(T$8,GrowthExpYR,0)),0))</f>
        <v>1.03</v>
      </c>
      <c r="U12" s="25">
        <f>T12*(1+IF(U$7=GrowthExpMth,INDEX(GrowthExpPCT,MATCH(U$8,GrowthExpYR,0)),0))</f>
        <v>1.03</v>
      </c>
      <c r="V12" s="25">
        <f>U12*(1+IF(V$7=GrowthExpMth,INDEX(GrowthExpPCT,MATCH(V$8,GrowthExpYR,0)),0))</f>
        <v>1.0712000000000002</v>
      </c>
      <c r="W12" s="25">
        <f>V12*(1+IF(W$7=GrowthExpMth,INDEX(GrowthExpPCT,MATCH(W$8,GrowthExpYR,0)),0))</f>
        <v>1.0712000000000002</v>
      </c>
      <c r="X12" s="25">
        <f>W12*(1+IF(X$7=GrowthExpMth,INDEX(GrowthExpPCT,MATCH(X$8,GrowthExpYR,0)),0))</f>
        <v>1.0712000000000002</v>
      </c>
      <c r="Y12" s="25">
        <f>X12*(1+IF(Y$7=GrowthExpMth,INDEX(GrowthExpPCT,MATCH(Y$8,GrowthExpYR,0)),0))</f>
        <v>1.0712000000000002</v>
      </c>
      <c r="Z12" s="25">
        <f>Y12*(1+IF(Z$7=GrowthExpMth,INDEX(GrowthExpPCT,MATCH(Z$8,GrowthExpYR,0)),0))</f>
        <v>1.0712000000000002</v>
      </c>
      <c r="AA12" s="25">
        <f>Z12*(1+IF(AA$7=GrowthExpMth,INDEX(GrowthExpPCT,MATCH(AA$8,GrowthExpYR,0)),0))</f>
        <v>1.0712000000000002</v>
      </c>
      <c r="AB12" s="25">
        <f>AA12*(1+IF(AB$7=GrowthExpMth,INDEX(GrowthExpPCT,MATCH(AB$8,GrowthExpYR,0)),0))</f>
        <v>1.0712000000000002</v>
      </c>
      <c r="AC12" s="25">
        <f>AB12*(1+IF(AC$7=GrowthExpMth,INDEX(GrowthExpPCT,MATCH(AC$8,GrowthExpYR,0)),0))</f>
        <v>1.0712000000000002</v>
      </c>
      <c r="AD12" s="25">
        <f>AC12*(1+IF(AD$7=GrowthExpMth,INDEX(GrowthExpPCT,MATCH(AD$8,GrowthExpYR,0)),0))</f>
        <v>1.0712000000000002</v>
      </c>
      <c r="AE12" s="25">
        <f>AD12*(1+IF(AE$7=GrowthExpMth,INDEX(GrowthExpPCT,MATCH(AE$8,GrowthExpYR,0)),0))</f>
        <v>1.0712000000000002</v>
      </c>
      <c r="AF12" s="25">
        <f>AE12*(1+IF(AF$7=GrowthExpMth,INDEX(GrowthExpPCT,MATCH(AF$8,GrowthExpYR,0)),0))</f>
        <v>1.0712000000000002</v>
      </c>
      <c r="AG12" s="25">
        <f>AF12*(1+IF(AG$7=GrowthExpMth,INDEX(GrowthExpPCT,MATCH(AG$8,GrowthExpYR,0)),0))</f>
        <v>1.0712000000000002</v>
      </c>
      <c r="AH12" s="25">
        <f>AG12*(1+IF(AH$7=GrowthExpMth,INDEX(GrowthExpPCT,MATCH(AH$8,GrowthExpYR,0)),0))</f>
        <v>1.1247600000000002</v>
      </c>
      <c r="AI12" s="25">
        <f>AH12*(1+IF(AI$7=GrowthExpMth,INDEX(GrowthExpPCT,MATCH(AI$8,GrowthExpYR,0)),0))</f>
        <v>1.1247600000000002</v>
      </c>
      <c r="AJ12" s="25">
        <f>AI12*(1+IF(AJ$7=GrowthExpMth,INDEX(GrowthExpPCT,MATCH(AJ$8,GrowthExpYR,0)),0))</f>
        <v>1.1247600000000002</v>
      </c>
      <c r="AK12" s="25">
        <f>AJ12*(1+IF(AK$7=GrowthExpMth,INDEX(GrowthExpPCT,MATCH(AK$8,GrowthExpYR,0)),0))</f>
        <v>1.1247600000000002</v>
      </c>
      <c r="AL12" s="25">
        <f>AK12*(1+IF(AL$7=GrowthExpMth,INDEX(GrowthExpPCT,MATCH(AL$8,GrowthExpYR,0)),0))</f>
        <v>1.1247600000000002</v>
      </c>
      <c r="AM12" s="25">
        <f>AL12*(1+IF(AM$7=GrowthExpMth,INDEX(GrowthExpPCT,MATCH(AM$8,GrowthExpYR,0)),0))</f>
        <v>1.1247600000000002</v>
      </c>
      <c r="AN12" s="25">
        <f>AM12*(1+IF(AN$7=GrowthExpMth,INDEX(GrowthExpPCT,MATCH(AN$8,GrowthExpYR,0)),0))</f>
        <v>1.1247600000000002</v>
      </c>
      <c r="AO12" s="25">
        <f>AN12*(1+IF(AO$7=GrowthExpMth,INDEX(GrowthExpPCT,MATCH(AO$8,GrowthExpYR,0)),0))</f>
        <v>1.1247600000000002</v>
      </c>
      <c r="AP12" s="25">
        <f>AO12*(1+IF(AP$7=GrowthExpMth,INDEX(GrowthExpPCT,MATCH(AP$8,GrowthExpYR,0)),0))</f>
        <v>1.1247600000000002</v>
      </c>
      <c r="AQ12" s="25">
        <f>AP12*(1+IF(AQ$7=GrowthExpMth,INDEX(GrowthExpPCT,MATCH(AQ$8,GrowthExpYR,0)),0))</f>
        <v>1.1247600000000002</v>
      </c>
      <c r="AR12" s="25">
        <f>AQ12*(1+IF(AR$7=GrowthExpMth,INDEX(GrowthExpPCT,MATCH(AR$8,GrowthExpYR,0)),0))</f>
        <v>1.1247600000000002</v>
      </c>
      <c r="AS12" s="25">
        <f>AR12*(1+IF(AS$7=GrowthExpMth,INDEX(GrowthExpPCT,MATCH(AS$8,GrowthExpYR,0)),0))</f>
        <v>1.1247600000000002</v>
      </c>
      <c r="AT12" s="25">
        <f>AS12*(1+IF(AT$7=GrowthExpMth,INDEX(GrowthExpPCT,MATCH(AT$8,GrowthExpYR,0)),0))</f>
        <v>1.1697504000000003</v>
      </c>
      <c r="AU12" s="25">
        <f>AT12*(1+IF(AU$7=GrowthExpMth,INDEX(GrowthExpPCT,MATCH(AU$8,GrowthExpYR,0)),0))</f>
        <v>1.1697504000000003</v>
      </c>
      <c r="AV12" s="25">
        <f>AU12*(1+IF(AV$7=GrowthExpMth,INDEX(GrowthExpPCT,MATCH(AV$8,GrowthExpYR,0)),0))</f>
        <v>1.1697504000000003</v>
      </c>
      <c r="AW12" s="25">
        <f>AV12*(1+IF(AW$7=GrowthExpMth,INDEX(GrowthExpPCT,MATCH(AW$8,GrowthExpYR,0)),0))</f>
        <v>1.1697504000000003</v>
      </c>
      <c r="AX12" s="25">
        <f>AW12*(1+IF(AX$7=GrowthExpMth,INDEX(GrowthExpPCT,MATCH(AX$8,GrowthExpYR,0)),0))</f>
        <v>1.1697504000000003</v>
      </c>
      <c r="AY12" s="25">
        <f>AX12*(1+IF(AY$7=GrowthExpMth,INDEX(GrowthExpPCT,MATCH(AY$8,GrowthExpYR,0)),0))</f>
        <v>1.1697504000000003</v>
      </c>
      <c r="AZ12" s="25">
        <f>AY12*(1+IF(AZ$7=GrowthExpMth,INDEX(GrowthExpPCT,MATCH(AZ$8,GrowthExpYR,0)),0))</f>
        <v>1.1697504000000003</v>
      </c>
      <c r="BA12" s="25">
        <f>AZ12*(1+IF(BA$7=GrowthExpMth,INDEX(GrowthExpPCT,MATCH(BA$8,GrowthExpYR,0)),0))</f>
        <v>1.1697504000000003</v>
      </c>
      <c r="BB12" s="25">
        <f>BA12*(1+IF(BB$7=GrowthExpMth,INDEX(GrowthExpPCT,MATCH(BB$8,GrowthExpYR,0)),0))</f>
        <v>1.1697504000000003</v>
      </c>
      <c r="BC12" s="25">
        <f>BB12*(1+IF(BC$7=GrowthExpMth,INDEX(GrowthExpPCT,MATCH(BC$8,GrowthExpYR,0)),0))</f>
        <v>1.1697504000000003</v>
      </c>
      <c r="BD12" s="25">
        <f>BC12*(1+IF(BD$7=GrowthExpMth,INDEX(GrowthExpPCT,MATCH(BD$8,GrowthExpYR,0)),0))</f>
        <v>1.1697504000000003</v>
      </c>
      <c r="BE12" s="25">
        <f>BD12*(1+IF(BE$7=GrowthExpMth,INDEX(GrowthExpPCT,MATCH(BE$8,GrowthExpYR,0)),0))</f>
        <v>1.1697504000000003</v>
      </c>
      <c r="BF12" s="25">
        <f>BE12*(1+IF(BF$7=GrowthExpMth,INDEX(GrowthExpPCT,MATCH(BF$8,GrowthExpYR,0)),0))</f>
        <v>1.2048429120000004</v>
      </c>
      <c r="BG12" s="25">
        <f>BF12*(1+IF(BG$7=GrowthExpMth,INDEX(GrowthExpPCT,MATCH(BG$8,GrowthExpYR,0)),0))</f>
        <v>1.2048429120000004</v>
      </c>
      <c r="BH12" s="25">
        <f>BG12*(1+IF(BH$7=GrowthExpMth,INDEX(GrowthExpPCT,MATCH(BH$8,GrowthExpYR,0)),0))</f>
        <v>1.2048429120000004</v>
      </c>
      <c r="BI12" s="25">
        <f>BH12*(1+IF(BI$7=GrowthExpMth,INDEX(GrowthExpPCT,MATCH(BI$8,GrowthExpYR,0)),0))</f>
        <v>1.2048429120000004</v>
      </c>
      <c r="BJ12" s="25">
        <f>BI12*(1+IF(BJ$7=GrowthExpMth,INDEX(GrowthExpPCT,MATCH(BJ$8,GrowthExpYR,0)),0))</f>
        <v>1.2048429120000004</v>
      </c>
      <c r="BK12" s="25">
        <f>BJ12*(1+IF(BK$7=GrowthExpMth,INDEX(GrowthExpPCT,MATCH(BK$8,GrowthExpYR,0)),0))</f>
        <v>1.2048429120000004</v>
      </c>
      <c r="BL12" s="25">
        <f>BK12*(1+IF(BL$7=GrowthExpMth,INDEX(GrowthExpPCT,MATCH(BL$8,GrowthExpYR,0)),0))</f>
        <v>1.2048429120000004</v>
      </c>
      <c r="BM12" s="25">
        <f>BL12*(1+IF(BM$7=GrowthExpMth,INDEX(GrowthExpPCT,MATCH(BM$8,GrowthExpYR,0)),0))</f>
        <v>1.2048429120000004</v>
      </c>
      <c r="BN12" s="25">
        <f>BM12*(1+IF(BN$7=GrowthExpMth,INDEX(GrowthExpPCT,MATCH(BN$8,GrowthExpYR,0)),0))</f>
        <v>1.2048429120000004</v>
      </c>
    </row>
    <row r="14" spans="1:66" x14ac:dyDescent="0.25">
      <c r="B14" s="6" t="s">
        <v>31</v>
      </c>
    </row>
    <row r="15" spans="1:66" x14ac:dyDescent="0.25">
      <c r="E15" s="11" t="s">
        <v>39</v>
      </c>
    </row>
    <row r="16" spans="1:66" s="37" customFormat="1" x14ac:dyDescent="0.25">
      <c r="C16" s="37" t="s">
        <v>10</v>
      </c>
      <c r="D16" s="38" t="s">
        <v>23</v>
      </c>
      <c r="E16" s="37">
        <f>SUM(G16:BN16)</f>
        <v>5022768.9304938391</v>
      </c>
      <c r="G16" s="37">
        <f>Revenue*G11</f>
        <v>75000</v>
      </c>
      <c r="H16" s="37">
        <f>Revenue*H11</f>
        <v>75000</v>
      </c>
      <c r="I16" s="37">
        <f>Revenue*I11</f>
        <v>75000</v>
      </c>
      <c r="J16" s="37">
        <f>Revenue*J11</f>
        <v>75000</v>
      </c>
      <c r="K16" s="37">
        <f>Revenue*K11</f>
        <v>75000</v>
      </c>
      <c r="L16" s="37">
        <f>Revenue*L11</f>
        <v>75000</v>
      </c>
      <c r="M16" s="37">
        <f>Revenue*M11</f>
        <v>78750</v>
      </c>
      <c r="N16" s="37">
        <f>Revenue*N11</f>
        <v>78750</v>
      </c>
      <c r="O16" s="37">
        <f>Revenue*O11</f>
        <v>78750</v>
      </c>
      <c r="P16" s="37">
        <f>Revenue*P11</f>
        <v>78750</v>
      </c>
      <c r="Q16" s="37">
        <f>Revenue*Q11</f>
        <v>78750</v>
      </c>
      <c r="R16" s="37">
        <f>Revenue*R11</f>
        <v>78750</v>
      </c>
      <c r="S16" s="37">
        <f>Revenue*S11</f>
        <v>78750</v>
      </c>
      <c r="T16" s="37">
        <f>Revenue*T11</f>
        <v>78750</v>
      </c>
      <c r="U16" s="37">
        <f>Revenue*U11</f>
        <v>78750</v>
      </c>
      <c r="V16" s="37">
        <f>Revenue*V11</f>
        <v>78750</v>
      </c>
      <c r="W16" s="37">
        <f>Revenue*W11</f>
        <v>78750</v>
      </c>
      <c r="X16" s="37">
        <f>Revenue*X11</f>
        <v>78750</v>
      </c>
      <c r="Y16" s="37">
        <f>Revenue*Y11</f>
        <v>82057.5</v>
      </c>
      <c r="Z16" s="37">
        <f>Revenue*Z11</f>
        <v>82057.5</v>
      </c>
      <c r="AA16" s="37">
        <f>Revenue*AA11</f>
        <v>82057.5</v>
      </c>
      <c r="AB16" s="37">
        <f>Revenue*AB11</f>
        <v>82057.5</v>
      </c>
      <c r="AC16" s="37">
        <f>Revenue*AC11</f>
        <v>82057.5</v>
      </c>
      <c r="AD16" s="37">
        <f>Revenue*AD11</f>
        <v>82057.5</v>
      </c>
      <c r="AE16" s="37">
        <f>Revenue*AE11</f>
        <v>82057.5</v>
      </c>
      <c r="AF16" s="37">
        <f>Revenue*AF11</f>
        <v>82057.5</v>
      </c>
      <c r="AG16" s="37">
        <f>Revenue*AG11</f>
        <v>82057.5</v>
      </c>
      <c r="AH16" s="37">
        <f>Revenue*AH11</f>
        <v>82057.5</v>
      </c>
      <c r="AI16" s="37">
        <f>Revenue*AI11</f>
        <v>82057.5</v>
      </c>
      <c r="AJ16" s="37">
        <f>Revenue*AJ11</f>
        <v>82057.5</v>
      </c>
      <c r="AK16" s="37">
        <f>Revenue*AK11</f>
        <v>87087.624750000003</v>
      </c>
      <c r="AL16" s="37">
        <f>Revenue*AL11</f>
        <v>87087.624750000003</v>
      </c>
      <c r="AM16" s="37">
        <f>Revenue*AM11</f>
        <v>87087.624750000003</v>
      </c>
      <c r="AN16" s="37">
        <f>Revenue*AN11</f>
        <v>87087.624750000003</v>
      </c>
      <c r="AO16" s="37">
        <f>Revenue*AO11</f>
        <v>87087.624750000003</v>
      </c>
      <c r="AP16" s="37">
        <f>Revenue*AP11</f>
        <v>87087.624750000003</v>
      </c>
      <c r="AQ16" s="37">
        <f>Revenue*AQ11</f>
        <v>87087.624750000003</v>
      </c>
      <c r="AR16" s="37">
        <f>Revenue*AR11</f>
        <v>87087.624750000003</v>
      </c>
      <c r="AS16" s="37">
        <f>Revenue*AS11</f>
        <v>87087.624750000003</v>
      </c>
      <c r="AT16" s="37">
        <f>Revenue*AT11</f>
        <v>87087.624750000003</v>
      </c>
      <c r="AU16" s="37">
        <f>Revenue*AU11</f>
        <v>87087.624750000003</v>
      </c>
      <c r="AV16" s="37">
        <f>Revenue*AV11</f>
        <v>87087.624750000003</v>
      </c>
      <c r="AW16" s="37">
        <f>Revenue*AW11</f>
        <v>88045.588622249983</v>
      </c>
      <c r="AX16" s="37">
        <f>Revenue*AX11</f>
        <v>88045.588622249983</v>
      </c>
      <c r="AY16" s="37">
        <f>Revenue*AY11</f>
        <v>88045.588622249983</v>
      </c>
      <c r="AZ16" s="37">
        <f>Revenue*AZ11</f>
        <v>88045.588622249983</v>
      </c>
      <c r="BA16" s="37">
        <f>Revenue*BA11</f>
        <v>88045.588622249983</v>
      </c>
      <c r="BB16" s="37">
        <f>Revenue*BB11</f>
        <v>88045.588622249983</v>
      </c>
      <c r="BC16" s="37">
        <f>Revenue*BC11</f>
        <v>88045.588622249983</v>
      </c>
      <c r="BD16" s="37">
        <f>Revenue*BD11</f>
        <v>88045.588622249983</v>
      </c>
      <c r="BE16" s="37">
        <f>Revenue*BE11</f>
        <v>88045.588622249983</v>
      </c>
      <c r="BF16" s="37">
        <f>Revenue*BF11</f>
        <v>88045.588622249983</v>
      </c>
      <c r="BG16" s="37">
        <f>Revenue*BG11</f>
        <v>88045.588622249983</v>
      </c>
      <c r="BH16" s="37">
        <f>Revenue*BH11</f>
        <v>88045.588622249983</v>
      </c>
      <c r="BI16" s="37">
        <f>Revenue*BI11</f>
        <v>90246.728337806228</v>
      </c>
      <c r="BJ16" s="37">
        <f>Revenue*BJ11</f>
        <v>90246.728337806228</v>
      </c>
      <c r="BK16" s="37">
        <f>Revenue*BK11</f>
        <v>90246.728337806228</v>
      </c>
      <c r="BL16" s="37">
        <f>Revenue*BL11</f>
        <v>90246.728337806228</v>
      </c>
      <c r="BM16" s="37">
        <f>Revenue*BM11</f>
        <v>90246.728337806228</v>
      </c>
      <c r="BN16" s="37">
        <f>Revenue*BN11</f>
        <v>90246.728337806228</v>
      </c>
    </row>
    <row r="17" spans="1:66" s="37" customFormat="1" x14ac:dyDescent="0.25">
      <c r="C17" s="39" t="s">
        <v>17</v>
      </c>
      <c r="D17" s="38" t="s">
        <v>23</v>
      </c>
      <c r="E17" s="39">
        <f>SUM(G17:BN17)</f>
        <v>-3264799.8048209953</v>
      </c>
      <c r="G17" s="39">
        <f>-(G16*ValueCost)</f>
        <v>-48750</v>
      </c>
      <c r="H17" s="39">
        <f>-(H16*ValueCost)</f>
        <v>-48750</v>
      </c>
      <c r="I17" s="39">
        <f>-(I16*ValueCost)</f>
        <v>-48750</v>
      </c>
      <c r="J17" s="39">
        <f>-(J16*ValueCost)</f>
        <v>-48750</v>
      </c>
      <c r="K17" s="39">
        <f>-(K16*ValueCost)</f>
        <v>-48750</v>
      </c>
      <c r="L17" s="39">
        <f>-(L16*ValueCost)</f>
        <v>-48750</v>
      </c>
      <c r="M17" s="39">
        <f>-(M16*ValueCost)</f>
        <v>-51187.5</v>
      </c>
      <c r="N17" s="39">
        <f>-(N16*ValueCost)</f>
        <v>-51187.5</v>
      </c>
      <c r="O17" s="39">
        <f>-(O16*ValueCost)</f>
        <v>-51187.5</v>
      </c>
      <c r="P17" s="39">
        <f>-(P16*ValueCost)</f>
        <v>-51187.5</v>
      </c>
      <c r="Q17" s="39">
        <f>-(Q16*ValueCost)</f>
        <v>-51187.5</v>
      </c>
      <c r="R17" s="39">
        <f>-(R16*ValueCost)</f>
        <v>-51187.5</v>
      </c>
      <c r="S17" s="39">
        <f>-(S16*ValueCost)</f>
        <v>-51187.5</v>
      </c>
      <c r="T17" s="39">
        <f>-(T16*ValueCost)</f>
        <v>-51187.5</v>
      </c>
      <c r="U17" s="39">
        <f>-(U16*ValueCost)</f>
        <v>-51187.5</v>
      </c>
      <c r="V17" s="39">
        <f>-(V16*ValueCost)</f>
        <v>-51187.5</v>
      </c>
      <c r="W17" s="39">
        <f>-(W16*ValueCost)</f>
        <v>-51187.5</v>
      </c>
      <c r="X17" s="39">
        <f>-(X16*ValueCost)</f>
        <v>-51187.5</v>
      </c>
      <c r="Y17" s="39">
        <f>-(Y16*ValueCost)</f>
        <v>-53337.375</v>
      </c>
      <c r="Z17" s="39">
        <f>-(Z16*ValueCost)</f>
        <v>-53337.375</v>
      </c>
      <c r="AA17" s="39">
        <f>-(AA16*ValueCost)</f>
        <v>-53337.375</v>
      </c>
      <c r="AB17" s="39">
        <f>-(AB16*ValueCost)</f>
        <v>-53337.375</v>
      </c>
      <c r="AC17" s="39">
        <f>-(AC16*ValueCost)</f>
        <v>-53337.375</v>
      </c>
      <c r="AD17" s="39">
        <f>-(AD16*ValueCost)</f>
        <v>-53337.375</v>
      </c>
      <c r="AE17" s="39">
        <f>-(AE16*ValueCost)</f>
        <v>-53337.375</v>
      </c>
      <c r="AF17" s="39">
        <f>-(AF16*ValueCost)</f>
        <v>-53337.375</v>
      </c>
      <c r="AG17" s="39">
        <f>-(AG16*ValueCost)</f>
        <v>-53337.375</v>
      </c>
      <c r="AH17" s="39">
        <f>-(AH16*ValueCost)</f>
        <v>-53337.375</v>
      </c>
      <c r="AI17" s="39">
        <f>-(AI16*ValueCost)</f>
        <v>-53337.375</v>
      </c>
      <c r="AJ17" s="39">
        <f>-(AJ16*ValueCost)</f>
        <v>-53337.375</v>
      </c>
      <c r="AK17" s="39">
        <f>-(AK16*ValueCost)</f>
        <v>-56606.956087500002</v>
      </c>
      <c r="AL17" s="39">
        <f>-(AL16*ValueCost)</f>
        <v>-56606.956087500002</v>
      </c>
      <c r="AM17" s="39">
        <f>-(AM16*ValueCost)</f>
        <v>-56606.956087500002</v>
      </c>
      <c r="AN17" s="39">
        <f>-(AN16*ValueCost)</f>
        <v>-56606.956087500002</v>
      </c>
      <c r="AO17" s="39">
        <f>-(AO16*ValueCost)</f>
        <v>-56606.956087500002</v>
      </c>
      <c r="AP17" s="39">
        <f>-(AP16*ValueCost)</f>
        <v>-56606.956087500002</v>
      </c>
      <c r="AQ17" s="39">
        <f>-(AQ16*ValueCost)</f>
        <v>-56606.956087500002</v>
      </c>
      <c r="AR17" s="39">
        <f>-(AR16*ValueCost)</f>
        <v>-56606.956087500002</v>
      </c>
      <c r="AS17" s="39">
        <f>-(AS16*ValueCost)</f>
        <v>-56606.956087500002</v>
      </c>
      <c r="AT17" s="39">
        <f>-(AT16*ValueCost)</f>
        <v>-56606.956087500002</v>
      </c>
      <c r="AU17" s="39">
        <f>-(AU16*ValueCost)</f>
        <v>-56606.956087500002</v>
      </c>
      <c r="AV17" s="39">
        <f>-(AV16*ValueCost)</f>
        <v>-56606.956087500002</v>
      </c>
      <c r="AW17" s="39">
        <f>-(AW16*ValueCost)</f>
        <v>-57229.632604462488</v>
      </c>
      <c r="AX17" s="39">
        <f>-(AX16*ValueCost)</f>
        <v>-57229.632604462488</v>
      </c>
      <c r="AY17" s="39">
        <f>-(AY16*ValueCost)</f>
        <v>-57229.632604462488</v>
      </c>
      <c r="AZ17" s="39">
        <f>-(AZ16*ValueCost)</f>
        <v>-57229.632604462488</v>
      </c>
      <c r="BA17" s="39">
        <f>-(BA16*ValueCost)</f>
        <v>-57229.632604462488</v>
      </c>
      <c r="BB17" s="39">
        <f>-(BB16*ValueCost)</f>
        <v>-57229.632604462488</v>
      </c>
      <c r="BC17" s="39">
        <f>-(BC16*ValueCost)</f>
        <v>-57229.632604462488</v>
      </c>
      <c r="BD17" s="39">
        <f>-(BD16*ValueCost)</f>
        <v>-57229.632604462488</v>
      </c>
      <c r="BE17" s="39">
        <f>-(BE16*ValueCost)</f>
        <v>-57229.632604462488</v>
      </c>
      <c r="BF17" s="39">
        <f>-(BF16*ValueCost)</f>
        <v>-57229.632604462488</v>
      </c>
      <c r="BG17" s="39">
        <f>-(BG16*ValueCost)</f>
        <v>-57229.632604462488</v>
      </c>
      <c r="BH17" s="39">
        <f>-(BH16*ValueCost)</f>
        <v>-57229.632604462488</v>
      </c>
      <c r="BI17" s="39">
        <f>-(BI16*ValueCost)</f>
        <v>-58660.373419574047</v>
      </c>
      <c r="BJ17" s="39">
        <f>-(BJ16*ValueCost)</f>
        <v>-58660.373419574047</v>
      </c>
      <c r="BK17" s="39">
        <f>-(BK16*ValueCost)</f>
        <v>-58660.373419574047</v>
      </c>
      <c r="BL17" s="39">
        <f>-(BL16*ValueCost)</f>
        <v>-58660.373419574047</v>
      </c>
      <c r="BM17" s="39">
        <f>-(BM16*ValueCost)</f>
        <v>-58660.373419574047</v>
      </c>
      <c r="BN17" s="39">
        <f>-(BN16*ValueCost)</f>
        <v>-58660.373419574047</v>
      </c>
    </row>
    <row r="18" spans="1:66" s="37" customFormat="1" x14ac:dyDescent="0.25">
      <c r="C18" s="37" t="s">
        <v>36</v>
      </c>
      <c r="D18" s="38" t="s">
        <v>23</v>
      </c>
      <c r="E18" s="37">
        <f>E16+E17</f>
        <v>1757969.1256728438</v>
      </c>
      <c r="G18" s="37">
        <f>G16+G17</f>
        <v>26250</v>
      </c>
      <c r="H18" s="37">
        <f t="shared" ref="H18:BN18" si="4">H16+H17</f>
        <v>26250</v>
      </c>
      <c r="I18" s="37">
        <f t="shared" si="4"/>
        <v>26250</v>
      </c>
      <c r="J18" s="37">
        <f t="shared" si="4"/>
        <v>26250</v>
      </c>
      <c r="K18" s="37">
        <f t="shared" si="4"/>
        <v>26250</v>
      </c>
      <c r="L18" s="37">
        <f t="shared" si="4"/>
        <v>26250</v>
      </c>
      <c r="M18" s="37">
        <f t="shared" si="4"/>
        <v>27562.5</v>
      </c>
      <c r="N18" s="37">
        <f t="shared" si="4"/>
        <v>27562.5</v>
      </c>
      <c r="O18" s="37">
        <f t="shared" si="4"/>
        <v>27562.5</v>
      </c>
      <c r="P18" s="37">
        <f t="shared" si="4"/>
        <v>27562.5</v>
      </c>
      <c r="Q18" s="37">
        <f t="shared" si="4"/>
        <v>27562.5</v>
      </c>
      <c r="R18" s="37">
        <f t="shared" si="4"/>
        <v>27562.5</v>
      </c>
      <c r="S18" s="37">
        <f t="shared" si="4"/>
        <v>27562.5</v>
      </c>
      <c r="T18" s="37">
        <f t="shared" si="4"/>
        <v>27562.5</v>
      </c>
      <c r="U18" s="37">
        <f t="shared" si="4"/>
        <v>27562.5</v>
      </c>
      <c r="V18" s="37">
        <f t="shared" si="4"/>
        <v>27562.5</v>
      </c>
      <c r="W18" s="37">
        <f t="shared" si="4"/>
        <v>27562.5</v>
      </c>
      <c r="X18" s="37">
        <f t="shared" si="4"/>
        <v>27562.5</v>
      </c>
      <c r="Y18" s="37">
        <f t="shared" si="4"/>
        <v>28720.125</v>
      </c>
      <c r="Z18" s="37">
        <f t="shared" si="4"/>
        <v>28720.125</v>
      </c>
      <c r="AA18" s="37">
        <f t="shared" si="4"/>
        <v>28720.125</v>
      </c>
      <c r="AB18" s="37">
        <f t="shared" si="4"/>
        <v>28720.125</v>
      </c>
      <c r="AC18" s="37">
        <f t="shared" si="4"/>
        <v>28720.125</v>
      </c>
      <c r="AD18" s="37">
        <f t="shared" si="4"/>
        <v>28720.125</v>
      </c>
      <c r="AE18" s="37">
        <f t="shared" si="4"/>
        <v>28720.125</v>
      </c>
      <c r="AF18" s="37">
        <f t="shared" si="4"/>
        <v>28720.125</v>
      </c>
      <c r="AG18" s="37">
        <f t="shared" si="4"/>
        <v>28720.125</v>
      </c>
      <c r="AH18" s="37">
        <f t="shared" si="4"/>
        <v>28720.125</v>
      </c>
      <c r="AI18" s="37">
        <f t="shared" si="4"/>
        <v>28720.125</v>
      </c>
      <c r="AJ18" s="37">
        <f t="shared" si="4"/>
        <v>28720.125</v>
      </c>
      <c r="AK18" s="37">
        <f t="shared" si="4"/>
        <v>30480.6686625</v>
      </c>
      <c r="AL18" s="37">
        <f t="shared" si="4"/>
        <v>30480.6686625</v>
      </c>
      <c r="AM18" s="37">
        <f t="shared" si="4"/>
        <v>30480.6686625</v>
      </c>
      <c r="AN18" s="37">
        <f t="shared" si="4"/>
        <v>30480.6686625</v>
      </c>
      <c r="AO18" s="37">
        <f t="shared" si="4"/>
        <v>30480.6686625</v>
      </c>
      <c r="AP18" s="37">
        <f t="shared" si="4"/>
        <v>30480.6686625</v>
      </c>
      <c r="AQ18" s="37">
        <f t="shared" si="4"/>
        <v>30480.6686625</v>
      </c>
      <c r="AR18" s="37">
        <f t="shared" si="4"/>
        <v>30480.6686625</v>
      </c>
      <c r="AS18" s="37">
        <f t="shared" si="4"/>
        <v>30480.6686625</v>
      </c>
      <c r="AT18" s="37">
        <f t="shared" si="4"/>
        <v>30480.6686625</v>
      </c>
      <c r="AU18" s="37">
        <f t="shared" si="4"/>
        <v>30480.6686625</v>
      </c>
      <c r="AV18" s="37">
        <f t="shared" si="4"/>
        <v>30480.6686625</v>
      </c>
      <c r="AW18" s="37">
        <f t="shared" si="4"/>
        <v>30815.956017787496</v>
      </c>
      <c r="AX18" s="37">
        <f t="shared" si="4"/>
        <v>30815.956017787496</v>
      </c>
      <c r="AY18" s="37">
        <f t="shared" si="4"/>
        <v>30815.956017787496</v>
      </c>
      <c r="AZ18" s="37">
        <f t="shared" si="4"/>
        <v>30815.956017787496</v>
      </c>
      <c r="BA18" s="37">
        <f t="shared" si="4"/>
        <v>30815.956017787496</v>
      </c>
      <c r="BB18" s="37">
        <f t="shared" si="4"/>
        <v>30815.956017787496</v>
      </c>
      <c r="BC18" s="37">
        <f t="shared" si="4"/>
        <v>30815.956017787496</v>
      </c>
      <c r="BD18" s="37">
        <f t="shared" si="4"/>
        <v>30815.956017787496</v>
      </c>
      <c r="BE18" s="37">
        <f t="shared" si="4"/>
        <v>30815.956017787496</v>
      </c>
      <c r="BF18" s="37">
        <f t="shared" si="4"/>
        <v>30815.956017787496</v>
      </c>
      <c r="BG18" s="37">
        <f t="shared" si="4"/>
        <v>30815.956017787496</v>
      </c>
      <c r="BH18" s="37">
        <f t="shared" si="4"/>
        <v>30815.956017787496</v>
      </c>
      <c r="BI18" s="37">
        <f t="shared" si="4"/>
        <v>31586.35491823218</v>
      </c>
      <c r="BJ18" s="37">
        <f t="shared" si="4"/>
        <v>31586.35491823218</v>
      </c>
      <c r="BK18" s="37">
        <f t="shared" si="4"/>
        <v>31586.35491823218</v>
      </c>
      <c r="BL18" s="37">
        <f t="shared" si="4"/>
        <v>31586.35491823218</v>
      </c>
      <c r="BM18" s="37">
        <f t="shared" si="4"/>
        <v>31586.35491823218</v>
      </c>
      <c r="BN18" s="37">
        <f t="shared" si="4"/>
        <v>31586.35491823218</v>
      </c>
    </row>
    <row r="19" spans="1:66" s="37" customFormat="1" x14ac:dyDescent="0.25"/>
    <row r="20" spans="1:66" s="37" customFormat="1" x14ac:dyDescent="0.25">
      <c r="C20" s="39" t="s">
        <v>15</v>
      </c>
      <c r="D20" s="38" t="s">
        <v>23</v>
      </c>
      <c r="E20" s="39">
        <f>SUM(G20:BN20)</f>
        <v>-799105.33209600032</v>
      </c>
      <c r="G20" s="39">
        <f>-(Expenses*G12)</f>
        <v>-12000</v>
      </c>
      <c r="H20" s="39">
        <f>-(Expenses*H12)</f>
        <v>-12000</v>
      </c>
      <c r="I20" s="39">
        <f>-(Expenses*I12)</f>
        <v>-12000</v>
      </c>
      <c r="J20" s="39">
        <f>-(Expenses*J12)</f>
        <v>-12360</v>
      </c>
      <c r="K20" s="39">
        <f>-(Expenses*K12)</f>
        <v>-12360</v>
      </c>
      <c r="L20" s="39">
        <f>-(Expenses*L12)</f>
        <v>-12360</v>
      </c>
      <c r="M20" s="39">
        <f>-(Expenses*M12)</f>
        <v>-12360</v>
      </c>
      <c r="N20" s="39">
        <f>-(Expenses*N12)</f>
        <v>-12360</v>
      </c>
      <c r="O20" s="39">
        <f>-(Expenses*O12)</f>
        <v>-12360</v>
      </c>
      <c r="P20" s="39">
        <f>-(Expenses*P12)</f>
        <v>-12360</v>
      </c>
      <c r="Q20" s="39">
        <f>-(Expenses*Q12)</f>
        <v>-12360</v>
      </c>
      <c r="R20" s="39">
        <f>-(Expenses*R12)</f>
        <v>-12360</v>
      </c>
      <c r="S20" s="39">
        <f>-(Expenses*S12)</f>
        <v>-12360</v>
      </c>
      <c r="T20" s="39">
        <f>-(Expenses*T12)</f>
        <v>-12360</v>
      </c>
      <c r="U20" s="39">
        <f>-(Expenses*U12)</f>
        <v>-12360</v>
      </c>
      <c r="V20" s="39">
        <f>-(Expenses*V12)</f>
        <v>-12854.400000000001</v>
      </c>
      <c r="W20" s="39">
        <f>-(Expenses*W12)</f>
        <v>-12854.400000000001</v>
      </c>
      <c r="X20" s="39">
        <f>-(Expenses*X12)</f>
        <v>-12854.400000000001</v>
      </c>
      <c r="Y20" s="39">
        <f>-(Expenses*Y12)</f>
        <v>-12854.400000000001</v>
      </c>
      <c r="Z20" s="39">
        <f>-(Expenses*Z12)</f>
        <v>-12854.400000000001</v>
      </c>
      <c r="AA20" s="39">
        <f>-(Expenses*AA12)</f>
        <v>-12854.400000000001</v>
      </c>
      <c r="AB20" s="39">
        <f>-(Expenses*AB12)</f>
        <v>-12854.400000000001</v>
      </c>
      <c r="AC20" s="39">
        <f>-(Expenses*AC12)</f>
        <v>-12854.400000000001</v>
      </c>
      <c r="AD20" s="39">
        <f>-(Expenses*AD12)</f>
        <v>-12854.400000000001</v>
      </c>
      <c r="AE20" s="39">
        <f>-(Expenses*AE12)</f>
        <v>-12854.400000000001</v>
      </c>
      <c r="AF20" s="39">
        <f>-(Expenses*AF12)</f>
        <v>-12854.400000000001</v>
      </c>
      <c r="AG20" s="39">
        <f>-(Expenses*AG12)</f>
        <v>-12854.400000000001</v>
      </c>
      <c r="AH20" s="39">
        <f>-(Expenses*AH12)</f>
        <v>-13497.120000000003</v>
      </c>
      <c r="AI20" s="39">
        <f>-(Expenses*AI12)</f>
        <v>-13497.120000000003</v>
      </c>
      <c r="AJ20" s="39">
        <f>-(Expenses*AJ12)</f>
        <v>-13497.120000000003</v>
      </c>
      <c r="AK20" s="39">
        <f>-(Expenses*AK12)</f>
        <v>-13497.120000000003</v>
      </c>
      <c r="AL20" s="39">
        <f>-(Expenses*AL12)</f>
        <v>-13497.120000000003</v>
      </c>
      <c r="AM20" s="39">
        <f>-(Expenses*AM12)</f>
        <v>-13497.120000000003</v>
      </c>
      <c r="AN20" s="39">
        <f>-(Expenses*AN12)</f>
        <v>-13497.120000000003</v>
      </c>
      <c r="AO20" s="39">
        <f>-(Expenses*AO12)</f>
        <v>-13497.120000000003</v>
      </c>
      <c r="AP20" s="39">
        <f>-(Expenses*AP12)</f>
        <v>-13497.120000000003</v>
      </c>
      <c r="AQ20" s="39">
        <f>-(Expenses*AQ12)</f>
        <v>-13497.120000000003</v>
      </c>
      <c r="AR20" s="39">
        <f>-(Expenses*AR12)</f>
        <v>-13497.120000000003</v>
      </c>
      <c r="AS20" s="39">
        <f>-(Expenses*AS12)</f>
        <v>-13497.120000000003</v>
      </c>
      <c r="AT20" s="39">
        <f>-(Expenses*AT12)</f>
        <v>-14037.004800000004</v>
      </c>
      <c r="AU20" s="39">
        <f>-(Expenses*AU12)</f>
        <v>-14037.004800000004</v>
      </c>
      <c r="AV20" s="39">
        <f>-(Expenses*AV12)</f>
        <v>-14037.004800000004</v>
      </c>
      <c r="AW20" s="39">
        <f>-(Expenses*AW12)</f>
        <v>-14037.004800000004</v>
      </c>
      <c r="AX20" s="39">
        <f>-(Expenses*AX12)</f>
        <v>-14037.004800000004</v>
      </c>
      <c r="AY20" s="39">
        <f>-(Expenses*AY12)</f>
        <v>-14037.004800000004</v>
      </c>
      <c r="AZ20" s="39">
        <f>-(Expenses*AZ12)</f>
        <v>-14037.004800000004</v>
      </c>
      <c r="BA20" s="39">
        <f>-(Expenses*BA12)</f>
        <v>-14037.004800000004</v>
      </c>
      <c r="BB20" s="39">
        <f>-(Expenses*BB12)</f>
        <v>-14037.004800000004</v>
      </c>
      <c r="BC20" s="39">
        <f>-(Expenses*BC12)</f>
        <v>-14037.004800000004</v>
      </c>
      <c r="BD20" s="39">
        <f>-(Expenses*BD12)</f>
        <v>-14037.004800000004</v>
      </c>
      <c r="BE20" s="39">
        <f>-(Expenses*BE12)</f>
        <v>-14037.004800000004</v>
      </c>
      <c r="BF20" s="39">
        <f>-(Expenses*BF12)</f>
        <v>-14458.114944000004</v>
      </c>
      <c r="BG20" s="39">
        <f>-(Expenses*BG12)</f>
        <v>-14458.114944000004</v>
      </c>
      <c r="BH20" s="39">
        <f>-(Expenses*BH12)</f>
        <v>-14458.114944000004</v>
      </c>
      <c r="BI20" s="39">
        <f>-(Expenses*BI12)</f>
        <v>-14458.114944000004</v>
      </c>
      <c r="BJ20" s="39">
        <f>-(Expenses*BJ12)</f>
        <v>-14458.114944000004</v>
      </c>
      <c r="BK20" s="39">
        <f>-(Expenses*BK12)</f>
        <v>-14458.114944000004</v>
      </c>
      <c r="BL20" s="39">
        <f>-(Expenses*BL12)</f>
        <v>-14458.114944000004</v>
      </c>
      <c r="BM20" s="39">
        <f>-(Expenses*BM12)</f>
        <v>-14458.114944000004</v>
      </c>
      <c r="BN20" s="39">
        <f>-(Expenses*BN12)</f>
        <v>-14458.114944000004</v>
      </c>
    </row>
    <row r="21" spans="1:66" s="37" customFormat="1" x14ac:dyDescent="0.25">
      <c r="C21" s="40" t="s">
        <v>37</v>
      </c>
      <c r="D21" s="38" t="s">
        <v>23</v>
      </c>
      <c r="E21" s="37">
        <f>E18+E20</f>
        <v>958863.79357684345</v>
      </c>
      <c r="G21" s="37">
        <f>G18+G20</f>
        <v>14250</v>
      </c>
      <c r="H21" s="37">
        <f t="shared" ref="H21:BN21" si="5">H18+H20</f>
        <v>14250</v>
      </c>
      <c r="I21" s="37">
        <f t="shared" si="5"/>
        <v>14250</v>
      </c>
      <c r="J21" s="37">
        <f t="shared" si="5"/>
        <v>13890</v>
      </c>
      <c r="K21" s="37">
        <f t="shared" si="5"/>
        <v>13890</v>
      </c>
      <c r="L21" s="37">
        <f t="shared" si="5"/>
        <v>13890</v>
      </c>
      <c r="M21" s="37">
        <f t="shared" si="5"/>
        <v>15202.5</v>
      </c>
      <c r="N21" s="37">
        <f t="shared" si="5"/>
        <v>15202.5</v>
      </c>
      <c r="O21" s="37">
        <f t="shared" si="5"/>
        <v>15202.5</v>
      </c>
      <c r="P21" s="37">
        <f t="shared" si="5"/>
        <v>15202.5</v>
      </c>
      <c r="Q21" s="37">
        <f t="shared" si="5"/>
        <v>15202.5</v>
      </c>
      <c r="R21" s="37">
        <f t="shared" si="5"/>
        <v>15202.5</v>
      </c>
      <c r="S21" s="37">
        <f t="shared" si="5"/>
        <v>15202.5</v>
      </c>
      <c r="T21" s="37">
        <f t="shared" si="5"/>
        <v>15202.5</v>
      </c>
      <c r="U21" s="37">
        <f t="shared" si="5"/>
        <v>15202.5</v>
      </c>
      <c r="V21" s="37">
        <f t="shared" si="5"/>
        <v>14708.099999999999</v>
      </c>
      <c r="W21" s="37">
        <f t="shared" si="5"/>
        <v>14708.099999999999</v>
      </c>
      <c r="X21" s="37">
        <f t="shared" si="5"/>
        <v>14708.099999999999</v>
      </c>
      <c r="Y21" s="37">
        <f t="shared" si="5"/>
        <v>15865.724999999999</v>
      </c>
      <c r="Z21" s="37">
        <f t="shared" si="5"/>
        <v>15865.724999999999</v>
      </c>
      <c r="AA21" s="37">
        <f t="shared" si="5"/>
        <v>15865.724999999999</v>
      </c>
      <c r="AB21" s="37">
        <f t="shared" si="5"/>
        <v>15865.724999999999</v>
      </c>
      <c r="AC21" s="37">
        <f t="shared" si="5"/>
        <v>15865.724999999999</v>
      </c>
      <c r="AD21" s="37">
        <f t="shared" si="5"/>
        <v>15865.724999999999</v>
      </c>
      <c r="AE21" s="37">
        <f t="shared" si="5"/>
        <v>15865.724999999999</v>
      </c>
      <c r="AF21" s="37">
        <f t="shared" si="5"/>
        <v>15865.724999999999</v>
      </c>
      <c r="AG21" s="37">
        <f t="shared" si="5"/>
        <v>15865.724999999999</v>
      </c>
      <c r="AH21" s="37">
        <f t="shared" si="5"/>
        <v>15223.004999999997</v>
      </c>
      <c r="AI21" s="37">
        <f t="shared" si="5"/>
        <v>15223.004999999997</v>
      </c>
      <c r="AJ21" s="37">
        <f t="shared" si="5"/>
        <v>15223.004999999997</v>
      </c>
      <c r="AK21" s="37">
        <f t="shared" si="5"/>
        <v>16983.548662499998</v>
      </c>
      <c r="AL21" s="37">
        <f t="shared" si="5"/>
        <v>16983.548662499998</v>
      </c>
      <c r="AM21" s="37">
        <f t="shared" si="5"/>
        <v>16983.548662499998</v>
      </c>
      <c r="AN21" s="37">
        <f t="shared" si="5"/>
        <v>16983.548662499998</v>
      </c>
      <c r="AO21" s="37">
        <f t="shared" si="5"/>
        <v>16983.548662499998</v>
      </c>
      <c r="AP21" s="37">
        <f t="shared" si="5"/>
        <v>16983.548662499998</v>
      </c>
      <c r="AQ21" s="37">
        <f t="shared" si="5"/>
        <v>16983.548662499998</v>
      </c>
      <c r="AR21" s="37">
        <f t="shared" si="5"/>
        <v>16983.548662499998</v>
      </c>
      <c r="AS21" s="37">
        <f t="shared" si="5"/>
        <v>16983.548662499998</v>
      </c>
      <c r="AT21" s="37">
        <f t="shared" si="5"/>
        <v>16443.663862499998</v>
      </c>
      <c r="AU21" s="37">
        <f t="shared" si="5"/>
        <v>16443.663862499998</v>
      </c>
      <c r="AV21" s="37">
        <f t="shared" si="5"/>
        <v>16443.663862499998</v>
      </c>
      <c r="AW21" s="37">
        <f t="shared" si="5"/>
        <v>16778.951217787493</v>
      </c>
      <c r="AX21" s="37">
        <f t="shared" si="5"/>
        <v>16778.951217787493</v>
      </c>
      <c r="AY21" s="37">
        <f t="shared" si="5"/>
        <v>16778.951217787493</v>
      </c>
      <c r="AZ21" s="37">
        <f t="shared" si="5"/>
        <v>16778.951217787493</v>
      </c>
      <c r="BA21" s="37">
        <f t="shared" si="5"/>
        <v>16778.951217787493</v>
      </c>
      <c r="BB21" s="37">
        <f t="shared" si="5"/>
        <v>16778.951217787493</v>
      </c>
      <c r="BC21" s="37">
        <f t="shared" si="5"/>
        <v>16778.951217787493</v>
      </c>
      <c r="BD21" s="37">
        <f t="shared" si="5"/>
        <v>16778.951217787493</v>
      </c>
      <c r="BE21" s="37">
        <f t="shared" si="5"/>
        <v>16778.951217787493</v>
      </c>
      <c r="BF21" s="37">
        <f t="shared" si="5"/>
        <v>16357.841073787491</v>
      </c>
      <c r="BG21" s="37">
        <f t="shared" si="5"/>
        <v>16357.841073787491</v>
      </c>
      <c r="BH21" s="37">
        <f t="shared" si="5"/>
        <v>16357.841073787491</v>
      </c>
      <c r="BI21" s="37">
        <f t="shared" si="5"/>
        <v>17128.239974232176</v>
      </c>
      <c r="BJ21" s="37">
        <f t="shared" si="5"/>
        <v>17128.239974232176</v>
      </c>
      <c r="BK21" s="37">
        <f t="shared" si="5"/>
        <v>17128.239974232176</v>
      </c>
      <c r="BL21" s="37">
        <f t="shared" si="5"/>
        <v>17128.239974232176</v>
      </c>
      <c r="BM21" s="37">
        <f t="shared" si="5"/>
        <v>17128.239974232176</v>
      </c>
      <c r="BN21" s="37">
        <f t="shared" si="5"/>
        <v>17128.239974232176</v>
      </c>
    </row>
    <row r="24" spans="1:66" x14ac:dyDescent="0.25">
      <c r="A24" s="24"/>
      <c r="B24" s="1" t="s">
        <v>19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Introduction</vt:lpstr>
      <vt:lpstr>Inputs</vt:lpstr>
      <vt:lpstr>Calcs_Monthly</vt:lpstr>
      <vt:lpstr>Expenses</vt:lpstr>
      <vt:lpstr>GrowthExpMth</vt:lpstr>
      <vt:lpstr>GrowthExpPCT</vt:lpstr>
      <vt:lpstr>GrowthExpYR</vt:lpstr>
      <vt:lpstr>GrowthRevMth</vt:lpstr>
      <vt:lpstr>GrowthRevPCT</vt:lpstr>
      <vt:lpstr>GrowthRevYR</vt:lpstr>
      <vt:lpstr>Model_Start_Date</vt:lpstr>
      <vt:lpstr>Revenue</vt:lpstr>
      <vt:lpstr>ValueCost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DRAGOŞ-CRISTIAN PAVEL</cp:lastModifiedBy>
  <cp:lastPrinted>2017-11-24T02:28:43Z</cp:lastPrinted>
  <dcterms:created xsi:type="dcterms:W3CDTF">2017-11-23T04:10:21Z</dcterms:created>
  <dcterms:modified xsi:type="dcterms:W3CDTF">2022-12-21T13:57:46Z</dcterms:modified>
</cp:coreProperties>
</file>