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tabRatio="923" firstSheet="10" activeTab="10"/>
  </bookViews>
  <sheets>
    <sheet name="benchmark" sheetId="1" r:id="rId1"/>
    <sheet name="4o" sheetId="2" r:id="rId2"/>
    <sheet name="4o_aug" sheetId="11" r:id="rId3"/>
    <sheet name="4o_RAG" sheetId="14" r:id="rId4"/>
    <sheet name="claude" sheetId="7" r:id="rId5"/>
    <sheet name="claude_aug" sheetId="12" r:id="rId6"/>
    <sheet name="claude_RAG" sheetId="13" r:id="rId7"/>
    <sheet name="llama3" sheetId="8" r:id="rId8"/>
    <sheet name="llama3_aug" sheetId="15" r:id="rId9"/>
    <sheet name="llama3_RAG" sheetId="16" r:id="rId10"/>
    <sheet name="deepseek" sheetId="9" r:id="rId11"/>
    <sheet name="deepseek_aug" sheetId="17" r:id="rId12"/>
    <sheet name="deepseek_RAG" sheetId="18" r:id="rId13"/>
    <sheet name="SFT" sheetId="10" r:id="rId14"/>
    <sheet name="SFT_v1" sheetId="19" r:id="rId15"/>
    <sheet name="o1" sheetId="5" r:id="rId16"/>
    <sheet name="4o_PPA" sheetId="3" r:id="rId17"/>
    <sheet name="SFT_PPA" sheetId="4" r:id="rId18"/>
    <sheet name="o1_PPA" sheetId="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<sst xmlns="http://schemas.openxmlformats.org/spreadsheetml/2006/main" count="2310" uniqueCount="57">
  <si>
    <t>Project Name</t>
  </si>
  <si>
    <t>APT</t>
  </si>
  <si>
    <t>DFP</t>
  </si>
  <si>
    <t>DID</t>
  </si>
  <si>
    <t>FND</t>
  </si>
  <si>
    <t>HFM</t>
  </si>
  <si>
    <t>MLL</t>
  </si>
  <si>
    <t>MLP</t>
  </si>
  <si>
    <t>PUC</t>
  </si>
  <si>
    <t>TMB</t>
  </si>
  <si>
    <t>UNP</t>
  </si>
  <si>
    <t>URM</t>
  </si>
  <si>
    <t>UUI</t>
  </si>
  <si>
    <t>3mm_3mm</t>
  </si>
  <si>
    <t>CSYNTH (PPA Unsatisfied may cause co-simulation false)</t>
  </si>
  <si>
    <t>CSYNTH (Unknown error)</t>
  </si>
  <si>
    <t>CSIM (Compilation error)</t>
  </si>
  <si>
    <t>CSYNTH (Synthesis time-out)</t>
  </si>
  <si>
    <t>CSYNTH (Source synthesis failed)</t>
  </si>
  <si>
    <t>N/A</t>
  </si>
  <si>
    <t>atax_atax</t>
  </si>
  <si>
    <t>bicg_bicg</t>
  </si>
  <si>
    <t>covariance_covariance</t>
  </si>
  <si>
    <t>CSYNTH (Code Pre-synthesis failed)</t>
  </si>
  <si>
    <t>gemm_gemm</t>
  </si>
  <si>
    <t>gesummv_gesummv</t>
  </si>
  <si>
    <t>heat-3d_heat-3d</t>
  </si>
  <si>
    <t>mvt_mvt</t>
  </si>
  <si>
    <t>PASS</t>
  </si>
  <si>
    <t>CSIM (None)</t>
  </si>
  <si>
    <t>CSYNTH (None)</t>
  </si>
  <si>
    <t>PASS RATE</t>
  </si>
  <si>
    <t>CSIM (Inconsistent simulation result)</t>
  </si>
  <si>
    <t>\</t>
  </si>
  <si>
    <t>claude</t>
  </si>
  <si>
    <t>4o</t>
  </si>
  <si>
    <t>llama3</t>
  </si>
  <si>
    <t>deepseek</t>
  </si>
  <si>
    <t>CSYNTH (#pragma location fault)</t>
  </si>
  <si>
    <t>LLAMA3</t>
  </si>
  <si>
    <t>Deepseek</t>
  </si>
  <si>
    <t>claude3.5</t>
  </si>
  <si>
    <t>gpt4o</t>
  </si>
  <si>
    <t>SFT_v1</t>
  </si>
  <si>
    <t>SFT</t>
  </si>
  <si>
    <t>o1</t>
  </si>
  <si>
    <t>Baseline</t>
  </si>
  <si>
    <t>oneshot-COT</t>
  </si>
  <si>
    <t>fewshot-COT</t>
  </si>
  <si>
    <t>RAG</t>
  </si>
  <si>
    <t>Method Contrast</t>
  </si>
  <si>
    <t>baseline</t>
  </si>
  <si>
    <t>without cot</t>
  </si>
  <si>
    <t>few-shot cot</t>
  </si>
  <si>
    <t>Claude35</t>
  </si>
  <si>
    <t>GPT4o</t>
  </si>
  <si>
    <t>ChatHLS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</si>
</sst>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26"/>
      <color theme="9" tint="-0.5"/>
      <name val="Arial"/>
      <charset val="134"/>
    </font>
    <font>
      <b/>
      <sz val="11"/>
      <color theme="9" tint="-0.5"/>
      <name val="Arial"/>
      <charset val="134"/>
    </font>
    <font>
      <b/>
      <sz val="11"/>
      <color rgb="FF7030A0"/>
      <name val="Arial"/>
      <charset val="134"/>
    </font>
    <font>
      <b/>
      <sz val="11"/>
      <color rgb="FFFF0000"/>
      <name val="Arial"/>
      <charset val="134"/>
    </font>
    <font>
      <b/>
      <sz val="20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6"/>
      <color theme="1"/>
      <name val="Arial"/>
      <charset val="134"/>
    </font>
    <font>
      <b/>
      <sz val="28"/>
      <color theme="1"/>
      <name val="Arial"/>
      <charset val="134"/>
    </font>
    <font>
      <sz val="14"/>
      <color theme="1"/>
      <name val="Arial Black"/>
      <charset val="134"/>
    </font>
    <font>
      <b/>
      <sz val="20"/>
      <color theme="1"/>
      <name val="Arial"/>
      <charset val="134"/>
    </font>
    <font>
      <sz val="11"/>
      <color theme="9" tint="-0.5"/>
      <name val="Arial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10" fontId="3" fillId="0" borderId="0" xfId="3" applyNumberFormat="1" applyFo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10" fontId="7" fillId="0" borderId="0" xfId="3" applyNumberFormat="1" applyFont="1" applyFill="1" applyAlignment="1">
      <alignment vertical="center" wrapText="1"/>
    </xf>
    <xf numFmtId="10" fontId="8" fillId="0" borderId="0" xfId="3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0" fontId="3" fillId="0" borderId="0" xfId="3" applyNumberFormat="1" applyFont="1" applyAlignment="1">
      <alignment vertical="center" wrapText="1"/>
    </xf>
    <xf numFmtId="10" fontId="9" fillId="0" borderId="0" xfId="3" applyNumberFormat="1" applyFont="1">
      <alignment vertical="center"/>
    </xf>
    <xf numFmtId="10" fontId="10" fillId="0" borderId="0" xfId="3" applyNumberFormat="1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3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SFT!$A$27</c:f>
              <c:strCache>
                <c:ptCount val="1"/>
                <c:pt idx="0">
                  <c:v>LLAMA3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SFT!$B$26:$K$26</c:f>
              <c:strCache>
                <c:ptCount val="10"/>
                <c:pt idx="0">
                  <c:v>APT</c:v>
                </c:pt>
                <c:pt idx="1">
                  <c:v>DFP</c:v>
                </c:pt>
                <c:pt idx="2">
                  <c:v>DID</c:v>
                </c:pt>
                <c:pt idx="3">
                  <c:v>FND</c:v>
                </c:pt>
                <c:pt idx="4">
                  <c:v>MLL</c:v>
                </c:pt>
                <c:pt idx="5">
                  <c:v>MLP</c:v>
                </c:pt>
                <c:pt idx="6">
                  <c:v>PUC</c:v>
                </c:pt>
                <c:pt idx="7">
                  <c:v>TMB</c:v>
                </c:pt>
                <c:pt idx="8">
                  <c:v>UNP</c:v>
                </c:pt>
                <c:pt idx="9">
                  <c:v>UUI</c:v>
                </c:pt>
              </c:strCache>
            </c:strRef>
          </c:cat>
          <c:val>
            <c:numRef>
              <c:f>SFT!$B$27:$K$27</c:f>
              <c:numCache>
                <c:formatCode>0.00%</c:formatCode>
                <c:ptCount val="10"/>
                <c:pt idx="0">
                  <c:v>0.285714285714286</c:v>
                </c:pt>
                <c:pt idx="1">
                  <c:v>0.625</c:v>
                </c:pt>
                <c:pt idx="2">
                  <c:v>0.375</c:v>
                </c:pt>
                <c:pt idx="3">
                  <c:v>0.125</c:v>
                </c:pt>
                <c:pt idx="4">
                  <c:v>0.25</c:v>
                </c:pt>
                <c:pt idx="5">
                  <c:v>0.375</c:v>
                </c:pt>
                <c:pt idx="6">
                  <c:v>0.375</c:v>
                </c:pt>
                <c:pt idx="7">
                  <c:v>0.5</c:v>
                </c:pt>
                <c:pt idx="8">
                  <c:v>0.375</c:v>
                </c:pt>
                <c:pt idx="9">
                  <c:v>0.75</c:v>
                </c:pt>
              </c:numCache>
            </c:numRef>
          </c:val>
        </c:ser>
        <c:ser>
          <c:idx val="1"/>
          <c:order val="1"/>
          <c:tx>
            <c:strRef>
              <c:f>SFT!$A$28</c:f>
              <c:strCache>
                <c:ptCount val="1"/>
                <c:pt idx="0">
                  <c:v>Deepseek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SFT!$B$26:$K$26</c:f>
              <c:strCache>
                <c:ptCount val="10"/>
                <c:pt idx="0">
                  <c:v>APT</c:v>
                </c:pt>
                <c:pt idx="1">
                  <c:v>DFP</c:v>
                </c:pt>
                <c:pt idx="2">
                  <c:v>DID</c:v>
                </c:pt>
                <c:pt idx="3">
                  <c:v>FND</c:v>
                </c:pt>
                <c:pt idx="4">
                  <c:v>MLL</c:v>
                </c:pt>
                <c:pt idx="5">
                  <c:v>MLP</c:v>
                </c:pt>
                <c:pt idx="6">
                  <c:v>PUC</c:v>
                </c:pt>
                <c:pt idx="7">
                  <c:v>TMB</c:v>
                </c:pt>
                <c:pt idx="8">
                  <c:v>UNP</c:v>
                </c:pt>
                <c:pt idx="9">
                  <c:v>UUI</c:v>
                </c:pt>
              </c:strCache>
            </c:strRef>
          </c:cat>
          <c:val>
            <c:numRef>
              <c:f>SFT!$B$28:$K$28</c:f>
              <c:numCache>
                <c:formatCode>0.00%</c:formatCode>
                <c:ptCount val="10"/>
                <c:pt idx="0">
                  <c:v>0.285714285714286</c:v>
                </c:pt>
                <c:pt idx="1">
                  <c:v>0.375</c:v>
                </c:pt>
                <c:pt idx="2">
                  <c:v>0.375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0.875</c:v>
                </c:pt>
              </c:numCache>
            </c:numRef>
          </c:val>
        </c:ser>
        <c:ser>
          <c:idx val="2"/>
          <c:order val="2"/>
          <c:tx>
            <c:strRef>
              <c:f>SFT!$A$29</c:f>
              <c:strCache>
                <c:ptCount val="1"/>
                <c:pt idx="0">
                  <c:v>claude3.5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SFT!$B$26:$K$26</c:f>
              <c:strCache>
                <c:ptCount val="10"/>
                <c:pt idx="0">
                  <c:v>APT</c:v>
                </c:pt>
                <c:pt idx="1">
                  <c:v>DFP</c:v>
                </c:pt>
                <c:pt idx="2">
                  <c:v>DID</c:v>
                </c:pt>
                <c:pt idx="3">
                  <c:v>FND</c:v>
                </c:pt>
                <c:pt idx="4">
                  <c:v>MLL</c:v>
                </c:pt>
                <c:pt idx="5">
                  <c:v>MLP</c:v>
                </c:pt>
                <c:pt idx="6">
                  <c:v>PUC</c:v>
                </c:pt>
                <c:pt idx="7">
                  <c:v>TMB</c:v>
                </c:pt>
                <c:pt idx="8">
                  <c:v>UNP</c:v>
                </c:pt>
                <c:pt idx="9">
                  <c:v>UUI</c:v>
                </c:pt>
              </c:strCache>
            </c:strRef>
          </c:cat>
          <c:val>
            <c:numRef>
              <c:f>SFT!$B$29:$K$29</c:f>
              <c:numCache>
                <c:formatCode>0.00%</c:formatCode>
                <c:ptCount val="10"/>
                <c:pt idx="0">
                  <c:v>0.142857142857143</c:v>
                </c:pt>
                <c:pt idx="1">
                  <c:v>0.875</c:v>
                </c:pt>
                <c:pt idx="2">
                  <c:v>0.375</c:v>
                </c:pt>
                <c:pt idx="3">
                  <c:v>0.125</c:v>
                </c:pt>
                <c:pt idx="4">
                  <c:v>0.375</c:v>
                </c:pt>
                <c:pt idx="5">
                  <c:v>0.625</c:v>
                </c:pt>
                <c:pt idx="6">
                  <c:v>0.875</c:v>
                </c:pt>
                <c:pt idx="7">
                  <c:v>0.875</c:v>
                </c:pt>
                <c:pt idx="8">
                  <c:v>0.5</c:v>
                </c:pt>
                <c:pt idx="9">
                  <c:v>1</c:v>
                </c:pt>
              </c:numCache>
            </c:numRef>
          </c:val>
        </c:ser>
        <c:ser>
          <c:idx val="3"/>
          <c:order val="3"/>
          <c:tx>
            <c:strRef>
              <c:f>SFT!$A$30</c:f>
              <c:strCache>
                <c:ptCount val="1"/>
                <c:pt idx="0">
                  <c:v>gpt4o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SFT!$B$26:$K$26</c:f>
              <c:strCache>
                <c:ptCount val="10"/>
                <c:pt idx="0">
                  <c:v>APT</c:v>
                </c:pt>
                <c:pt idx="1">
                  <c:v>DFP</c:v>
                </c:pt>
                <c:pt idx="2">
                  <c:v>DID</c:v>
                </c:pt>
                <c:pt idx="3">
                  <c:v>FND</c:v>
                </c:pt>
                <c:pt idx="4">
                  <c:v>MLL</c:v>
                </c:pt>
                <c:pt idx="5">
                  <c:v>MLP</c:v>
                </c:pt>
                <c:pt idx="6">
                  <c:v>PUC</c:v>
                </c:pt>
                <c:pt idx="7">
                  <c:v>TMB</c:v>
                </c:pt>
                <c:pt idx="8">
                  <c:v>UNP</c:v>
                </c:pt>
                <c:pt idx="9">
                  <c:v>UUI</c:v>
                </c:pt>
              </c:strCache>
            </c:strRef>
          </c:cat>
          <c:val>
            <c:numRef>
              <c:f>SFT!$B$30:$K$30</c:f>
              <c:numCache>
                <c:formatCode>0.00%</c:formatCode>
                <c:ptCount val="10"/>
                <c:pt idx="0">
                  <c:v>0.285714285714286</c:v>
                </c:pt>
                <c:pt idx="1">
                  <c:v>0.75</c:v>
                </c:pt>
                <c:pt idx="2">
                  <c:v>0.375</c:v>
                </c:pt>
                <c:pt idx="3">
                  <c:v>0.375</c:v>
                </c:pt>
                <c:pt idx="4">
                  <c:v>0.5</c:v>
                </c:pt>
                <c:pt idx="5">
                  <c:v>0.5</c:v>
                </c:pt>
                <c:pt idx="6">
                  <c:v>1</c:v>
                </c:pt>
                <c:pt idx="7">
                  <c:v>1</c:v>
                </c:pt>
                <c:pt idx="8">
                  <c:v>0.5</c:v>
                </c:pt>
                <c:pt idx="9">
                  <c:v>0.625</c:v>
                </c:pt>
              </c:numCache>
            </c:numRef>
          </c:val>
        </c:ser>
        <c:ser>
          <c:idx val="4"/>
          <c:order val="4"/>
          <c:tx>
            <c:strRef>
              <c:f>SFT!$A$31</c:f>
              <c:strCache>
                <c:ptCount val="1"/>
                <c:pt idx="0">
                  <c:v>SFT_v1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SFT!$B$26:$K$26</c:f>
              <c:strCache>
                <c:ptCount val="10"/>
                <c:pt idx="0">
                  <c:v>APT</c:v>
                </c:pt>
                <c:pt idx="1">
                  <c:v>DFP</c:v>
                </c:pt>
                <c:pt idx="2">
                  <c:v>DID</c:v>
                </c:pt>
                <c:pt idx="3">
                  <c:v>FND</c:v>
                </c:pt>
                <c:pt idx="4">
                  <c:v>MLL</c:v>
                </c:pt>
                <c:pt idx="5">
                  <c:v>MLP</c:v>
                </c:pt>
                <c:pt idx="6">
                  <c:v>PUC</c:v>
                </c:pt>
                <c:pt idx="7">
                  <c:v>TMB</c:v>
                </c:pt>
                <c:pt idx="8">
                  <c:v>UNP</c:v>
                </c:pt>
                <c:pt idx="9">
                  <c:v>UUI</c:v>
                </c:pt>
              </c:strCache>
            </c:strRef>
          </c:cat>
          <c:val>
            <c:numRef>
              <c:f>SFT!$B$31:$K$31</c:f>
              <c:numCache>
                <c:formatCode>0.00%</c:formatCode>
                <c:ptCount val="10"/>
                <c:pt idx="0">
                  <c:v>0.571428571428571</c:v>
                </c:pt>
                <c:pt idx="1">
                  <c:v>1</c:v>
                </c:pt>
                <c:pt idx="2">
                  <c:v>0.5</c:v>
                </c:pt>
                <c:pt idx="3">
                  <c:v>0.5</c:v>
                </c:pt>
                <c:pt idx="4">
                  <c:v>0.75</c:v>
                </c:pt>
                <c:pt idx="5">
                  <c:v>0.875</c:v>
                </c:pt>
                <c:pt idx="6">
                  <c:v>1</c:v>
                </c:pt>
                <c:pt idx="7">
                  <c:v>0.875</c:v>
                </c:pt>
                <c:pt idx="8">
                  <c:v>0.375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51584625"/>
        <c:axId val="514215817"/>
      </c:barChart>
      <c:catAx>
        <c:axId val="6515846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514215817"/>
        <c:crosses val="autoZero"/>
        <c:auto val="1"/>
        <c:lblAlgn val="ctr"/>
        <c:lblOffset val="100"/>
        <c:noMultiLvlLbl val="0"/>
      </c:catAx>
      <c:valAx>
        <c:axId val="5142158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5846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>
        <c:manualLayout>
          <c:xMode val="edge"/>
          <c:yMode val="edge"/>
          <c:x val="0.298572943785556"/>
          <c:y val="0.0425948844884488"/>
          <c:w val="0.170957477581718"/>
          <c:h val="0.29517326732673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6984057-0933-465d-ac26-de996fe24d4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388620</xdr:colOff>
      <xdr:row>40</xdr:row>
      <xdr:rowOff>184150</xdr:rowOff>
    </xdr:from>
    <xdr:to>
      <xdr:col>26</xdr:col>
      <xdr:colOff>387985</xdr:colOff>
      <xdr:row>77</xdr:row>
      <xdr:rowOff>35560</xdr:rowOff>
    </xdr:to>
    <xdr:graphicFrame>
      <xdr:nvGraphicFramePr>
        <xdr:cNvPr id="2" name="图表 1"/>
        <xdr:cNvGraphicFramePr/>
      </xdr:nvGraphicFramePr>
      <xdr:xfrm>
        <a:off x="10782300" y="15271750"/>
        <a:ext cx="13181965" cy="6846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zoomScale="70" zoomScaleNormal="70" zoomScaleSheetLayoutView="60" topLeftCell="A7" workbookViewId="0">
      <selection activeCell="T5" sqref="T5"/>
    </sheetView>
  </sheetViews>
  <sheetFormatPr defaultColWidth="10" defaultRowHeight="14.4"/>
  <sheetData>
    <row r="1" s="23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0.4" spans="1:13">
      <c r="A2" s="1" t="s">
        <v>13</v>
      </c>
      <c r="B2" s="6" t="s">
        <v>14</v>
      </c>
      <c r="C2" s="6" t="s">
        <v>15</v>
      </c>
      <c r="D2" s="6" t="s">
        <v>14</v>
      </c>
      <c r="E2" s="6" t="s">
        <v>14</v>
      </c>
      <c r="F2" s="7" t="s">
        <v>16</v>
      </c>
      <c r="G2" s="7" t="s">
        <v>16</v>
      </c>
      <c r="H2" s="6" t="s">
        <v>17</v>
      </c>
      <c r="I2" s="6" t="s">
        <v>18</v>
      </c>
      <c r="J2" s="7" t="s">
        <v>16</v>
      </c>
      <c r="K2" s="6" t="s">
        <v>14</v>
      </c>
      <c r="L2" s="2" t="s">
        <v>19</v>
      </c>
      <c r="M2" s="7" t="s">
        <v>16</v>
      </c>
    </row>
    <row r="3" ht="110.4" spans="1:13">
      <c r="A3" s="1" t="s">
        <v>20</v>
      </c>
      <c r="B3" s="2" t="s">
        <v>19</v>
      </c>
      <c r="C3" s="6" t="s">
        <v>15</v>
      </c>
      <c r="D3" s="6" t="s">
        <v>14</v>
      </c>
      <c r="E3" s="6" t="s">
        <v>14</v>
      </c>
      <c r="F3" s="7" t="s">
        <v>16</v>
      </c>
      <c r="G3" s="7" t="s">
        <v>16</v>
      </c>
      <c r="H3" s="6" t="s">
        <v>17</v>
      </c>
      <c r="I3" s="6" t="s">
        <v>18</v>
      </c>
      <c r="J3" s="7" t="s">
        <v>16</v>
      </c>
      <c r="K3" s="6" t="s">
        <v>14</v>
      </c>
      <c r="L3" s="2" t="s">
        <v>19</v>
      </c>
      <c r="M3" s="7" t="s">
        <v>16</v>
      </c>
    </row>
    <row r="4" ht="110.4" spans="1:13">
      <c r="A4" s="1" t="s">
        <v>21</v>
      </c>
      <c r="B4" s="6" t="s">
        <v>14</v>
      </c>
      <c r="C4" s="6" t="s">
        <v>15</v>
      </c>
      <c r="D4" s="6" t="s">
        <v>14</v>
      </c>
      <c r="E4" s="6" t="s">
        <v>14</v>
      </c>
      <c r="F4" s="7" t="s">
        <v>16</v>
      </c>
      <c r="G4" s="7" t="s">
        <v>16</v>
      </c>
      <c r="H4" s="6" t="s">
        <v>17</v>
      </c>
      <c r="I4" s="6" t="s">
        <v>18</v>
      </c>
      <c r="J4" s="7" t="s">
        <v>16</v>
      </c>
      <c r="K4" s="6" t="s">
        <v>14</v>
      </c>
      <c r="L4" s="2" t="s">
        <v>19</v>
      </c>
      <c r="M4" s="7" t="s">
        <v>16</v>
      </c>
    </row>
    <row r="5" ht="110.4" spans="1:13">
      <c r="A5" s="1" t="s">
        <v>22</v>
      </c>
      <c r="B5" s="6" t="s">
        <v>14</v>
      </c>
      <c r="C5" s="6" t="s">
        <v>23</v>
      </c>
      <c r="D5" s="6" t="s">
        <v>14</v>
      </c>
      <c r="E5" s="6" t="s">
        <v>14</v>
      </c>
      <c r="F5" s="7" t="s">
        <v>16</v>
      </c>
      <c r="G5" s="7" t="s">
        <v>16</v>
      </c>
      <c r="H5" s="6" t="s">
        <v>17</v>
      </c>
      <c r="I5" s="6" t="s">
        <v>18</v>
      </c>
      <c r="J5" s="7" t="s">
        <v>16</v>
      </c>
      <c r="K5" s="6" t="s">
        <v>14</v>
      </c>
      <c r="L5" s="2" t="s">
        <v>19</v>
      </c>
      <c r="M5" s="7" t="s">
        <v>16</v>
      </c>
    </row>
    <row r="6" ht="110.4" spans="1:13">
      <c r="A6" s="1" t="s">
        <v>24</v>
      </c>
      <c r="B6" s="6" t="s">
        <v>14</v>
      </c>
      <c r="C6" s="6" t="s">
        <v>15</v>
      </c>
      <c r="D6" s="6" t="s">
        <v>14</v>
      </c>
      <c r="E6" s="6" t="s">
        <v>14</v>
      </c>
      <c r="F6" s="7" t="s">
        <v>16</v>
      </c>
      <c r="G6" s="7" t="s">
        <v>16</v>
      </c>
      <c r="H6" s="6" t="s">
        <v>17</v>
      </c>
      <c r="I6" s="6" t="s">
        <v>18</v>
      </c>
      <c r="J6" s="7" t="s">
        <v>16</v>
      </c>
      <c r="K6" s="6" t="s">
        <v>14</v>
      </c>
      <c r="L6" s="2" t="s">
        <v>19</v>
      </c>
      <c r="M6" s="7" t="s">
        <v>16</v>
      </c>
    </row>
    <row r="7" ht="110.4" spans="1:13">
      <c r="A7" s="1" t="s">
        <v>25</v>
      </c>
      <c r="B7" s="6" t="s">
        <v>14</v>
      </c>
      <c r="C7" s="6" t="s">
        <v>15</v>
      </c>
      <c r="D7" s="6" t="s">
        <v>14</v>
      </c>
      <c r="E7" s="6" t="s">
        <v>14</v>
      </c>
      <c r="F7" s="7" t="s">
        <v>16</v>
      </c>
      <c r="G7" s="7" t="s">
        <v>16</v>
      </c>
      <c r="H7" s="6" t="s">
        <v>17</v>
      </c>
      <c r="I7" s="6" t="s">
        <v>18</v>
      </c>
      <c r="J7" s="7" t="s">
        <v>16</v>
      </c>
      <c r="K7" s="6" t="s">
        <v>14</v>
      </c>
      <c r="L7" s="6" t="s">
        <v>14</v>
      </c>
      <c r="M7" s="7" t="s">
        <v>16</v>
      </c>
    </row>
    <row r="8" ht="110.4" spans="1:13">
      <c r="A8" s="1" t="s">
        <v>26</v>
      </c>
      <c r="B8" s="6" t="s">
        <v>14</v>
      </c>
      <c r="C8" s="6" t="s">
        <v>15</v>
      </c>
      <c r="D8" s="6" t="s">
        <v>14</v>
      </c>
      <c r="E8" s="6" t="s">
        <v>14</v>
      </c>
      <c r="F8" s="7" t="s">
        <v>16</v>
      </c>
      <c r="G8" s="7" t="s">
        <v>16</v>
      </c>
      <c r="H8" s="6" t="s">
        <v>17</v>
      </c>
      <c r="I8" s="6" t="s">
        <v>18</v>
      </c>
      <c r="J8" s="7" t="s">
        <v>16</v>
      </c>
      <c r="K8" s="6" t="s">
        <v>14</v>
      </c>
      <c r="L8" s="6" t="s">
        <v>14</v>
      </c>
      <c r="M8" s="7" t="s">
        <v>16</v>
      </c>
    </row>
    <row r="9" ht="110.4" spans="1:13">
      <c r="A9" s="1" t="s">
        <v>27</v>
      </c>
      <c r="B9" s="6" t="s">
        <v>14</v>
      </c>
      <c r="C9" s="6" t="s">
        <v>15</v>
      </c>
      <c r="D9" s="6" t="s">
        <v>14</v>
      </c>
      <c r="E9" s="6" t="s">
        <v>14</v>
      </c>
      <c r="F9" s="7" t="s">
        <v>16</v>
      </c>
      <c r="G9" s="7" t="s">
        <v>16</v>
      </c>
      <c r="H9" s="6" t="s">
        <v>17</v>
      </c>
      <c r="I9" s="6" t="s">
        <v>18</v>
      </c>
      <c r="J9" s="7" t="s">
        <v>16</v>
      </c>
      <c r="K9" s="6" t="s">
        <v>14</v>
      </c>
      <c r="L9" s="6" t="s">
        <v>14</v>
      </c>
      <c r="M9" s="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70" zoomScaleNormal="70" topLeftCell="L7" workbookViewId="0">
      <selection activeCell="O13" sqref="O13"/>
    </sheetView>
  </sheetViews>
  <sheetFormatPr defaultColWidth="10" defaultRowHeight="14.4"/>
  <cols>
    <col min="1" max="1" width="11.5740740740741" style="1" customWidth="1"/>
    <col min="2" max="5" width="14.6666666666667" style="22" customWidth="1"/>
    <col min="6" max="6" width="12.4444444444444" style="22" customWidth="1"/>
    <col min="7" max="8" width="14.6666666666667" style="22" customWidth="1"/>
    <col min="9" max="10" width="16.8888888888889" style="22" customWidth="1"/>
    <col min="11" max="13" width="14.6666666666667" style="22" customWidth="1"/>
    <col min="14" max="14" width="32.6666666666667" style="22" customWidth="1"/>
    <col min="15" max="15" width="20" style="22" customWidth="1"/>
    <col min="16" max="16384" width="10" style="22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2" customFormat="1" ht="55.2" spans="1:13">
      <c r="A2" s="1" t="s">
        <v>13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16</v>
      </c>
      <c r="G2" s="2" t="s">
        <v>17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19</v>
      </c>
      <c r="M2" s="2" t="s">
        <v>28</v>
      </c>
    </row>
    <row r="3" s="22" customFormat="1" ht="96.6" spans="1:13">
      <c r="A3" s="1" t="s">
        <v>20</v>
      </c>
      <c r="B3" s="2" t="s">
        <v>19</v>
      </c>
      <c r="C3" s="2" t="s">
        <v>28</v>
      </c>
      <c r="D3" s="2" t="s">
        <v>14</v>
      </c>
      <c r="E3" s="2" t="s">
        <v>29</v>
      </c>
      <c r="F3" s="2" t="s">
        <v>16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14</v>
      </c>
      <c r="L3" s="2" t="s">
        <v>19</v>
      </c>
      <c r="M3" s="2" t="s">
        <v>16</v>
      </c>
    </row>
    <row r="4" s="22" customFormat="1" ht="96.6" spans="1:13">
      <c r="A4" s="1" t="s">
        <v>21</v>
      </c>
      <c r="B4" s="2" t="s">
        <v>28</v>
      </c>
      <c r="C4" s="2" t="s">
        <v>28</v>
      </c>
      <c r="D4" s="2" t="s">
        <v>14</v>
      </c>
      <c r="E4" s="2" t="s">
        <v>14</v>
      </c>
      <c r="F4" s="2" t="s">
        <v>16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14</v>
      </c>
      <c r="L4" s="2" t="s">
        <v>19</v>
      </c>
      <c r="M4" s="2" t="s">
        <v>28</v>
      </c>
    </row>
    <row r="5" s="22" customFormat="1" ht="96.6" spans="1:13">
      <c r="A5" s="1" t="s">
        <v>22</v>
      </c>
      <c r="B5" s="2" t="s">
        <v>16</v>
      </c>
      <c r="C5" s="2" t="s">
        <v>28</v>
      </c>
      <c r="D5" s="2" t="s">
        <v>14</v>
      </c>
      <c r="E5" s="2" t="s">
        <v>14</v>
      </c>
      <c r="F5" s="2" t="s">
        <v>16</v>
      </c>
      <c r="G5" s="2" t="s">
        <v>16</v>
      </c>
      <c r="H5" s="2" t="s">
        <v>17</v>
      </c>
      <c r="I5" s="2" t="s">
        <v>28</v>
      </c>
      <c r="J5" s="2" t="s">
        <v>28</v>
      </c>
      <c r="K5" s="2" t="s">
        <v>28</v>
      </c>
      <c r="L5" s="2" t="s">
        <v>19</v>
      </c>
      <c r="M5" s="2" t="s">
        <v>15</v>
      </c>
    </row>
    <row r="6" s="22" customFormat="1" ht="96.6" spans="1:13">
      <c r="A6" s="1" t="s">
        <v>24</v>
      </c>
      <c r="B6" s="2" t="s">
        <v>29</v>
      </c>
      <c r="C6" s="2" t="s">
        <v>29</v>
      </c>
      <c r="D6" s="2" t="s">
        <v>28</v>
      </c>
      <c r="E6" s="2" t="s">
        <v>28</v>
      </c>
      <c r="F6" s="2" t="s">
        <v>16</v>
      </c>
      <c r="G6" s="2" t="s">
        <v>28</v>
      </c>
      <c r="H6" s="2" t="s">
        <v>17</v>
      </c>
      <c r="I6" s="2" t="s">
        <v>28</v>
      </c>
      <c r="J6" s="2" t="s">
        <v>28</v>
      </c>
      <c r="K6" s="2" t="s">
        <v>14</v>
      </c>
      <c r="L6" s="2" t="s">
        <v>19</v>
      </c>
      <c r="M6" s="2" t="s">
        <v>28</v>
      </c>
    </row>
    <row r="7" s="22" customFormat="1" ht="96.6" spans="1:13">
      <c r="A7" s="1" t="s">
        <v>25</v>
      </c>
      <c r="B7" s="2" t="s">
        <v>16</v>
      </c>
      <c r="C7" s="2" t="s">
        <v>30</v>
      </c>
      <c r="D7" s="2" t="s">
        <v>29</v>
      </c>
      <c r="E7" s="2" t="s">
        <v>29</v>
      </c>
      <c r="F7" s="2" t="s">
        <v>16</v>
      </c>
      <c r="G7" s="2" t="s">
        <v>17</v>
      </c>
      <c r="H7" s="2" t="s">
        <v>17</v>
      </c>
      <c r="I7" s="2" t="s">
        <v>28</v>
      </c>
      <c r="J7" s="2" t="s">
        <v>28</v>
      </c>
      <c r="K7" s="2" t="s">
        <v>28</v>
      </c>
      <c r="L7" s="2" t="s">
        <v>14</v>
      </c>
      <c r="M7" s="2" t="s">
        <v>28</v>
      </c>
    </row>
    <row r="8" s="22" customFormat="1" ht="96.6" spans="1:13">
      <c r="A8" s="1" t="s">
        <v>26</v>
      </c>
      <c r="B8" s="2" t="s">
        <v>14</v>
      </c>
      <c r="C8" s="2" t="s">
        <v>28</v>
      </c>
      <c r="D8" s="2" t="s">
        <v>14</v>
      </c>
      <c r="E8" s="2" t="s">
        <v>14</v>
      </c>
      <c r="F8" s="2" t="s">
        <v>16</v>
      </c>
      <c r="G8" s="2" t="s">
        <v>17</v>
      </c>
      <c r="H8" s="2" t="s">
        <v>30</v>
      </c>
      <c r="I8" s="2" t="s">
        <v>28</v>
      </c>
      <c r="J8" s="2" t="s">
        <v>28</v>
      </c>
      <c r="K8" s="2" t="s">
        <v>14</v>
      </c>
      <c r="L8" s="2" t="s">
        <v>14</v>
      </c>
      <c r="M8" s="2" t="s">
        <v>29</v>
      </c>
    </row>
    <row r="9" s="22" customFormat="1" ht="96.6" spans="1:13">
      <c r="A9" s="1" t="s">
        <v>27</v>
      </c>
      <c r="B9" s="2" t="s">
        <v>14</v>
      </c>
      <c r="C9" s="2" t="s">
        <v>28</v>
      </c>
      <c r="D9" s="2" t="s">
        <v>28</v>
      </c>
      <c r="E9" s="2" t="s">
        <v>28</v>
      </c>
      <c r="F9" s="2" t="s">
        <v>16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</row>
    <row r="10" ht="25.8" spans="2:13">
      <c r="B10" s="10">
        <f>COUNTIF(B2:B9,C9)/(8-COUNTIF(B2:B9,L2))</f>
        <v>0.285714285714286</v>
      </c>
      <c r="C10" s="10">
        <f>COUNTIF(C2:C9,C9)/(8-COUNTIF(C2:C9,L2))</f>
        <v>0.75</v>
      </c>
      <c r="D10" s="10">
        <f>COUNTIF(D2:D9,C9)/(8-COUNTIF(D2:D9,L2))</f>
        <v>0.375</v>
      </c>
      <c r="E10" s="10">
        <f>COUNTIF(E2:E9,C9)/(8-COUNTIF(E2:E9,L2))</f>
        <v>0.375</v>
      </c>
      <c r="F10" s="10">
        <f>COUNTIF(F2:F9,C9)/(8-COUNTIF(F2:F9,L2))</f>
        <v>0</v>
      </c>
      <c r="G10" s="10">
        <f>COUNTIF(G2:G9,C9)/(8-COUNTIF(G2:G9,L2))</f>
        <v>0.5</v>
      </c>
      <c r="H10" s="10">
        <f>COUNTIF(H2:H9,C9)/(8-COUNTIF(H2:H9,L2))</f>
        <v>0.5</v>
      </c>
      <c r="I10" s="10">
        <f>COUNTIF(I2:I9,C9)/(8-COUNTIF(I2:I9,L2))</f>
        <v>1</v>
      </c>
      <c r="J10" s="10">
        <f>COUNTIF(J2:J9,C9)/(8-COUNTIF(J2:J9,L2))</f>
        <v>1</v>
      </c>
      <c r="K10" s="10">
        <f>COUNTIF(K2:K9,C9)/(8-COUNTIF(K2:K9,L2))</f>
        <v>0.5</v>
      </c>
      <c r="L10" s="10">
        <f>COUNTIF(L2:L9,C9)/(8-COUNTIF(L2:L9,L2))</f>
        <v>0.333333333333333</v>
      </c>
      <c r="M10" s="10">
        <f>COUNTIF(M2:M9,C9)/(8-COUNTIF(M2:M9,L2))</f>
        <v>0.625</v>
      </c>
    </row>
    <row r="13" ht="33" spans="14:15">
      <c r="N13" s="3" t="s">
        <v>31</v>
      </c>
      <c r="O13" s="4">
        <f>48/(8*12-6)</f>
        <v>0.533333333333333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L8" workbookViewId="0">
      <selection activeCell="O12" sqref="O12"/>
    </sheetView>
  </sheetViews>
  <sheetFormatPr defaultColWidth="8.88888888888889" defaultRowHeight="14.4"/>
  <cols>
    <col min="1" max="1" width="11.5740740740741" style="1" customWidth="1"/>
    <col min="14" max="14" width="32.6666666666667" customWidth="1"/>
    <col min="15" max="15" width="20" customWidth="1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6.4" spans="1:13">
      <c r="A2" s="1" t="s">
        <v>13</v>
      </c>
      <c r="B2" s="9" t="s">
        <v>28</v>
      </c>
      <c r="C2" s="9" t="s">
        <v>28</v>
      </c>
      <c r="D2" s="9" t="s">
        <v>28</v>
      </c>
      <c r="E2" s="9" t="s">
        <v>28</v>
      </c>
      <c r="F2" s="9" t="s">
        <v>16</v>
      </c>
      <c r="G2" s="9" t="s">
        <v>28</v>
      </c>
      <c r="H2" s="9" t="s">
        <v>28</v>
      </c>
      <c r="I2" s="9" t="s">
        <v>28</v>
      </c>
      <c r="J2" s="9" t="s">
        <v>28</v>
      </c>
      <c r="K2" s="9" t="s">
        <v>28</v>
      </c>
      <c r="L2" s="9" t="s">
        <v>19</v>
      </c>
      <c r="M2" s="9" t="s">
        <v>32</v>
      </c>
    </row>
    <row r="3" ht="129.6" spans="1:13">
      <c r="A3" s="1" t="s">
        <v>20</v>
      </c>
      <c r="B3" s="9" t="s">
        <v>19</v>
      </c>
      <c r="C3" s="9" t="s">
        <v>28</v>
      </c>
      <c r="D3" s="9" t="s">
        <v>14</v>
      </c>
      <c r="E3" s="9" t="s">
        <v>14</v>
      </c>
      <c r="F3" s="9" t="s">
        <v>16</v>
      </c>
      <c r="G3" s="9" t="s">
        <v>28</v>
      </c>
      <c r="H3" s="9" t="s">
        <v>28</v>
      </c>
      <c r="I3" s="9" t="s">
        <v>28</v>
      </c>
      <c r="J3" s="9" t="s">
        <v>28</v>
      </c>
      <c r="K3" s="9" t="s">
        <v>28</v>
      </c>
      <c r="L3" s="9" t="s">
        <v>19</v>
      </c>
      <c r="M3" s="9" t="s">
        <v>32</v>
      </c>
    </row>
    <row r="4" ht="129.6" spans="1:13">
      <c r="A4" s="1" t="s">
        <v>21</v>
      </c>
      <c r="B4" s="9" t="s">
        <v>16</v>
      </c>
      <c r="C4" s="9" t="s">
        <v>28</v>
      </c>
      <c r="D4" s="9" t="s">
        <v>14</v>
      </c>
      <c r="E4" s="9" t="s">
        <v>28</v>
      </c>
      <c r="F4" s="9" t="s">
        <v>16</v>
      </c>
      <c r="G4" s="9" t="s">
        <v>17</v>
      </c>
      <c r="H4" s="9" t="s">
        <v>30</v>
      </c>
      <c r="I4" s="9" t="s">
        <v>28</v>
      </c>
      <c r="J4" s="9" t="s">
        <v>28</v>
      </c>
      <c r="K4" s="9" t="s">
        <v>28</v>
      </c>
      <c r="L4" s="9" t="s">
        <v>19</v>
      </c>
      <c r="M4" s="9" t="s">
        <v>28</v>
      </c>
    </row>
    <row r="5" ht="129.6" spans="1:13">
      <c r="A5" s="1" t="s">
        <v>22</v>
      </c>
      <c r="B5" s="9" t="s">
        <v>16</v>
      </c>
      <c r="C5" s="9" t="s">
        <v>23</v>
      </c>
      <c r="D5" s="9" t="s">
        <v>14</v>
      </c>
      <c r="E5" s="9" t="s">
        <v>17</v>
      </c>
      <c r="F5" s="9" t="s">
        <v>16</v>
      </c>
      <c r="G5" s="9" t="s">
        <v>16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19</v>
      </c>
      <c r="M5" s="9" t="s">
        <v>30</v>
      </c>
    </row>
    <row r="6" ht="129.6" spans="1:13">
      <c r="A6" s="1" t="s">
        <v>24</v>
      </c>
      <c r="B6" s="9" t="s">
        <v>14</v>
      </c>
      <c r="C6" s="9" t="s">
        <v>28</v>
      </c>
      <c r="D6" s="9" t="s">
        <v>28</v>
      </c>
      <c r="E6" s="9" t="s">
        <v>28</v>
      </c>
      <c r="F6" s="9" t="s">
        <v>16</v>
      </c>
      <c r="G6" s="9" t="s">
        <v>28</v>
      </c>
      <c r="H6" s="9" t="s">
        <v>17</v>
      </c>
      <c r="I6" s="9" t="s">
        <v>28</v>
      </c>
      <c r="J6" s="9" t="s">
        <v>28</v>
      </c>
      <c r="K6" s="9" t="s">
        <v>14</v>
      </c>
      <c r="L6" s="9" t="s">
        <v>19</v>
      </c>
      <c r="M6" s="9" t="s">
        <v>28</v>
      </c>
    </row>
    <row r="7" ht="129.6" spans="1:13">
      <c r="A7" s="1" t="s">
        <v>25</v>
      </c>
      <c r="B7" s="9" t="s">
        <v>16</v>
      </c>
      <c r="C7" s="9" t="s">
        <v>28</v>
      </c>
      <c r="D7" s="9" t="s">
        <v>14</v>
      </c>
      <c r="E7" s="9" t="s">
        <v>28</v>
      </c>
      <c r="F7" s="9" t="s">
        <v>16</v>
      </c>
      <c r="G7" s="9" t="s">
        <v>29</v>
      </c>
      <c r="H7" s="9" t="s">
        <v>28</v>
      </c>
      <c r="I7" s="9" t="s">
        <v>28</v>
      </c>
      <c r="J7" s="9" t="s">
        <v>28</v>
      </c>
      <c r="K7" s="9" t="s">
        <v>14</v>
      </c>
      <c r="L7" s="9" t="s">
        <v>14</v>
      </c>
      <c r="M7" s="9" t="s">
        <v>28</v>
      </c>
    </row>
    <row r="8" ht="129.6" spans="1:13">
      <c r="A8" s="1" t="s">
        <v>26</v>
      </c>
      <c r="B8" s="9" t="s">
        <v>14</v>
      </c>
      <c r="C8" s="9" t="s">
        <v>28</v>
      </c>
      <c r="D8" s="9" t="s">
        <v>14</v>
      </c>
      <c r="E8" s="9" t="s">
        <v>14</v>
      </c>
      <c r="F8" s="9" t="s">
        <v>16</v>
      </c>
      <c r="G8" s="9" t="s">
        <v>17</v>
      </c>
      <c r="H8" s="9" t="s">
        <v>30</v>
      </c>
      <c r="I8" s="9" t="s">
        <v>28</v>
      </c>
      <c r="J8" s="9" t="s">
        <v>28</v>
      </c>
      <c r="K8" s="9" t="s">
        <v>14</v>
      </c>
      <c r="L8" s="9" t="s">
        <v>14</v>
      </c>
      <c r="M8" s="9" t="s">
        <v>16</v>
      </c>
    </row>
    <row r="9" ht="129.6" spans="1:13">
      <c r="A9" s="1" t="s">
        <v>27</v>
      </c>
      <c r="B9" s="9" t="s">
        <v>17</v>
      </c>
      <c r="C9" s="9" t="s">
        <v>28</v>
      </c>
      <c r="D9" s="9" t="s">
        <v>28</v>
      </c>
      <c r="E9" s="9" t="s">
        <v>28</v>
      </c>
      <c r="F9" s="9" t="s">
        <v>16</v>
      </c>
      <c r="G9" s="9" t="s">
        <v>16</v>
      </c>
      <c r="H9" s="9" t="s">
        <v>28</v>
      </c>
      <c r="I9" s="9" t="s">
        <v>28</v>
      </c>
      <c r="J9" s="9" t="s">
        <v>28</v>
      </c>
      <c r="K9" s="9" t="s">
        <v>14</v>
      </c>
      <c r="L9" s="9" t="s">
        <v>14</v>
      </c>
      <c r="M9" s="9" t="s">
        <v>28</v>
      </c>
    </row>
    <row r="12" ht="33" spans="14:15">
      <c r="N12" s="3" t="s">
        <v>31</v>
      </c>
      <c r="O12" s="4">
        <f>48/(8*12-6)</f>
        <v>0.533333333333333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I7" workbookViewId="0">
      <selection activeCell="O12" sqref="O12"/>
    </sheetView>
  </sheetViews>
  <sheetFormatPr defaultColWidth="8.88888888888889" defaultRowHeight="14.4"/>
  <cols>
    <col min="1" max="1" width="11.5740740740741" style="1" customWidth="1"/>
    <col min="14" max="14" width="32.6666666666667" customWidth="1"/>
    <col min="15" max="15" width="20" customWidth="1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69" spans="1:13">
      <c r="A2" s="1" t="s">
        <v>13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16</v>
      </c>
      <c r="G2" s="2" t="s">
        <v>17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19</v>
      </c>
      <c r="M2" s="2" t="s">
        <v>32</v>
      </c>
    </row>
    <row r="3" ht="110.4" spans="1:13">
      <c r="A3" s="1" t="s">
        <v>20</v>
      </c>
      <c r="B3" s="2" t="s">
        <v>19</v>
      </c>
      <c r="C3" s="2" t="s">
        <v>28</v>
      </c>
      <c r="D3" s="2" t="s">
        <v>28</v>
      </c>
      <c r="E3" s="2" t="s">
        <v>14</v>
      </c>
      <c r="F3" s="2" t="s">
        <v>16</v>
      </c>
      <c r="G3" s="2" t="s">
        <v>29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19</v>
      </c>
      <c r="M3" s="2" t="s">
        <v>32</v>
      </c>
    </row>
    <row r="4" ht="110.4" spans="1:13">
      <c r="A4" s="1" t="s">
        <v>21</v>
      </c>
      <c r="B4" s="2" t="s">
        <v>14</v>
      </c>
      <c r="C4" s="2" t="s">
        <v>28</v>
      </c>
      <c r="D4" s="2" t="s">
        <v>14</v>
      </c>
      <c r="E4" s="2" t="s">
        <v>14</v>
      </c>
      <c r="F4" s="2" t="s">
        <v>16</v>
      </c>
      <c r="G4" s="2" t="s">
        <v>17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19</v>
      </c>
      <c r="M4" s="2" t="s">
        <v>28</v>
      </c>
    </row>
    <row r="5" ht="110.4" spans="1:13">
      <c r="A5" s="1" t="s">
        <v>22</v>
      </c>
      <c r="B5" s="2" t="s">
        <v>14</v>
      </c>
      <c r="C5" s="2" t="s">
        <v>23</v>
      </c>
      <c r="D5" s="2" t="s">
        <v>14</v>
      </c>
      <c r="E5" s="2" t="s">
        <v>14</v>
      </c>
      <c r="F5" s="2" t="s">
        <v>16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19</v>
      </c>
      <c r="M5" s="2" t="s">
        <v>28</v>
      </c>
    </row>
    <row r="6" ht="110.4" spans="1:13">
      <c r="A6" s="1" t="s">
        <v>24</v>
      </c>
      <c r="B6" s="2" t="s">
        <v>14</v>
      </c>
      <c r="C6" s="2" t="s">
        <v>28</v>
      </c>
      <c r="D6" s="2" t="s">
        <v>28</v>
      </c>
      <c r="E6" s="2" t="s">
        <v>28</v>
      </c>
      <c r="F6" s="2" t="s">
        <v>16</v>
      </c>
      <c r="G6" s="2" t="s">
        <v>16</v>
      </c>
      <c r="H6" s="2" t="s">
        <v>17</v>
      </c>
      <c r="I6" s="2" t="s">
        <v>28</v>
      </c>
      <c r="J6" s="2" t="s">
        <v>28</v>
      </c>
      <c r="K6" s="2" t="s">
        <v>14</v>
      </c>
      <c r="L6" s="2" t="s">
        <v>19</v>
      </c>
      <c r="M6" s="2" t="s">
        <v>28</v>
      </c>
    </row>
    <row r="7" ht="110.4" spans="1:13">
      <c r="A7" s="1" t="s">
        <v>25</v>
      </c>
      <c r="B7" s="2" t="s">
        <v>16</v>
      </c>
      <c r="C7" s="2" t="s">
        <v>28</v>
      </c>
      <c r="D7" s="2" t="s">
        <v>14</v>
      </c>
      <c r="E7" s="2" t="s">
        <v>14</v>
      </c>
      <c r="F7" s="2" t="s">
        <v>16</v>
      </c>
      <c r="G7" s="2" t="s">
        <v>17</v>
      </c>
      <c r="H7" s="2" t="s">
        <v>28</v>
      </c>
      <c r="I7" s="2" t="s">
        <v>28</v>
      </c>
      <c r="J7" s="2" t="s">
        <v>28</v>
      </c>
      <c r="K7" s="2" t="s">
        <v>14</v>
      </c>
      <c r="L7" s="2" t="s">
        <v>14</v>
      </c>
      <c r="M7" s="2" t="s">
        <v>28</v>
      </c>
    </row>
    <row r="8" ht="110.4" spans="1:13">
      <c r="A8" s="1" t="s">
        <v>26</v>
      </c>
      <c r="B8" s="2" t="s">
        <v>14</v>
      </c>
      <c r="C8" s="2" t="s">
        <v>28</v>
      </c>
      <c r="D8" s="2" t="s">
        <v>14</v>
      </c>
      <c r="E8" s="2" t="s">
        <v>14</v>
      </c>
      <c r="F8" s="2" t="s">
        <v>16</v>
      </c>
      <c r="G8" s="2" t="s">
        <v>29</v>
      </c>
      <c r="H8" s="2" t="s">
        <v>17</v>
      </c>
      <c r="I8" s="2" t="s">
        <v>28</v>
      </c>
      <c r="J8" s="2" t="s">
        <v>28</v>
      </c>
      <c r="K8" s="2" t="s">
        <v>14</v>
      </c>
      <c r="L8" s="2" t="s">
        <v>14</v>
      </c>
      <c r="M8" s="2" t="s">
        <v>16</v>
      </c>
    </row>
    <row r="9" ht="110.4" spans="1:13">
      <c r="A9" s="1" t="s">
        <v>27</v>
      </c>
      <c r="B9" s="2" t="s">
        <v>14</v>
      </c>
      <c r="C9" s="2" t="s">
        <v>28</v>
      </c>
      <c r="D9" s="2" t="s">
        <v>28</v>
      </c>
      <c r="E9" s="2" t="s">
        <v>28</v>
      </c>
      <c r="F9" s="2" t="s">
        <v>16</v>
      </c>
      <c r="G9" s="2" t="s">
        <v>29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</row>
    <row r="12" ht="33" spans="14:15">
      <c r="N12" s="3" t="s">
        <v>31</v>
      </c>
      <c r="O12" s="4">
        <f>49/(8*12-6)</f>
        <v>0.544444444444444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70" zoomScaleNormal="70" topLeftCell="J4" workbookViewId="0">
      <selection activeCell="O12" sqref="O12"/>
    </sheetView>
  </sheetViews>
  <sheetFormatPr defaultColWidth="10" defaultRowHeight="14.4"/>
  <cols>
    <col min="1" max="1" width="15.1111111111111" style="1" customWidth="1"/>
    <col min="2" max="5" width="14.6666666666667" style="22" customWidth="1"/>
    <col min="6" max="6" width="12.4444444444444" style="22" customWidth="1"/>
    <col min="7" max="11" width="14.6666666666667" style="22" customWidth="1"/>
    <col min="12" max="12" width="12.4444444444444" style="22" customWidth="1"/>
    <col min="13" max="13" width="16.8888888888889" style="22" customWidth="1"/>
    <col min="14" max="14" width="32.6666666666667" style="22" customWidth="1"/>
    <col min="15" max="15" width="20" style="22" customWidth="1"/>
    <col min="16" max="16384" width="10" style="22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2" customFormat="1" ht="72" spans="1:14">
      <c r="A2" s="1" t="s">
        <v>13</v>
      </c>
      <c r="B2" s="9" t="s">
        <v>14</v>
      </c>
      <c r="C2" s="9" t="s">
        <v>28</v>
      </c>
      <c r="D2" s="9" t="s">
        <v>28</v>
      </c>
      <c r="E2" s="9" t="s">
        <v>14</v>
      </c>
      <c r="F2" s="9" t="s">
        <v>16</v>
      </c>
      <c r="G2" s="9" t="s">
        <v>16</v>
      </c>
      <c r="H2" s="9" t="s">
        <v>23</v>
      </c>
      <c r="I2" s="9" t="s">
        <v>28</v>
      </c>
      <c r="J2" s="9" t="s">
        <v>28</v>
      </c>
      <c r="K2" s="9" t="s">
        <v>14</v>
      </c>
      <c r="L2" s="9" t="s">
        <v>19</v>
      </c>
      <c r="M2" s="9" t="s">
        <v>28</v>
      </c>
      <c r="N2" s="11">
        <f>COUNTIF(B2:M2,C2)/(12-COUNTIF(B2:M2,L2))</f>
        <v>0.454545454545455</v>
      </c>
    </row>
    <row r="3" s="22" customFormat="1" ht="57.6" spans="1:14">
      <c r="A3" s="1" t="s">
        <v>20</v>
      </c>
      <c r="B3" s="9" t="s">
        <v>19</v>
      </c>
      <c r="C3" s="9" t="s">
        <v>28</v>
      </c>
      <c r="D3" s="9" t="s">
        <v>32</v>
      </c>
      <c r="E3" s="9" t="s">
        <v>28</v>
      </c>
      <c r="F3" s="9" t="s">
        <v>16</v>
      </c>
      <c r="G3" s="9" t="s">
        <v>17</v>
      </c>
      <c r="H3" s="9" t="s">
        <v>28</v>
      </c>
      <c r="I3" s="9" t="s">
        <v>28</v>
      </c>
      <c r="J3" s="9" t="s">
        <v>28</v>
      </c>
      <c r="K3" s="9" t="s">
        <v>28</v>
      </c>
      <c r="L3" s="9" t="s">
        <v>19</v>
      </c>
      <c r="M3" s="9" t="s">
        <v>28</v>
      </c>
      <c r="N3" s="11">
        <f>COUNTIF(B3:M3,C2)/(12-COUNTIF(B3:M3,L2))</f>
        <v>0.7</v>
      </c>
    </row>
    <row r="4" s="22" customFormat="1" ht="72" spans="1:14">
      <c r="A4" s="1" t="s">
        <v>21</v>
      </c>
      <c r="B4" s="9" t="s">
        <v>14</v>
      </c>
      <c r="C4" s="9" t="s">
        <v>28</v>
      </c>
      <c r="D4" s="9" t="s">
        <v>14</v>
      </c>
      <c r="E4" s="9" t="s">
        <v>14</v>
      </c>
      <c r="F4" s="9" t="s">
        <v>16</v>
      </c>
      <c r="G4" s="9" t="s">
        <v>28</v>
      </c>
      <c r="H4" s="9" t="s">
        <v>28</v>
      </c>
      <c r="I4" s="9" t="s">
        <v>28</v>
      </c>
      <c r="J4" s="9" t="s">
        <v>28</v>
      </c>
      <c r="K4" s="9" t="s">
        <v>28</v>
      </c>
      <c r="L4" s="9" t="s">
        <v>19</v>
      </c>
      <c r="M4" s="9" t="s">
        <v>28</v>
      </c>
      <c r="N4" s="11">
        <f>COUNTIF(B4:M4,C2)/(12-COUNTIF(B4:M4,L4))</f>
        <v>0.636363636363636</v>
      </c>
    </row>
    <row r="5" s="22" customFormat="1" ht="72" spans="1:14">
      <c r="A5" s="1" t="s">
        <v>22</v>
      </c>
      <c r="B5" s="9" t="s">
        <v>14</v>
      </c>
      <c r="C5" s="9" t="s">
        <v>28</v>
      </c>
      <c r="D5" s="9" t="s">
        <v>17</v>
      </c>
      <c r="E5" s="9" t="s">
        <v>14</v>
      </c>
      <c r="F5" s="9" t="s">
        <v>16</v>
      </c>
      <c r="G5" s="9" t="s">
        <v>28</v>
      </c>
      <c r="H5" s="9" t="s">
        <v>28</v>
      </c>
      <c r="I5" s="9" t="s">
        <v>30</v>
      </c>
      <c r="J5" s="9" t="s">
        <v>30</v>
      </c>
      <c r="K5" s="9" t="s">
        <v>28</v>
      </c>
      <c r="L5" s="9" t="s">
        <v>19</v>
      </c>
      <c r="M5" s="9" t="s">
        <v>28</v>
      </c>
      <c r="N5" s="11">
        <f>COUNTIF(B5:M5,C2)/(12-COUNTIF(B5:M5,L5))</f>
        <v>0.454545454545455</v>
      </c>
    </row>
    <row r="6" s="22" customFormat="1" ht="72" spans="1:14">
      <c r="A6" s="1" t="s">
        <v>24</v>
      </c>
      <c r="B6" s="9" t="s">
        <v>14</v>
      </c>
      <c r="C6" s="9" t="s">
        <v>28</v>
      </c>
      <c r="D6" s="9" t="s">
        <v>28</v>
      </c>
      <c r="E6" s="9" t="s">
        <v>14</v>
      </c>
      <c r="F6" s="9" t="s">
        <v>16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14</v>
      </c>
      <c r="L6" s="9" t="s">
        <v>19</v>
      </c>
      <c r="M6" s="9" t="s">
        <v>28</v>
      </c>
      <c r="N6" s="11">
        <f>COUNTIF(B6:M6,C2)/(12-COUNTIF(B6:M6,L6))</f>
        <v>0.636363636363636</v>
      </c>
    </row>
    <row r="7" s="22" customFormat="1" ht="86.4" spans="1:14">
      <c r="A7" s="1" t="s">
        <v>25</v>
      </c>
      <c r="B7" s="9" t="s">
        <v>14</v>
      </c>
      <c r="C7" s="9" t="s">
        <v>28</v>
      </c>
      <c r="D7" s="9" t="s">
        <v>32</v>
      </c>
      <c r="E7" s="9" t="s">
        <v>14</v>
      </c>
      <c r="F7" s="9" t="s">
        <v>16</v>
      </c>
      <c r="G7" s="9" t="s">
        <v>17</v>
      </c>
      <c r="H7" s="9" t="s">
        <v>30</v>
      </c>
      <c r="I7" s="9" t="s">
        <v>28</v>
      </c>
      <c r="J7" s="9" t="s">
        <v>28</v>
      </c>
      <c r="K7" s="9" t="s">
        <v>14</v>
      </c>
      <c r="L7" s="9" t="s">
        <v>14</v>
      </c>
      <c r="M7" s="9" t="s">
        <v>28</v>
      </c>
      <c r="N7" s="11">
        <f>COUNTIF(B7:M7,C2)/(12-COUNTIF(B7:M7,L2))</f>
        <v>0.333333333333333</v>
      </c>
    </row>
    <row r="8" s="22" customFormat="1" ht="86.4" spans="1:14">
      <c r="A8" s="1" t="s">
        <v>26</v>
      </c>
      <c r="B8" s="9" t="s">
        <v>14</v>
      </c>
      <c r="C8" s="9" t="s">
        <v>30</v>
      </c>
      <c r="D8" s="9" t="s">
        <v>29</v>
      </c>
      <c r="E8" s="9" t="s">
        <v>17</v>
      </c>
      <c r="F8" s="9" t="s">
        <v>16</v>
      </c>
      <c r="G8" s="9" t="s">
        <v>16</v>
      </c>
      <c r="H8" s="9" t="s">
        <v>28</v>
      </c>
      <c r="I8" s="9" t="s">
        <v>28</v>
      </c>
      <c r="J8" s="9" t="s">
        <v>28</v>
      </c>
      <c r="K8" s="9" t="s">
        <v>14</v>
      </c>
      <c r="L8" s="9" t="s">
        <v>14</v>
      </c>
      <c r="M8" s="9" t="s">
        <v>28</v>
      </c>
      <c r="N8" s="11">
        <f>COUNTIF(B8:M8,C2)/(12-COUNTIF(B8:M8,L2))</f>
        <v>0.333333333333333</v>
      </c>
    </row>
    <row r="9" s="22" customFormat="1" ht="86.4" spans="1:14">
      <c r="A9" s="1" t="s">
        <v>27</v>
      </c>
      <c r="B9" s="9" t="s">
        <v>28</v>
      </c>
      <c r="C9" s="9" t="s">
        <v>28</v>
      </c>
      <c r="D9" s="9" t="s">
        <v>28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28</v>
      </c>
      <c r="J9" s="9" t="s">
        <v>28</v>
      </c>
      <c r="K9" s="9" t="s">
        <v>28</v>
      </c>
      <c r="L9" s="9" t="s">
        <v>14</v>
      </c>
      <c r="M9" s="9" t="s">
        <v>28</v>
      </c>
      <c r="N9" s="11">
        <f>COUNTIF(B9:M9,C2)/(12-COUNTIF(B9:M9,L2))</f>
        <v>0.583333333333333</v>
      </c>
    </row>
    <row r="10" ht="25.8" spans="2:13">
      <c r="B10" s="10">
        <f>COUNTIF(B2:B9,C9)/(8-COUNTIF(B2:B9,L2))</f>
        <v>0.142857142857143</v>
      </c>
      <c r="C10" s="10">
        <f>COUNTIF(C2:C9,C9)/(8-COUNTIF(C2:C9,L2))</f>
        <v>0.875</v>
      </c>
      <c r="D10" s="10">
        <f>COUNTIF(D2:D9,C9)/(8-COUNTIF(D2:D9,L2))</f>
        <v>0.375</v>
      </c>
      <c r="E10" s="10">
        <f>COUNTIF(E2:E9,C9)/(8-COUNTIF(E2:E9,L2))</f>
        <v>0.125</v>
      </c>
      <c r="F10" s="10">
        <f>COUNTIF(F2:F9,C9)/(8-COUNTIF(F2:F9,L2))</f>
        <v>0</v>
      </c>
      <c r="G10" s="10">
        <f>COUNTIF(G2:G9,C9)/(8-COUNTIF(G2:G9,L2))</f>
        <v>0.375</v>
      </c>
      <c r="H10" s="10">
        <f>COUNTIF(H2:H9,C9)/(8-COUNTIF(H2:H9,L2))</f>
        <v>0.625</v>
      </c>
      <c r="I10" s="10">
        <f>COUNTIF(I2:I9,C9)/(8-COUNTIF(I2:I9,L2))</f>
        <v>0.875</v>
      </c>
      <c r="J10" s="10">
        <f>COUNTIF(J2:J9,C9)/(8-COUNTIF(J2:J9,L2))</f>
        <v>0.875</v>
      </c>
      <c r="K10" s="10">
        <f>COUNTIF(K2:K9,C9)/(8-COUNTIF(K2:K9,L2))</f>
        <v>0.5</v>
      </c>
      <c r="L10" s="10">
        <f>COUNTIF(L2:L9,C9)/(8-COUNTIF(L2:L9,L2))</f>
        <v>0</v>
      </c>
      <c r="M10" s="10">
        <f>COUNTIF(M2:M9,C9)/(8-COUNTIF(M2:M9,L2))</f>
        <v>1</v>
      </c>
    </row>
    <row r="12" ht="33" spans="14:15">
      <c r="N12" s="3" t="s">
        <v>31</v>
      </c>
      <c r="O12" s="4">
        <f>46/(8*12-6)</f>
        <v>0.511111111111111</v>
      </c>
    </row>
    <row r="19" ht="33" spans="14:15">
      <c r="N19" s="3" t="s">
        <v>31</v>
      </c>
      <c r="O19" s="4">
        <f>38/(8*12-6-16)</f>
        <v>0.513513513513513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L8" workbookViewId="0">
      <selection activeCell="O12" sqref="O12"/>
    </sheetView>
  </sheetViews>
  <sheetFormatPr defaultColWidth="8.88888888888889" defaultRowHeight="14.4"/>
  <cols>
    <col min="1" max="1" width="15.1111111111111" style="1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0.4" spans="1:13">
      <c r="A2" s="1" t="s">
        <v>13</v>
      </c>
      <c r="B2" s="2" t="s">
        <v>14</v>
      </c>
      <c r="C2" s="2" t="s">
        <v>28</v>
      </c>
      <c r="D2" s="2" t="s">
        <v>28</v>
      </c>
      <c r="E2" s="2" t="s">
        <v>28</v>
      </c>
      <c r="F2" s="2" t="s">
        <v>16</v>
      </c>
      <c r="G2" s="2" t="s">
        <v>17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19</v>
      </c>
      <c r="M2" s="2" t="s">
        <v>30</v>
      </c>
    </row>
    <row r="3" ht="110.4" spans="1:13">
      <c r="A3" s="1" t="s">
        <v>20</v>
      </c>
      <c r="B3" s="2" t="s">
        <v>19</v>
      </c>
      <c r="C3" s="2" t="s">
        <v>30</v>
      </c>
      <c r="D3" s="2" t="s">
        <v>14</v>
      </c>
      <c r="E3" s="2" t="s">
        <v>14</v>
      </c>
      <c r="F3" s="2" t="s">
        <v>16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19</v>
      </c>
      <c r="M3" s="2" t="s">
        <v>28</v>
      </c>
    </row>
    <row r="4" ht="110.4" spans="1:13">
      <c r="A4" s="1" t="s">
        <v>21</v>
      </c>
      <c r="B4" s="2" t="s">
        <v>14</v>
      </c>
      <c r="C4" s="2" t="s">
        <v>28</v>
      </c>
      <c r="D4" s="2" t="s">
        <v>28</v>
      </c>
      <c r="E4" s="2" t="s">
        <v>17</v>
      </c>
      <c r="F4" s="2" t="s">
        <v>16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19</v>
      </c>
      <c r="M4" s="2" t="s">
        <v>28</v>
      </c>
    </row>
    <row r="5" ht="110.4" spans="1:13">
      <c r="A5" s="1" t="s">
        <v>22</v>
      </c>
      <c r="B5" s="2" t="s">
        <v>29</v>
      </c>
      <c r="C5" s="2" t="s">
        <v>29</v>
      </c>
      <c r="D5" s="2" t="s">
        <v>29</v>
      </c>
      <c r="E5" s="2" t="s">
        <v>17</v>
      </c>
      <c r="F5" s="2" t="s">
        <v>16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14</v>
      </c>
      <c r="L5" s="2" t="s">
        <v>19</v>
      </c>
      <c r="M5" s="2" t="s">
        <v>30</v>
      </c>
    </row>
    <row r="6" ht="110.4" spans="1:13">
      <c r="A6" s="1" t="s">
        <v>24</v>
      </c>
      <c r="B6" s="2" t="s">
        <v>19</v>
      </c>
      <c r="C6" s="2" t="s">
        <v>28</v>
      </c>
      <c r="D6" s="2" t="s">
        <v>28</v>
      </c>
      <c r="E6" s="2" t="s">
        <v>28</v>
      </c>
      <c r="F6" s="2" t="s">
        <v>16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14</v>
      </c>
      <c r="L6" s="2" t="s">
        <v>19</v>
      </c>
      <c r="M6" s="2" t="s">
        <v>28</v>
      </c>
    </row>
    <row r="7" ht="110.4" spans="1:13">
      <c r="A7" s="1" t="s">
        <v>25</v>
      </c>
      <c r="B7" s="2" t="s">
        <v>28</v>
      </c>
      <c r="C7" s="2" t="s">
        <v>28</v>
      </c>
      <c r="D7" s="2" t="s">
        <v>14</v>
      </c>
      <c r="E7" s="2" t="s">
        <v>14</v>
      </c>
      <c r="F7" s="2" t="s">
        <v>16</v>
      </c>
      <c r="G7" s="2" t="s">
        <v>17</v>
      </c>
      <c r="H7" s="2" t="s">
        <v>28</v>
      </c>
      <c r="I7" s="2" t="s">
        <v>28</v>
      </c>
      <c r="J7" s="2" t="s">
        <v>28</v>
      </c>
      <c r="K7" s="2" t="s">
        <v>14</v>
      </c>
      <c r="L7" s="2" t="s">
        <v>14</v>
      </c>
      <c r="M7" s="2" t="s">
        <v>28</v>
      </c>
    </row>
    <row r="8" ht="110.4" spans="1:13">
      <c r="A8" s="1" t="s">
        <v>26</v>
      </c>
      <c r="B8" s="2" t="s">
        <v>14</v>
      </c>
      <c r="C8" s="2" t="s">
        <v>28</v>
      </c>
      <c r="D8" s="2" t="s">
        <v>14</v>
      </c>
      <c r="E8" s="2" t="s">
        <v>29</v>
      </c>
      <c r="F8" s="2" t="s">
        <v>16</v>
      </c>
      <c r="G8" s="2" t="s">
        <v>16</v>
      </c>
      <c r="H8" s="2" t="s">
        <v>17</v>
      </c>
      <c r="I8" s="2" t="s">
        <v>28</v>
      </c>
      <c r="J8" s="2" t="s">
        <v>28</v>
      </c>
      <c r="K8" s="2" t="s">
        <v>14</v>
      </c>
      <c r="L8" s="2" t="s">
        <v>14</v>
      </c>
      <c r="M8" s="2" t="s">
        <v>28</v>
      </c>
    </row>
    <row r="9" ht="110.4" spans="1:13">
      <c r="A9" s="1" t="s">
        <v>27</v>
      </c>
      <c r="B9" s="2" t="s">
        <v>14</v>
      </c>
      <c r="C9" s="2" t="s">
        <v>28</v>
      </c>
      <c r="D9" s="2" t="s">
        <v>28</v>
      </c>
      <c r="E9" s="2" t="s">
        <v>14</v>
      </c>
      <c r="F9" s="2" t="s">
        <v>16</v>
      </c>
      <c r="G9" s="2" t="s">
        <v>16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</row>
    <row r="12" ht="33" spans="14:15">
      <c r="N12" s="3" t="s">
        <v>31</v>
      </c>
      <c r="O12" s="4">
        <f>51/(8*12-6)</f>
        <v>0.566666666666667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K8" workbookViewId="0">
      <selection activeCell="O11" sqref="O11"/>
    </sheetView>
  </sheetViews>
  <sheetFormatPr defaultColWidth="10" defaultRowHeight="14.4"/>
  <cols>
    <col min="1" max="1" width="15.1111111111111" style="1" customWidth="1"/>
    <col min="2" max="13" width="10" style="22"/>
    <col min="14" max="14" width="32.6666666666667" style="22" customWidth="1"/>
    <col min="15" max="15" width="20" style="22" customWidth="1"/>
    <col min="16" max="16384" width="10" style="22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2" customFormat="1" ht="100.8" spans="1:13">
      <c r="A2" s="1" t="s">
        <v>13</v>
      </c>
      <c r="B2" s="9" t="s">
        <v>14</v>
      </c>
      <c r="C2" s="9" t="s">
        <v>28</v>
      </c>
      <c r="D2" s="9" t="s">
        <v>28</v>
      </c>
      <c r="E2" s="9" t="s">
        <v>28</v>
      </c>
      <c r="F2" s="9" t="s">
        <v>16</v>
      </c>
      <c r="G2" s="9" t="s">
        <v>28</v>
      </c>
      <c r="H2" s="9" t="s">
        <v>17</v>
      </c>
      <c r="I2" s="9" t="s">
        <v>28</v>
      </c>
      <c r="J2" s="9" t="s">
        <v>28</v>
      </c>
      <c r="K2" s="9" t="s">
        <v>28</v>
      </c>
      <c r="L2" s="9" t="s">
        <v>19</v>
      </c>
      <c r="M2" s="9" t="s">
        <v>28</v>
      </c>
    </row>
    <row r="3" s="22" customFormat="1" ht="100.8" spans="1:13">
      <c r="A3" s="1" t="s">
        <v>20</v>
      </c>
      <c r="B3" s="9" t="s">
        <v>19</v>
      </c>
      <c r="C3" s="9" t="s">
        <v>28</v>
      </c>
      <c r="D3" s="9" t="s">
        <v>14</v>
      </c>
      <c r="E3" s="9" t="s">
        <v>14</v>
      </c>
      <c r="F3" s="9" t="s">
        <v>16</v>
      </c>
      <c r="G3" s="9" t="s">
        <v>16</v>
      </c>
      <c r="H3" s="9" t="s">
        <v>17</v>
      </c>
      <c r="I3" s="9" t="s">
        <v>28</v>
      </c>
      <c r="J3" s="9" t="s">
        <v>28</v>
      </c>
      <c r="K3" s="9" t="s">
        <v>28</v>
      </c>
      <c r="L3" s="9" t="s">
        <v>19</v>
      </c>
      <c r="M3" s="9" t="s">
        <v>28</v>
      </c>
    </row>
    <row r="4" s="22" customFormat="1" ht="100.8" spans="1:13">
      <c r="A4" s="1" t="s">
        <v>21</v>
      </c>
      <c r="B4" s="9" t="s">
        <v>14</v>
      </c>
      <c r="C4" s="9" t="s">
        <v>28</v>
      </c>
      <c r="D4" s="9" t="s">
        <v>14</v>
      </c>
      <c r="E4" s="9" t="s">
        <v>28</v>
      </c>
      <c r="F4" s="9" t="s">
        <v>16</v>
      </c>
      <c r="G4" s="9" t="s">
        <v>30</v>
      </c>
      <c r="H4" s="9" t="s">
        <v>30</v>
      </c>
      <c r="I4" s="9" t="s">
        <v>29</v>
      </c>
      <c r="J4" s="9" t="s">
        <v>28</v>
      </c>
      <c r="K4" s="9" t="s">
        <v>28</v>
      </c>
      <c r="L4" s="9" t="s">
        <v>19</v>
      </c>
      <c r="M4" s="9" t="s">
        <v>28</v>
      </c>
    </row>
    <row r="5" s="22" customFormat="1" ht="100.8" spans="1:13">
      <c r="A5" s="1" t="s">
        <v>22</v>
      </c>
      <c r="B5" s="9" t="s">
        <v>14</v>
      </c>
      <c r="C5" s="9" t="s">
        <v>28</v>
      </c>
      <c r="D5" s="9" t="s">
        <v>14</v>
      </c>
      <c r="E5" s="9" t="s">
        <v>17</v>
      </c>
      <c r="F5" s="9" t="s">
        <v>16</v>
      </c>
      <c r="G5" s="9" t="s">
        <v>28</v>
      </c>
      <c r="H5" s="9" t="s">
        <v>30</v>
      </c>
      <c r="I5" s="9" t="s">
        <v>28</v>
      </c>
      <c r="J5" s="9" t="s">
        <v>30</v>
      </c>
      <c r="K5" s="9" t="s">
        <v>14</v>
      </c>
      <c r="L5" s="9" t="s">
        <v>19</v>
      </c>
      <c r="M5" s="9" t="s">
        <v>28</v>
      </c>
    </row>
    <row r="6" s="22" customFormat="1" ht="100.8" spans="1:13">
      <c r="A6" s="1" t="s">
        <v>24</v>
      </c>
      <c r="B6" s="9" t="s">
        <v>14</v>
      </c>
      <c r="C6" s="9" t="s">
        <v>28</v>
      </c>
      <c r="D6" s="9" t="s">
        <v>28</v>
      </c>
      <c r="E6" s="9" t="s">
        <v>28</v>
      </c>
      <c r="F6" s="9" t="s">
        <v>16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14</v>
      </c>
      <c r="L6" s="9" t="s">
        <v>19</v>
      </c>
      <c r="M6" s="9" t="s">
        <v>28</v>
      </c>
    </row>
    <row r="7" s="22" customFormat="1" ht="100.8" spans="1:13">
      <c r="A7" s="1" t="s">
        <v>25</v>
      </c>
      <c r="B7" s="9" t="s">
        <v>28</v>
      </c>
      <c r="C7" s="9" t="s">
        <v>28</v>
      </c>
      <c r="D7" s="9" t="s">
        <v>28</v>
      </c>
      <c r="E7" s="9" t="s">
        <v>14</v>
      </c>
      <c r="F7" s="9" t="s">
        <v>16</v>
      </c>
      <c r="G7" s="9" t="s">
        <v>28</v>
      </c>
      <c r="H7" s="9" t="s">
        <v>28</v>
      </c>
      <c r="I7" s="9" t="s">
        <v>28</v>
      </c>
      <c r="J7" s="9" t="s">
        <v>28</v>
      </c>
      <c r="K7" s="9" t="s">
        <v>28</v>
      </c>
      <c r="L7" s="9" t="s">
        <v>14</v>
      </c>
      <c r="M7" s="9" t="s">
        <v>28</v>
      </c>
    </row>
    <row r="8" s="22" customFormat="1" ht="100.8" spans="1:13">
      <c r="A8" s="1" t="s">
        <v>26</v>
      </c>
      <c r="B8" s="9" t="s">
        <v>14</v>
      </c>
      <c r="C8" s="9" t="s">
        <v>28</v>
      </c>
      <c r="D8" s="9" t="s">
        <v>14</v>
      </c>
      <c r="E8" s="9" t="s">
        <v>14</v>
      </c>
      <c r="F8" s="9" t="s">
        <v>16</v>
      </c>
      <c r="G8" s="9" t="s">
        <v>16</v>
      </c>
      <c r="H8" s="9" t="s">
        <v>17</v>
      </c>
      <c r="I8" s="9" t="s">
        <v>28</v>
      </c>
      <c r="J8" s="9" t="s">
        <v>28</v>
      </c>
      <c r="K8" s="9" t="s">
        <v>14</v>
      </c>
      <c r="L8" s="9" t="s">
        <v>14</v>
      </c>
      <c r="M8" s="9" t="s">
        <v>28</v>
      </c>
    </row>
    <row r="9" s="22" customFormat="1" ht="100.8" spans="1:13">
      <c r="A9" s="1" t="s">
        <v>27</v>
      </c>
      <c r="B9" s="9" t="s">
        <v>14</v>
      </c>
      <c r="C9" s="9" t="s">
        <v>28</v>
      </c>
      <c r="D9" s="9" t="s">
        <v>29</v>
      </c>
      <c r="E9" s="9" t="s">
        <v>29</v>
      </c>
      <c r="F9" s="9" t="s">
        <v>16</v>
      </c>
      <c r="G9" s="9" t="s">
        <v>16</v>
      </c>
      <c r="H9" s="9" t="s">
        <v>28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</row>
    <row r="11" ht="33" spans="14:15">
      <c r="N11" s="3" t="s">
        <v>31</v>
      </c>
      <c r="O11" s="4">
        <f>50/(8*12-6)</f>
        <v>0.555555555555556</v>
      </c>
    </row>
    <row r="20" spans="10:10">
      <c r="J20" s="22" t="s">
        <v>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zoomScale="40" zoomScaleNormal="40" topLeftCell="E1" workbookViewId="0">
      <selection activeCell="O11" sqref="O11"/>
    </sheetView>
  </sheetViews>
  <sheetFormatPr defaultColWidth="8.88888888888889" defaultRowHeight="14.4"/>
  <cols>
    <col min="1" max="1" width="15.1111111111111" style="1" customWidth="1"/>
    <col min="2" max="5" width="14.6666666666667" customWidth="1"/>
    <col min="6" max="6" width="12.4444444444444" customWidth="1"/>
    <col min="7" max="11" width="14.6666666666667" customWidth="1"/>
    <col min="12" max="12" width="12.4444444444444" customWidth="1"/>
    <col min="13" max="13" width="14.6666666666667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69" spans="1:14">
      <c r="A2" s="1" t="s">
        <v>13</v>
      </c>
      <c r="B2" s="2" t="s">
        <v>14</v>
      </c>
      <c r="C2" s="21" t="s">
        <v>28</v>
      </c>
      <c r="D2" s="2" t="s">
        <v>14</v>
      </c>
      <c r="E2" s="21" t="s">
        <v>28</v>
      </c>
      <c r="F2" s="2" t="s">
        <v>16</v>
      </c>
      <c r="G2" s="2" t="s">
        <v>16</v>
      </c>
      <c r="H2" s="2" t="s">
        <v>17</v>
      </c>
      <c r="I2" s="21" t="s">
        <v>28</v>
      </c>
      <c r="J2" s="21" t="s">
        <v>28</v>
      </c>
      <c r="K2" s="21" t="s">
        <v>28</v>
      </c>
      <c r="L2" s="2" t="s">
        <v>19</v>
      </c>
      <c r="M2" s="21" t="s">
        <v>28</v>
      </c>
      <c r="N2" s="11">
        <f>COUNTIF(B2:M2,C2)/(12-COUNTIF(B2:M2,L2))</f>
        <v>0.545454545454545</v>
      </c>
    </row>
    <row r="3" ht="69" spans="1:14">
      <c r="A3" s="1" t="s">
        <v>20</v>
      </c>
      <c r="B3" s="2" t="s">
        <v>19</v>
      </c>
      <c r="C3" s="21" t="s">
        <v>28</v>
      </c>
      <c r="D3" s="2" t="s">
        <v>14</v>
      </c>
      <c r="E3" s="2" t="s">
        <v>14</v>
      </c>
      <c r="F3" s="2" t="s">
        <v>16</v>
      </c>
      <c r="G3" s="2" t="s">
        <v>16</v>
      </c>
      <c r="H3" s="2" t="s">
        <v>17</v>
      </c>
      <c r="I3" s="21" t="s">
        <v>28</v>
      </c>
      <c r="J3" s="2" t="s">
        <v>16</v>
      </c>
      <c r="K3" s="21" t="s">
        <v>28</v>
      </c>
      <c r="L3" s="2" t="s">
        <v>19</v>
      </c>
      <c r="M3" s="2" t="s">
        <v>32</v>
      </c>
      <c r="N3" s="11">
        <f>COUNTIF(B3:M3,C2)/(12-COUNTIF(B3:M3,L2))</f>
        <v>0.3</v>
      </c>
    </row>
    <row r="4" ht="69" spans="1:14">
      <c r="A4" s="1" t="s">
        <v>21</v>
      </c>
      <c r="B4" s="2" t="s">
        <v>14</v>
      </c>
      <c r="C4" s="21" t="s">
        <v>28</v>
      </c>
      <c r="D4" s="2" t="s">
        <v>14</v>
      </c>
      <c r="E4" s="2" t="s">
        <v>14</v>
      </c>
      <c r="F4" s="2" t="s">
        <v>16</v>
      </c>
      <c r="G4" s="21" t="s">
        <v>28</v>
      </c>
      <c r="H4" s="21" t="s">
        <v>28</v>
      </c>
      <c r="I4" s="2" t="s">
        <v>18</v>
      </c>
      <c r="J4" s="21" t="s">
        <v>28</v>
      </c>
      <c r="K4" s="2" t="s">
        <v>14</v>
      </c>
      <c r="L4" s="2" t="s">
        <v>19</v>
      </c>
      <c r="M4" s="21" t="s">
        <v>28</v>
      </c>
      <c r="N4" s="11">
        <f>COUNTIF(B4:M4,C2)/(12-COUNTIF(B4:M4,L4))</f>
        <v>0.454545454545455</v>
      </c>
    </row>
    <row r="5" ht="69" spans="1:14">
      <c r="A5" s="1" t="s">
        <v>22</v>
      </c>
      <c r="B5" s="21" t="s">
        <v>28</v>
      </c>
      <c r="C5" s="2" t="s">
        <v>23</v>
      </c>
      <c r="D5" s="21" t="s">
        <v>28</v>
      </c>
      <c r="E5" s="2" t="s">
        <v>14</v>
      </c>
      <c r="F5" s="2" t="s">
        <v>16</v>
      </c>
      <c r="G5" s="2" t="s">
        <v>16</v>
      </c>
      <c r="H5" s="2" t="s">
        <v>16</v>
      </c>
      <c r="I5" s="2" t="s">
        <v>18</v>
      </c>
      <c r="J5" s="2" t="s">
        <v>16</v>
      </c>
      <c r="K5" s="21" t="s">
        <v>28</v>
      </c>
      <c r="L5" s="2" t="s">
        <v>19</v>
      </c>
      <c r="M5" s="2" t="s">
        <v>32</v>
      </c>
      <c r="N5" s="11">
        <f>COUNTIF(B5:M5,C2)/(12-COUNTIF(B5:M5,L5))</f>
        <v>0.272727272727273</v>
      </c>
    </row>
    <row r="6" ht="69" spans="1:14">
      <c r="A6" s="1" t="s">
        <v>24</v>
      </c>
      <c r="B6" s="2" t="s">
        <v>14</v>
      </c>
      <c r="C6" s="2" t="s">
        <v>15</v>
      </c>
      <c r="D6" s="21" t="s">
        <v>28</v>
      </c>
      <c r="E6" s="2" t="s">
        <v>14</v>
      </c>
      <c r="F6" s="2" t="s">
        <v>16</v>
      </c>
      <c r="G6" s="2" t="s">
        <v>16</v>
      </c>
      <c r="H6" s="2" t="s">
        <v>17</v>
      </c>
      <c r="I6" s="2" t="s">
        <v>18</v>
      </c>
      <c r="J6" s="21" t="s">
        <v>28</v>
      </c>
      <c r="K6" s="2" t="s">
        <v>14</v>
      </c>
      <c r="L6" s="2" t="s">
        <v>19</v>
      </c>
      <c r="M6" s="21" t="s">
        <v>28</v>
      </c>
      <c r="N6" s="11">
        <f>COUNTIF(B6:M6,C2)/(12-COUNTIF(B6:M6,L6))</f>
        <v>0.272727272727273</v>
      </c>
    </row>
    <row r="7" ht="69" spans="1:14">
      <c r="A7" s="1" t="s">
        <v>25</v>
      </c>
      <c r="B7" s="21" t="s">
        <v>28</v>
      </c>
      <c r="C7" s="21" t="s">
        <v>28</v>
      </c>
      <c r="D7" s="2" t="s">
        <v>16</v>
      </c>
      <c r="E7" s="2" t="s">
        <v>14</v>
      </c>
      <c r="F7" s="2" t="s">
        <v>16</v>
      </c>
      <c r="G7" s="2" t="s">
        <v>16</v>
      </c>
      <c r="H7" s="21" t="s">
        <v>28</v>
      </c>
      <c r="I7" s="21" t="s">
        <v>28</v>
      </c>
      <c r="J7" s="2" t="s">
        <v>16</v>
      </c>
      <c r="K7" s="2" t="s">
        <v>14</v>
      </c>
      <c r="L7" s="2" t="s">
        <v>18</v>
      </c>
      <c r="M7" s="21" t="s">
        <v>28</v>
      </c>
      <c r="N7" s="11">
        <f>COUNTIF(B7:M7,C2)/(12-COUNTIF(B7:M7,L2))</f>
        <v>0.416666666666667</v>
      </c>
    </row>
    <row r="8" ht="82.8" spans="1:14">
      <c r="A8" s="1" t="s">
        <v>26</v>
      </c>
      <c r="B8" s="2" t="s">
        <v>14</v>
      </c>
      <c r="C8" s="2" t="s">
        <v>16</v>
      </c>
      <c r="D8" s="2" t="s">
        <v>14</v>
      </c>
      <c r="E8" s="2" t="s">
        <v>32</v>
      </c>
      <c r="F8" s="2" t="s">
        <v>16</v>
      </c>
      <c r="G8" s="21" t="s">
        <v>28</v>
      </c>
      <c r="H8" s="2" t="s">
        <v>17</v>
      </c>
      <c r="I8" s="2" t="s">
        <v>18</v>
      </c>
      <c r="J8" s="2" t="s">
        <v>16</v>
      </c>
      <c r="K8" s="2" t="s">
        <v>16</v>
      </c>
      <c r="L8" s="2" t="s">
        <v>14</v>
      </c>
      <c r="M8" s="21" t="s">
        <v>28</v>
      </c>
      <c r="N8" s="11">
        <f>COUNTIF(B8:M8,C2)/(12-COUNTIF(B8:M8,L2))</f>
        <v>0.166666666666667</v>
      </c>
    </row>
    <row r="9" ht="82.8" spans="1:14">
      <c r="A9" s="1" t="s">
        <v>27</v>
      </c>
      <c r="B9" s="2" t="s">
        <v>14</v>
      </c>
      <c r="C9" s="21" t="s">
        <v>28</v>
      </c>
      <c r="D9" s="21" t="s">
        <v>28</v>
      </c>
      <c r="E9" s="2" t="s">
        <v>14</v>
      </c>
      <c r="F9" s="2" t="s">
        <v>16</v>
      </c>
      <c r="G9" s="2" t="s">
        <v>16</v>
      </c>
      <c r="H9" s="21" t="s">
        <v>28</v>
      </c>
      <c r="I9" s="2" t="s">
        <v>18</v>
      </c>
      <c r="J9" s="21" t="s">
        <v>28</v>
      </c>
      <c r="K9" s="2" t="s">
        <v>14</v>
      </c>
      <c r="L9" s="2" t="s">
        <v>14</v>
      </c>
      <c r="M9" s="21" t="s">
        <v>28</v>
      </c>
      <c r="N9" s="11">
        <f>COUNTIF(B9:M9,C2)/(12-COUNTIF(B9:M9,L2))</f>
        <v>0.416666666666667</v>
      </c>
    </row>
    <row r="10" ht="25.8" spans="2:13">
      <c r="B10" s="10">
        <f>COUNTIF(B2:B9,C9)/(8-COUNTIF(B2:B9,L2))</f>
        <v>0.285714285714286</v>
      </c>
      <c r="C10" s="10">
        <f>COUNTIF(C2:C9,C9)/(8-COUNTIF(C2:C9,L2))</f>
        <v>0.625</v>
      </c>
      <c r="D10" s="10">
        <f>COUNTIF(D2:D9,C9)/(8-COUNTIF(D2:D9,L2))</f>
        <v>0.375</v>
      </c>
      <c r="E10" s="10">
        <f>COUNTIF(E2:E9,C9)/(8-COUNTIF(E2:E9,L2))</f>
        <v>0.125</v>
      </c>
      <c r="F10" s="10">
        <f>COUNTIF(F2:F9,C9)/(8-COUNTIF(F2:F9,L2))</f>
        <v>0</v>
      </c>
      <c r="G10" s="10">
        <f>COUNTIF(G2:G9,C9)/(8-COUNTIF(G2:G9,L2))</f>
        <v>0.25</v>
      </c>
      <c r="H10" s="10">
        <f>COUNTIF(H2:H9,C9)/(8-COUNTIF(H2:H9,L2))</f>
        <v>0.375</v>
      </c>
      <c r="I10" s="10">
        <f>COUNTIF(I2:I9,C9)/(8-COUNTIF(I2:I9,L2))</f>
        <v>0.375</v>
      </c>
      <c r="J10" s="10">
        <f>COUNTIF(J2:J9,C9)/(8-COUNTIF(J2:J9,L2))</f>
        <v>0.5</v>
      </c>
      <c r="K10" s="10">
        <f>COUNTIF(K2:K9,C9)/(8-COUNTIF(K2:K9,L2))</f>
        <v>0.375</v>
      </c>
      <c r="L10" s="10">
        <f>COUNTIF(L2:L9,C9)/(8-COUNTIF(L2:L9,L2))</f>
        <v>0</v>
      </c>
      <c r="M10" s="10">
        <f>COUNTIF(M2:M9,C9)/(8-COUNTIF(M2:M9,L2))</f>
        <v>0.75</v>
      </c>
    </row>
    <row r="11" ht="33" spans="14:15">
      <c r="N11" s="3" t="s">
        <v>31</v>
      </c>
      <c r="O11" s="4">
        <f>32/(8*12-6)</f>
        <v>0.355555555555556</v>
      </c>
    </row>
    <row r="20" ht="33" spans="14:15">
      <c r="N20" s="3" t="s">
        <v>31</v>
      </c>
      <c r="O20" s="4">
        <f>26/(8*12-6-16)</f>
        <v>0.351351351351351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K7" workbookViewId="0">
      <selection activeCell="O11" sqref="O11"/>
    </sheetView>
  </sheetViews>
  <sheetFormatPr defaultColWidth="8.88888888888889" defaultRowHeight="14.4"/>
  <cols>
    <col min="14" max="14" width="32.6666666666667" customWidth="1"/>
    <col min="15" max="15" width="20" customWidth="1"/>
  </cols>
  <sheetData>
    <row r="1" ht="27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0.4" spans="1:13">
      <c r="A2" s="2" t="s">
        <v>13</v>
      </c>
      <c r="B2" s="2" t="s">
        <v>14</v>
      </c>
      <c r="C2" s="2" t="s">
        <v>28</v>
      </c>
      <c r="D2" s="2" t="s">
        <v>16</v>
      </c>
      <c r="E2" s="2" t="s">
        <v>14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16</v>
      </c>
      <c r="K2" s="2" t="s">
        <v>28</v>
      </c>
      <c r="L2" s="2" t="s">
        <v>19</v>
      </c>
      <c r="M2" s="2" t="s">
        <v>16</v>
      </c>
    </row>
    <row r="3" ht="110.4" spans="1:13">
      <c r="A3" s="2" t="s">
        <v>20</v>
      </c>
      <c r="B3" s="2" t="s">
        <v>19</v>
      </c>
      <c r="C3" s="2" t="s">
        <v>28</v>
      </c>
      <c r="D3" s="2" t="s">
        <v>28</v>
      </c>
      <c r="E3" s="2" t="s">
        <v>14</v>
      </c>
      <c r="F3" s="2" t="s">
        <v>16</v>
      </c>
      <c r="G3" s="2" t="s">
        <v>16</v>
      </c>
      <c r="H3" s="2" t="s">
        <v>28</v>
      </c>
      <c r="I3" s="2" t="s">
        <v>28</v>
      </c>
      <c r="J3" s="2" t="s">
        <v>16</v>
      </c>
      <c r="K3" s="2" t="s">
        <v>14</v>
      </c>
      <c r="L3" s="2" t="s">
        <v>19</v>
      </c>
      <c r="M3" s="2" t="s">
        <v>32</v>
      </c>
    </row>
    <row r="4" ht="110.4" spans="1:13">
      <c r="A4" s="2" t="s">
        <v>21</v>
      </c>
      <c r="B4" s="2" t="s">
        <v>14</v>
      </c>
      <c r="C4" s="2" t="s">
        <v>15</v>
      </c>
      <c r="D4" s="2" t="s">
        <v>28</v>
      </c>
      <c r="E4" s="2" t="s">
        <v>28</v>
      </c>
      <c r="F4" s="2" t="s">
        <v>16</v>
      </c>
      <c r="G4" s="2" t="s">
        <v>16</v>
      </c>
      <c r="H4" s="2" t="s">
        <v>28</v>
      </c>
      <c r="I4" s="2" t="s">
        <v>28</v>
      </c>
      <c r="J4" s="2" t="s">
        <v>28</v>
      </c>
      <c r="K4" s="2" t="s">
        <v>14</v>
      </c>
      <c r="L4" s="2" t="s">
        <v>19</v>
      </c>
      <c r="M4" s="2" t="s">
        <v>28</v>
      </c>
    </row>
    <row r="5" ht="110.4" spans="1:13">
      <c r="A5" s="2" t="s">
        <v>22</v>
      </c>
      <c r="B5" s="2" t="s">
        <v>18</v>
      </c>
      <c r="C5" s="2" t="s">
        <v>16</v>
      </c>
      <c r="D5" s="2" t="s">
        <v>14</v>
      </c>
      <c r="E5" s="2" t="s">
        <v>14</v>
      </c>
      <c r="F5" s="2" t="s">
        <v>16</v>
      </c>
      <c r="G5" s="2" t="s">
        <v>16</v>
      </c>
      <c r="H5" s="2" t="s">
        <v>17</v>
      </c>
      <c r="I5" s="2" t="s">
        <v>16</v>
      </c>
      <c r="J5" s="2" t="s">
        <v>16</v>
      </c>
      <c r="K5" s="2" t="s">
        <v>28</v>
      </c>
      <c r="L5" s="2" t="s">
        <v>19</v>
      </c>
      <c r="M5" s="2" t="s">
        <v>28</v>
      </c>
    </row>
    <row r="6" ht="110.4" spans="1:13">
      <c r="A6" s="2" t="s">
        <v>24</v>
      </c>
      <c r="B6" s="2" t="s">
        <v>14</v>
      </c>
      <c r="C6" s="2" t="s">
        <v>15</v>
      </c>
      <c r="D6" s="2" t="s">
        <v>28</v>
      </c>
      <c r="E6" s="2" t="s">
        <v>14</v>
      </c>
      <c r="F6" s="2" t="s">
        <v>16</v>
      </c>
      <c r="G6" s="2" t="s">
        <v>28</v>
      </c>
      <c r="H6" s="2" t="s">
        <v>16</v>
      </c>
      <c r="I6" s="2" t="s">
        <v>18</v>
      </c>
      <c r="J6" s="2" t="s">
        <v>16</v>
      </c>
      <c r="K6" s="2" t="s">
        <v>14</v>
      </c>
      <c r="L6" s="2" t="s">
        <v>19</v>
      </c>
      <c r="M6" s="2" t="s">
        <v>32</v>
      </c>
    </row>
    <row r="7" ht="110.4" spans="1:13">
      <c r="A7" s="2" t="s">
        <v>25</v>
      </c>
      <c r="B7" s="2" t="s">
        <v>28</v>
      </c>
      <c r="C7" s="2" t="s">
        <v>28</v>
      </c>
      <c r="D7" s="2" t="s">
        <v>14</v>
      </c>
      <c r="E7" s="2" t="s">
        <v>14</v>
      </c>
      <c r="F7" s="2" t="s">
        <v>16</v>
      </c>
      <c r="G7" s="2" t="s">
        <v>16</v>
      </c>
      <c r="H7" s="2" t="s">
        <v>28</v>
      </c>
      <c r="I7" s="2" t="s">
        <v>28</v>
      </c>
      <c r="J7" s="2" t="s">
        <v>28</v>
      </c>
      <c r="K7" s="2" t="s">
        <v>14</v>
      </c>
      <c r="L7" s="2" t="s">
        <v>18</v>
      </c>
      <c r="M7" s="2" t="s">
        <v>28</v>
      </c>
    </row>
    <row r="8" ht="110.4" spans="1:13">
      <c r="A8" s="2" t="s">
        <v>26</v>
      </c>
      <c r="B8" s="2" t="s">
        <v>32</v>
      </c>
      <c r="C8" s="2" t="s">
        <v>28</v>
      </c>
      <c r="D8" s="2" t="s">
        <v>32</v>
      </c>
      <c r="E8" s="2" t="s">
        <v>14</v>
      </c>
      <c r="F8" s="2" t="s">
        <v>16</v>
      </c>
      <c r="G8" s="2" t="s">
        <v>16</v>
      </c>
      <c r="H8" s="2" t="s">
        <v>32</v>
      </c>
      <c r="I8" s="2" t="s">
        <v>16</v>
      </c>
      <c r="J8" s="2" t="s">
        <v>16</v>
      </c>
      <c r="K8" s="2" t="s">
        <v>14</v>
      </c>
      <c r="L8" s="2" t="s">
        <v>14</v>
      </c>
      <c r="M8" s="2" t="s">
        <v>16</v>
      </c>
    </row>
    <row r="9" ht="110.4" spans="1:13">
      <c r="A9" s="2" t="s">
        <v>27</v>
      </c>
      <c r="B9" s="2" t="s">
        <v>14</v>
      </c>
      <c r="C9" s="2" t="s">
        <v>28</v>
      </c>
      <c r="D9" s="2" t="s">
        <v>16</v>
      </c>
      <c r="E9" s="2" t="s">
        <v>14</v>
      </c>
      <c r="F9" s="2" t="s">
        <v>16</v>
      </c>
      <c r="G9" s="2" t="s">
        <v>16</v>
      </c>
      <c r="H9" s="2" t="s">
        <v>17</v>
      </c>
      <c r="I9" s="2" t="s">
        <v>18</v>
      </c>
      <c r="J9" s="2" t="s">
        <v>28</v>
      </c>
      <c r="K9" s="2" t="s">
        <v>14</v>
      </c>
      <c r="L9" s="2" t="s">
        <v>14</v>
      </c>
      <c r="M9" s="2" t="s">
        <v>28</v>
      </c>
    </row>
    <row r="11" ht="33" spans="14:15">
      <c r="N11" s="3" t="s">
        <v>31</v>
      </c>
      <c r="O11" s="4">
        <f>26/(8*12-6)</f>
        <v>0.288888888888889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J7" workbookViewId="0">
      <selection activeCell="O12" sqref="O12"/>
    </sheetView>
  </sheetViews>
  <sheetFormatPr defaultColWidth="8.88888888888889" defaultRowHeight="14.4"/>
  <cols>
    <col min="14" max="14" width="32.6666666666667" customWidth="1"/>
    <col min="15" max="15" width="20" customWidth="1"/>
  </cols>
  <sheetData>
    <row r="1" ht="27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0.4" spans="1:13">
      <c r="A2" s="2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16</v>
      </c>
      <c r="G2" s="2" t="s">
        <v>28</v>
      </c>
      <c r="H2" s="2" t="s">
        <v>28</v>
      </c>
      <c r="I2" s="2" t="s">
        <v>28</v>
      </c>
      <c r="J2" s="2" t="s">
        <v>16</v>
      </c>
      <c r="K2" s="2" t="s">
        <v>14</v>
      </c>
      <c r="L2" s="2" t="s">
        <v>19</v>
      </c>
      <c r="M2" s="2" t="s">
        <v>28</v>
      </c>
    </row>
    <row r="3" ht="110.4" spans="1:13">
      <c r="A3" s="2" t="s">
        <v>20</v>
      </c>
      <c r="B3" s="2" t="s">
        <v>19</v>
      </c>
      <c r="C3" s="2" t="s">
        <v>15</v>
      </c>
      <c r="D3" s="2" t="s">
        <v>14</v>
      </c>
      <c r="E3" s="2" t="s">
        <v>14</v>
      </c>
      <c r="F3" s="2" t="s">
        <v>16</v>
      </c>
      <c r="G3" s="2" t="s">
        <v>16</v>
      </c>
      <c r="H3" s="2" t="s">
        <v>17</v>
      </c>
      <c r="I3" s="2" t="s">
        <v>28</v>
      </c>
      <c r="J3" s="2" t="s">
        <v>28</v>
      </c>
      <c r="K3" s="2" t="s">
        <v>28</v>
      </c>
      <c r="L3" s="2" t="s">
        <v>19</v>
      </c>
      <c r="M3" s="2" t="s">
        <v>16</v>
      </c>
    </row>
    <row r="4" ht="110.4" spans="1:13">
      <c r="A4" s="2" t="s">
        <v>21</v>
      </c>
      <c r="B4" s="2" t="s">
        <v>14</v>
      </c>
      <c r="C4" s="2" t="s">
        <v>15</v>
      </c>
      <c r="D4" s="2" t="s">
        <v>14</v>
      </c>
      <c r="E4" s="2" t="s">
        <v>28</v>
      </c>
      <c r="F4" s="2" t="s">
        <v>16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19</v>
      </c>
      <c r="M4" s="2" t="s">
        <v>28</v>
      </c>
    </row>
    <row r="5" ht="110.4" spans="1:13">
      <c r="A5" s="2" t="s">
        <v>22</v>
      </c>
      <c r="B5" s="2" t="s">
        <v>18</v>
      </c>
      <c r="C5" s="2" t="s">
        <v>23</v>
      </c>
      <c r="D5" s="2" t="s">
        <v>16</v>
      </c>
      <c r="E5" s="2" t="s">
        <v>14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28</v>
      </c>
      <c r="L5" s="2" t="s">
        <v>19</v>
      </c>
      <c r="M5" s="2" t="s">
        <v>32</v>
      </c>
    </row>
    <row r="6" ht="110.4" spans="1:13">
      <c r="A6" s="2" t="s">
        <v>24</v>
      </c>
      <c r="B6" s="2" t="s">
        <v>18</v>
      </c>
      <c r="C6" s="2" t="s">
        <v>15</v>
      </c>
      <c r="D6" s="2" t="s">
        <v>28</v>
      </c>
      <c r="E6" s="2" t="s">
        <v>14</v>
      </c>
      <c r="F6" s="2" t="s">
        <v>16</v>
      </c>
      <c r="G6" s="2" t="s">
        <v>16</v>
      </c>
      <c r="H6" s="2" t="s">
        <v>17</v>
      </c>
      <c r="I6" s="2" t="s">
        <v>28</v>
      </c>
      <c r="J6" s="2" t="s">
        <v>16</v>
      </c>
      <c r="K6" s="2" t="s">
        <v>14</v>
      </c>
      <c r="L6" s="2" t="s">
        <v>19</v>
      </c>
      <c r="M6" s="2" t="s">
        <v>28</v>
      </c>
    </row>
    <row r="7" ht="110.4" spans="1:13">
      <c r="A7" s="2" t="s">
        <v>25</v>
      </c>
      <c r="B7" s="2" t="s">
        <v>18</v>
      </c>
      <c r="C7" s="2" t="s">
        <v>15</v>
      </c>
      <c r="D7" s="2" t="s">
        <v>14</v>
      </c>
      <c r="E7" s="2" t="s">
        <v>14</v>
      </c>
      <c r="F7" s="2" t="s">
        <v>16</v>
      </c>
      <c r="G7" s="2" t="s">
        <v>16</v>
      </c>
      <c r="H7" s="2" t="s">
        <v>28</v>
      </c>
      <c r="I7" s="2" t="s">
        <v>28</v>
      </c>
      <c r="J7" s="2" t="s">
        <v>28</v>
      </c>
      <c r="K7" s="2" t="s">
        <v>14</v>
      </c>
      <c r="L7" s="2" t="s">
        <v>14</v>
      </c>
      <c r="M7" s="2" t="s">
        <v>28</v>
      </c>
    </row>
    <row r="8" ht="110.4" spans="1:13">
      <c r="A8" s="2" t="s">
        <v>26</v>
      </c>
      <c r="B8" s="2" t="s">
        <v>16</v>
      </c>
      <c r="C8" s="2" t="s">
        <v>28</v>
      </c>
      <c r="D8" s="2" t="s">
        <v>14</v>
      </c>
      <c r="E8" s="2" t="s">
        <v>14</v>
      </c>
      <c r="F8" s="2" t="s">
        <v>16</v>
      </c>
      <c r="G8" s="2" t="s">
        <v>16</v>
      </c>
      <c r="H8" s="2" t="s">
        <v>28</v>
      </c>
      <c r="I8" s="2" t="s">
        <v>28</v>
      </c>
      <c r="J8" s="2" t="s">
        <v>16</v>
      </c>
      <c r="K8" s="2" t="s">
        <v>14</v>
      </c>
      <c r="L8" s="2" t="s">
        <v>16</v>
      </c>
      <c r="M8" s="2" t="s">
        <v>16</v>
      </c>
    </row>
    <row r="9" ht="110.4" spans="1:13">
      <c r="A9" s="2" t="s">
        <v>27</v>
      </c>
      <c r="B9" s="2" t="s">
        <v>14</v>
      </c>
      <c r="C9" s="2" t="s">
        <v>28</v>
      </c>
      <c r="D9" s="2" t="s">
        <v>14</v>
      </c>
      <c r="E9" s="2" t="s">
        <v>16</v>
      </c>
      <c r="F9" s="2" t="s">
        <v>16</v>
      </c>
      <c r="G9" s="2" t="s">
        <v>16</v>
      </c>
      <c r="H9" s="2" t="s">
        <v>17</v>
      </c>
      <c r="I9" s="2" t="s">
        <v>18</v>
      </c>
      <c r="J9" s="2" t="s">
        <v>16</v>
      </c>
      <c r="K9" s="2" t="s">
        <v>16</v>
      </c>
      <c r="L9" s="2" t="s">
        <v>28</v>
      </c>
      <c r="M9" s="2" t="s">
        <v>28</v>
      </c>
    </row>
    <row r="12" ht="33" spans="14:15">
      <c r="N12" s="3" t="s">
        <v>31</v>
      </c>
      <c r="O12" s="4">
        <f>28/(8*12-6)</f>
        <v>0.311111111111111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8"/>
  <sheetViews>
    <sheetView tabSelected="1" zoomScale="70" zoomScaleNormal="70" topLeftCell="H6" workbookViewId="0">
      <selection activeCell="O11" sqref="O11"/>
    </sheetView>
  </sheetViews>
  <sheetFormatPr defaultColWidth="8.88888888888889" defaultRowHeight="14.4"/>
  <cols>
    <col min="1" max="1" width="15.1111111111111" style="1" customWidth="1"/>
    <col min="2" max="5" width="14.6666666666667" customWidth="1"/>
    <col min="6" max="6" width="12.4444444444444" customWidth="1"/>
    <col min="7" max="11" width="14.6666666666667" customWidth="1"/>
    <col min="12" max="12" width="12.4444444444444" customWidth="1"/>
    <col min="13" max="13" width="14.6666666666667" customWidth="1"/>
    <col min="14" max="14" width="32.6666666666667" customWidth="1"/>
    <col min="15" max="15" width="20" customWidth="1"/>
    <col min="22" max="22" width="16.3888888888889" customWidth="1"/>
    <col min="23" max="27" width="20.4444444444444" customWidth="1"/>
    <col min="28" max="28" width="20.4444444444444"/>
    <col min="29" max="29" width="18.1111111111111" customWidth="1"/>
    <col min="30" max="33" width="20.4444444444444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69" spans="1:28">
      <c r="A2" s="1" t="s">
        <v>13</v>
      </c>
      <c r="B2" s="2" t="s">
        <v>14</v>
      </c>
      <c r="C2" s="5" t="s">
        <v>28</v>
      </c>
      <c r="D2" s="2" t="s">
        <v>14</v>
      </c>
      <c r="E2" s="2" t="s">
        <v>14</v>
      </c>
      <c r="F2" s="2" t="s">
        <v>16</v>
      </c>
      <c r="G2" s="2" t="s">
        <v>16</v>
      </c>
      <c r="H2" s="2" t="s">
        <v>23</v>
      </c>
      <c r="I2" s="5" t="s">
        <v>28</v>
      </c>
      <c r="J2" s="5" t="s">
        <v>28</v>
      </c>
      <c r="K2" s="5" t="s">
        <v>28</v>
      </c>
      <c r="L2" s="2" t="s">
        <v>19</v>
      </c>
      <c r="M2" s="5" t="s">
        <v>28</v>
      </c>
      <c r="N2" s="11">
        <f>COUNTIF(B2:M2,C2)/(12-COUNTIF(B2:M2,L2))</f>
        <v>0.454545454545455</v>
      </c>
      <c r="AB2" s="11"/>
    </row>
    <row r="3" ht="41.4" spans="1:28">
      <c r="A3" s="1" t="s">
        <v>20</v>
      </c>
      <c r="B3" s="2" t="s">
        <v>19</v>
      </c>
      <c r="C3" s="2" t="s">
        <v>15</v>
      </c>
      <c r="D3" s="2" t="s">
        <v>16</v>
      </c>
      <c r="E3" s="2" t="s">
        <v>16</v>
      </c>
      <c r="F3" s="2" t="s">
        <v>16</v>
      </c>
      <c r="G3" s="5" t="s">
        <v>28</v>
      </c>
      <c r="H3" s="2" t="s">
        <v>17</v>
      </c>
      <c r="I3" s="5" t="s">
        <v>28</v>
      </c>
      <c r="J3" s="2" t="s">
        <v>16</v>
      </c>
      <c r="K3" s="5" t="s">
        <v>28</v>
      </c>
      <c r="L3" s="2" t="s">
        <v>19</v>
      </c>
      <c r="M3" s="2" t="s">
        <v>16</v>
      </c>
      <c r="N3" s="11">
        <f>COUNTIF(B3:M3,C2)/(12-COUNTIF(B3:M3,L2))</f>
        <v>0.3</v>
      </c>
      <c r="AB3" s="11"/>
    </row>
    <row r="4" ht="69" spans="1:28">
      <c r="A4" s="1" t="s">
        <v>21</v>
      </c>
      <c r="B4" s="5" t="s">
        <v>28</v>
      </c>
      <c r="C4" s="5" t="s">
        <v>28</v>
      </c>
      <c r="D4" s="2" t="s">
        <v>14</v>
      </c>
      <c r="E4" s="2" t="s">
        <v>14</v>
      </c>
      <c r="F4" s="2" t="s">
        <v>16</v>
      </c>
      <c r="G4" s="5" t="s">
        <v>28</v>
      </c>
      <c r="H4" s="5" t="s">
        <v>28</v>
      </c>
      <c r="I4" s="5" t="s">
        <v>28</v>
      </c>
      <c r="J4" s="2" t="s">
        <v>16</v>
      </c>
      <c r="K4" s="2" t="s">
        <v>14</v>
      </c>
      <c r="L4" s="2" t="s">
        <v>19</v>
      </c>
      <c r="M4" s="5" t="s">
        <v>28</v>
      </c>
      <c r="N4" s="11">
        <f>COUNTIF(B4:M4,C2)/(12-COUNTIF(B4:M4,L4))</f>
        <v>0.545454545454545</v>
      </c>
      <c r="AB4" s="11"/>
    </row>
    <row r="5" ht="69" spans="1:28">
      <c r="A5" s="1" t="s">
        <v>22</v>
      </c>
      <c r="B5" s="2" t="s">
        <v>18</v>
      </c>
      <c r="C5" s="2" t="s">
        <v>23</v>
      </c>
      <c r="D5" s="5" t="s">
        <v>28</v>
      </c>
      <c r="E5" s="2" t="s">
        <v>14</v>
      </c>
      <c r="F5" s="2" t="s">
        <v>16</v>
      </c>
      <c r="G5" s="2" t="s">
        <v>16</v>
      </c>
      <c r="H5" s="2" t="s">
        <v>17</v>
      </c>
      <c r="I5" s="2" t="s">
        <v>18</v>
      </c>
      <c r="J5" s="2" t="s">
        <v>16</v>
      </c>
      <c r="K5" s="5" t="s">
        <v>28</v>
      </c>
      <c r="L5" s="2" t="s">
        <v>19</v>
      </c>
      <c r="M5" s="5" t="s">
        <v>28</v>
      </c>
      <c r="N5" s="11">
        <f>COUNTIF(B5:M5,C2)/(12-COUNTIF(B5:M5,L5))</f>
        <v>0.272727272727273</v>
      </c>
      <c r="AB5" s="11"/>
    </row>
    <row r="6" ht="69" spans="1:28">
      <c r="A6" s="1" t="s">
        <v>24</v>
      </c>
      <c r="B6" s="2" t="s">
        <v>14</v>
      </c>
      <c r="C6" s="2" t="s">
        <v>15</v>
      </c>
      <c r="D6" s="5" t="s">
        <v>28</v>
      </c>
      <c r="E6" s="2" t="s">
        <v>14</v>
      </c>
      <c r="F6" s="2" t="s">
        <v>16</v>
      </c>
      <c r="G6" s="2" t="s">
        <v>16</v>
      </c>
      <c r="H6" s="2" t="s">
        <v>17</v>
      </c>
      <c r="I6" s="2" t="s">
        <v>18</v>
      </c>
      <c r="J6" s="5" t="s">
        <v>28</v>
      </c>
      <c r="K6" s="2" t="s">
        <v>14</v>
      </c>
      <c r="L6" s="2" t="s">
        <v>19</v>
      </c>
      <c r="M6" s="5" t="s">
        <v>28</v>
      </c>
      <c r="N6" s="11">
        <f>COUNTIF(B6:M6,C2)/(12-COUNTIF(B6:M6,L6))</f>
        <v>0.272727272727273</v>
      </c>
      <c r="AB6" s="11"/>
    </row>
    <row r="7" ht="69" spans="1:28">
      <c r="A7" s="1" t="s">
        <v>25</v>
      </c>
      <c r="B7" s="5" t="s">
        <v>28</v>
      </c>
      <c r="C7" s="2" t="s">
        <v>15</v>
      </c>
      <c r="D7" s="2" t="s">
        <v>14</v>
      </c>
      <c r="E7" s="5" t="s">
        <v>28</v>
      </c>
      <c r="F7" s="2" t="s">
        <v>16</v>
      </c>
      <c r="G7" s="2" t="s">
        <v>16</v>
      </c>
      <c r="H7" s="5" t="s">
        <v>28</v>
      </c>
      <c r="I7" s="5" t="s">
        <v>28</v>
      </c>
      <c r="J7" s="5" t="s">
        <v>28</v>
      </c>
      <c r="K7" s="5" t="s">
        <v>28</v>
      </c>
      <c r="L7" s="2" t="s">
        <v>18</v>
      </c>
      <c r="M7" s="5" t="s">
        <v>28</v>
      </c>
      <c r="N7" s="11">
        <f>COUNTIF(B7:M7,C2)/(12-COUNTIF(B7:M7,L2))</f>
        <v>0.583333333333333</v>
      </c>
      <c r="AB7" s="11"/>
    </row>
    <row r="8" ht="82.8" spans="1:28">
      <c r="A8" s="1" t="s">
        <v>26</v>
      </c>
      <c r="B8" s="2" t="s">
        <v>14</v>
      </c>
      <c r="C8" s="2" t="s">
        <v>16</v>
      </c>
      <c r="D8" s="2" t="s">
        <v>14</v>
      </c>
      <c r="E8" s="2" t="s">
        <v>14</v>
      </c>
      <c r="F8" s="2" t="s">
        <v>16</v>
      </c>
      <c r="G8" s="2" t="s">
        <v>16</v>
      </c>
      <c r="H8" s="2" t="s">
        <v>17</v>
      </c>
      <c r="I8" s="2" t="s">
        <v>18</v>
      </c>
      <c r="J8" s="2" t="s">
        <v>16</v>
      </c>
      <c r="K8" s="2" t="s">
        <v>14</v>
      </c>
      <c r="L8" s="2" t="s">
        <v>14</v>
      </c>
      <c r="M8" s="5" t="s">
        <v>28</v>
      </c>
      <c r="N8" s="11">
        <f>COUNTIF(B8:M8,C2)/(12-COUNTIF(B8:M8,L2))</f>
        <v>0.0833333333333333</v>
      </c>
      <c r="AB8" s="11"/>
    </row>
    <row r="9" ht="69" spans="1:28">
      <c r="A9" s="1" t="s">
        <v>27</v>
      </c>
      <c r="B9" s="2" t="s">
        <v>14</v>
      </c>
      <c r="C9" s="5" t="s">
        <v>28</v>
      </c>
      <c r="D9" s="5" t="s">
        <v>28</v>
      </c>
      <c r="E9" s="5" t="s">
        <v>28</v>
      </c>
      <c r="F9" s="2" t="s">
        <v>16</v>
      </c>
      <c r="G9" s="2" t="s">
        <v>16</v>
      </c>
      <c r="H9" s="2" t="s">
        <v>17</v>
      </c>
      <c r="I9" s="2" t="s">
        <v>18</v>
      </c>
      <c r="J9" s="5" t="s">
        <v>28</v>
      </c>
      <c r="K9" s="2" t="s">
        <v>14</v>
      </c>
      <c r="L9" s="2" t="s">
        <v>16</v>
      </c>
      <c r="M9" s="5" t="s">
        <v>28</v>
      </c>
      <c r="N9" s="11">
        <f>COUNTIF(B9:M9,C2)/(12-COUNTIF(B9:M9,L2))</f>
        <v>0.416666666666667</v>
      </c>
      <c r="AB9" s="11"/>
    </row>
    <row r="10" ht="25.8" spans="2:13">
      <c r="B10" s="10">
        <f>COUNTIF(B2:B9,C9)/(8-COUNTIF(B2:B9,L2))</f>
        <v>0.285714285714286</v>
      </c>
      <c r="C10" s="10">
        <f>COUNTIF(C2:C9,C9)/(8-COUNTIF(C2:C9,L2))</f>
        <v>0.375</v>
      </c>
      <c r="D10" s="10">
        <f>COUNTIF(D2:D9,C9)/(8-COUNTIF(D2:D9,L2))</f>
        <v>0.375</v>
      </c>
      <c r="E10" s="10">
        <f>COUNTIF(E2:E9,C9)/(8-COUNTIF(E2:E9,L2))</f>
        <v>0.25</v>
      </c>
      <c r="F10" s="10">
        <f>COUNTIF(F2:F9,C9)/(8-COUNTIF(F2:F9,L2))</f>
        <v>0</v>
      </c>
      <c r="G10" s="10">
        <f>COUNTIF(G2:G9,C9)/(8-COUNTIF(G2:G9,L2))</f>
        <v>0.25</v>
      </c>
      <c r="H10" s="10">
        <f>COUNTIF(H2:H9,C9)/(8-COUNTIF(H2:H9,L2))</f>
        <v>0.25</v>
      </c>
      <c r="I10" s="10">
        <f>COUNTIF(I2:I9,C9)/(8-COUNTIF(I2:I9,L2))</f>
        <v>0.5</v>
      </c>
      <c r="J10" s="10">
        <f>COUNTIF(J2:J9,C9)/(8-COUNTIF(J2:J9,L2))</f>
        <v>0.5</v>
      </c>
      <c r="K10" s="10">
        <f>COUNTIF(K2:K9,C9)/(8-COUNTIF(K2:K9,L2))</f>
        <v>0.5</v>
      </c>
      <c r="L10" s="10">
        <f>COUNTIF(L2:L9,C9)/(8-COUNTIF(L2:L9,L2))</f>
        <v>0</v>
      </c>
      <c r="M10" s="10">
        <f>COUNTIF(M2:M9,C9)/(8-COUNTIF(M2:M9,L2))</f>
        <v>0.875</v>
      </c>
    </row>
    <row r="11" ht="33" spans="14:15">
      <c r="N11" s="3" t="s">
        <v>31</v>
      </c>
      <c r="O11" s="4">
        <f>33/(8*12-6)</f>
        <v>0.366666666666667</v>
      </c>
    </row>
    <row r="21" ht="33" spans="14:15">
      <c r="N21" s="3" t="s">
        <v>31</v>
      </c>
      <c r="O21" s="4">
        <f>26/(8*12-6-16)</f>
        <v>0.351351351351351</v>
      </c>
    </row>
    <row r="70" ht="24.6" spans="25:28">
      <c r="Y70" s="20" t="s">
        <v>34</v>
      </c>
      <c r="Z70" s="20" t="s">
        <v>35</v>
      </c>
      <c r="AA70" s="20" t="s">
        <v>36</v>
      </c>
      <c r="AB70" s="20" t="s">
        <v>37</v>
      </c>
    </row>
    <row r="71" ht="47" customHeight="1" spans="24:28">
      <c r="X71" s="20" t="s">
        <v>13</v>
      </c>
      <c r="Y71" s="11">
        <v>0.454545454545455</v>
      </c>
      <c r="Z71" s="11">
        <v>0.727272727272727</v>
      </c>
      <c r="AA71" s="11">
        <v>0.545454545454545</v>
      </c>
      <c r="AB71" s="11">
        <v>0.454545454545455</v>
      </c>
    </row>
    <row r="72" ht="36.6" spans="24:28">
      <c r="X72" s="20" t="s">
        <v>20</v>
      </c>
      <c r="Y72" s="11">
        <v>0.7</v>
      </c>
      <c r="Z72" s="11">
        <v>0.8</v>
      </c>
      <c r="AA72" s="11">
        <v>0.3</v>
      </c>
      <c r="AB72" s="11">
        <v>0.3</v>
      </c>
    </row>
    <row r="73" ht="36.6" spans="24:33">
      <c r="X73" s="20" t="s">
        <v>21</v>
      </c>
      <c r="Y73" s="11">
        <v>0.636363636363636</v>
      </c>
      <c r="Z73" s="11">
        <v>0.727272727272727</v>
      </c>
      <c r="AA73" s="11">
        <v>0.454545454545455</v>
      </c>
      <c r="AB73" s="11">
        <v>0.545454545454545</v>
      </c>
      <c r="AD73" s="20"/>
      <c r="AE73" s="20"/>
      <c r="AF73" s="20"/>
      <c r="AG73" s="20"/>
    </row>
    <row r="74" ht="73.8" spans="24:33">
      <c r="X74" s="20" t="s">
        <v>22</v>
      </c>
      <c r="Y74" s="11">
        <v>0.454545454545455</v>
      </c>
      <c r="Z74" s="11">
        <v>0.636363636363636</v>
      </c>
      <c r="AA74" s="11">
        <v>0.272727272727273</v>
      </c>
      <c r="AB74" s="11">
        <v>0.272727272727273</v>
      </c>
      <c r="AC74" s="20"/>
      <c r="AD74" s="11"/>
      <c r="AE74" s="11"/>
      <c r="AF74" s="11"/>
      <c r="AG74" s="11"/>
    </row>
    <row r="75" ht="49.2" spans="24:28">
      <c r="X75" s="20" t="s">
        <v>24</v>
      </c>
      <c r="Y75" s="11">
        <v>0.636363636363636</v>
      </c>
      <c r="Z75" s="11">
        <v>0.454545454545455</v>
      </c>
      <c r="AA75" s="11">
        <v>0.272727272727273</v>
      </c>
      <c r="AB75" s="11">
        <v>0.272727272727273</v>
      </c>
    </row>
    <row r="76" ht="49.2" spans="24:28">
      <c r="X76" s="20" t="s">
        <v>25</v>
      </c>
      <c r="Y76" s="11">
        <v>0.333333333333333</v>
      </c>
      <c r="Z76" s="11">
        <v>0.5</v>
      </c>
      <c r="AA76" s="11">
        <v>0.416666666666667</v>
      </c>
      <c r="AB76" s="11">
        <v>0.583333333333333</v>
      </c>
    </row>
    <row r="77" ht="49.2" spans="24:28">
      <c r="X77" s="20" t="s">
        <v>26</v>
      </c>
      <c r="Y77" s="11">
        <v>0.333333333333333</v>
      </c>
      <c r="Z77" s="11">
        <v>0.333333333333333</v>
      </c>
      <c r="AA77" s="11">
        <v>0.166666666666667</v>
      </c>
      <c r="AB77" s="11">
        <v>0.0833333333333333</v>
      </c>
    </row>
    <row r="78" ht="36.6" spans="24:28">
      <c r="X78" s="20" t="s">
        <v>27</v>
      </c>
      <c r="Y78" s="11">
        <v>0.583333333333333</v>
      </c>
      <c r="Z78" s="11">
        <v>0.75</v>
      </c>
      <c r="AA78" s="11">
        <v>0.416666666666667</v>
      </c>
      <c r="AB78" s="11">
        <v>0.416666666666667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7" workbookViewId="0">
      <selection activeCell="L12" sqref="L12"/>
    </sheetView>
  </sheetViews>
  <sheetFormatPr defaultColWidth="8.88888888888889" defaultRowHeight="14.4"/>
  <cols>
    <col min="14" max="14" width="32.6666666666667" customWidth="1"/>
    <col min="15" max="15" width="20" customWidth="1"/>
  </cols>
  <sheetData>
    <row r="1" ht="27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10.4" spans="1:13">
      <c r="A2" s="2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16</v>
      </c>
      <c r="G2" s="2" t="s">
        <v>28</v>
      </c>
      <c r="H2" s="2" t="s">
        <v>17</v>
      </c>
      <c r="I2" s="2" t="s">
        <v>18</v>
      </c>
      <c r="J2" s="2" t="s">
        <v>16</v>
      </c>
      <c r="K2" s="2" t="s">
        <v>14</v>
      </c>
      <c r="L2" s="2" t="s">
        <v>19</v>
      </c>
      <c r="M2" s="2" t="s">
        <v>28</v>
      </c>
    </row>
    <row r="3" ht="110.4" spans="1:13">
      <c r="A3" s="2" t="s">
        <v>20</v>
      </c>
      <c r="B3" s="2" t="s">
        <v>19</v>
      </c>
      <c r="C3" s="2" t="s">
        <v>15</v>
      </c>
      <c r="D3" s="2" t="s">
        <v>28</v>
      </c>
      <c r="E3" s="2" t="s">
        <v>14</v>
      </c>
      <c r="F3" s="2" t="s">
        <v>16</v>
      </c>
      <c r="G3" s="2" t="s">
        <v>16</v>
      </c>
      <c r="H3" s="2" t="s">
        <v>38</v>
      </c>
      <c r="I3" s="2" t="s">
        <v>18</v>
      </c>
      <c r="J3" s="2" t="s">
        <v>28</v>
      </c>
      <c r="K3" s="2" t="s">
        <v>28</v>
      </c>
      <c r="L3" s="2" t="s">
        <v>19</v>
      </c>
      <c r="M3" s="2" t="s">
        <v>28</v>
      </c>
    </row>
    <row r="4" ht="110.4" spans="1:13">
      <c r="A4" s="2" t="s">
        <v>21</v>
      </c>
      <c r="B4" s="2" t="s">
        <v>14</v>
      </c>
      <c r="C4" s="2" t="s">
        <v>28</v>
      </c>
      <c r="D4" s="2" t="s">
        <v>14</v>
      </c>
      <c r="E4" s="2" t="s">
        <v>14</v>
      </c>
      <c r="F4" s="2" t="s">
        <v>16</v>
      </c>
      <c r="G4" s="2" t="s">
        <v>16</v>
      </c>
      <c r="H4" s="2" t="s">
        <v>28</v>
      </c>
      <c r="I4" s="2" t="s">
        <v>18</v>
      </c>
      <c r="J4" s="2" t="s">
        <v>16</v>
      </c>
      <c r="K4" s="2" t="s">
        <v>14</v>
      </c>
      <c r="L4" s="2" t="s">
        <v>19</v>
      </c>
      <c r="M4" s="2" t="s">
        <v>28</v>
      </c>
    </row>
    <row r="5" ht="110.4" spans="1:13">
      <c r="A5" s="2" t="s">
        <v>22</v>
      </c>
      <c r="B5" s="2" t="s">
        <v>16</v>
      </c>
      <c r="C5" s="2" t="s">
        <v>16</v>
      </c>
      <c r="D5" s="2" t="s">
        <v>14</v>
      </c>
      <c r="E5" s="2" t="s">
        <v>16</v>
      </c>
      <c r="F5" s="2" t="s">
        <v>16</v>
      </c>
      <c r="G5" s="2" t="s">
        <v>16</v>
      </c>
      <c r="H5" s="2" t="s">
        <v>17</v>
      </c>
      <c r="I5" s="2" t="s">
        <v>18</v>
      </c>
      <c r="J5" s="2" t="s">
        <v>16</v>
      </c>
      <c r="K5" s="2" t="s">
        <v>16</v>
      </c>
      <c r="L5" s="2" t="s">
        <v>19</v>
      </c>
      <c r="M5" s="2" t="s">
        <v>28</v>
      </c>
    </row>
    <row r="6" ht="110.4" spans="1:13">
      <c r="A6" s="2" t="s">
        <v>24</v>
      </c>
      <c r="B6" s="2" t="s">
        <v>18</v>
      </c>
      <c r="C6" s="2" t="s">
        <v>28</v>
      </c>
      <c r="D6" s="2" t="s">
        <v>28</v>
      </c>
      <c r="E6" s="2" t="s">
        <v>14</v>
      </c>
      <c r="F6" s="2" t="s">
        <v>16</v>
      </c>
      <c r="G6" s="2" t="s">
        <v>16</v>
      </c>
      <c r="H6" s="2" t="s">
        <v>17</v>
      </c>
      <c r="I6" s="2" t="s">
        <v>18</v>
      </c>
      <c r="J6" s="2" t="s">
        <v>28</v>
      </c>
      <c r="K6" s="2" t="s">
        <v>14</v>
      </c>
      <c r="L6" s="2" t="s">
        <v>19</v>
      </c>
      <c r="M6" s="2" t="s">
        <v>28</v>
      </c>
    </row>
    <row r="7" ht="110.4" spans="1:13">
      <c r="A7" s="2" t="s">
        <v>25</v>
      </c>
      <c r="B7" s="2" t="s">
        <v>18</v>
      </c>
      <c r="C7" s="2" t="s">
        <v>15</v>
      </c>
      <c r="D7" s="2" t="s">
        <v>14</v>
      </c>
      <c r="E7" s="2" t="s">
        <v>14</v>
      </c>
      <c r="F7" s="2" t="s">
        <v>16</v>
      </c>
      <c r="G7" s="2" t="s">
        <v>16</v>
      </c>
      <c r="H7" s="2" t="s">
        <v>28</v>
      </c>
      <c r="I7" s="2" t="s">
        <v>18</v>
      </c>
      <c r="J7" s="2" t="s">
        <v>28</v>
      </c>
      <c r="K7" s="2" t="s">
        <v>14</v>
      </c>
      <c r="L7" s="2" t="s">
        <v>28</v>
      </c>
      <c r="M7" s="2" t="s">
        <v>28</v>
      </c>
    </row>
    <row r="8" ht="110.4" spans="1:13">
      <c r="A8" s="2" t="s">
        <v>26</v>
      </c>
      <c r="B8" s="2" t="s">
        <v>14</v>
      </c>
      <c r="C8" s="2" t="s">
        <v>15</v>
      </c>
      <c r="D8" s="2" t="s">
        <v>14</v>
      </c>
      <c r="E8" s="2" t="s">
        <v>14</v>
      </c>
      <c r="F8" s="2" t="s">
        <v>16</v>
      </c>
      <c r="G8" s="2" t="s">
        <v>16</v>
      </c>
      <c r="H8" s="2" t="s">
        <v>17</v>
      </c>
      <c r="I8" s="2" t="s">
        <v>18</v>
      </c>
      <c r="J8" s="2" t="s">
        <v>16</v>
      </c>
      <c r="K8" s="2" t="s">
        <v>14</v>
      </c>
      <c r="L8" s="2" t="s">
        <v>14</v>
      </c>
      <c r="M8" s="2" t="s">
        <v>28</v>
      </c>
    </row>
    <row r="9" ht="110.4" spans="1:13">
      <c r="A9" s="2" t="s">
        <v>27</v>
      </c>
      <c r="B9" s="2" t="s">
        <v>14</v>
      </c>
      <c r="C9" s="2" t="s">
        <v>28</v>
      </c>
      <c r="D9" s="2" t="s">
        <v>32</v>
      </c>
      <c r="E9" s="2" t="s">
        <v>14</v>
      </c>
      <c r="F9" s="2" t="s">
        <v>16</v>
      </c>
      <c r="G9" s="2" t="s">
        <v>16</v>
      </c>
      <c r="H9" s="2" t="s">
        <v>17</v>
      </c>
      <c r="I9" s="2" t="s">
        <v>18</v>
      </c>
      <c r="J9" s="2" t="s">
        <v>28</v>
      </c>
      <c r="K9" s="2" t="s">
        <v>14</v>
      </c>
      <c r="L9" s="2" t="s">
        <v>16</v>
      </c>
      <c r="M9" s="2" t="s">
        <v>28</v>
      </c>
    </row>
    <row r="12" ht="33" spans="14:15">
      <c r="N12" s="3" t="s">
        <v>31</v>
      </c>
      <c r="O12" s="4">
        <f>22/(8*12-6)</f>
        <v>0.244444444444444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8" workbookViewId="0">
      <selection activeCell="O12" sqref="O12"/>
    </sheetView>
  </sheetViews>
  <sheetFormatPr defaultColWidth="8.88888888888889" defaultRowHeight="14.4"/>
  <cols>
    <col min="1" max="1" width="15.1111111111111" style="1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0.4" spans="1:13">
      <c r="A2" s="1" t="s">
        <v>13</v>
      </c>
      <c r="B2" s="2" t="s">
        <v>16</v>
      </c>
      <c r="C2" s="2" t="s">
        <v>15</v>
      </c>
      <c r="D2" s="2" t="s">
        <v>16</v>
      </c>
      <c r="E2" s="2" t="s">
        <v>14</v>
      </c>
      <c r="F2" s="2" t="s">
        <v>16</v>
      </c>
      <c r="G2" s="2" t="s">
        <v>16</v>
      </c>
      <c r="H2" s="2" t="s">
        <v>28</v>
      </c>
      <c r="I2" s="2" t="s">
        <v>18</v>
      </c>
      <c r="J2" s="2" t="s">
        <v>28</v>
      </c>
      <c r="K2" s="2" t="s">
        <v>16</v>
      </c>
      <c r="L2" s="2" t="s">
        <v>19</v>
      </c>
      <c r="M2" s="2" t="s">
        <v>16</v>
      </c>
    </row>
    <row r="3" ht="110.4" spans="1:13">
      <c r="A3" s="1" t="s">
        <v>20</v>
      </c>
      <c r="B3" s="2" t="s">
        <v>19</v>
      </c>
      <c r="C3" s="2" t="s">
        <v>15</v>
      </c>
      <c r="D3" s="2" t="s">
        <v>28</v>
      </c>
      <c r="E3" s="2" t="s">
        <v>14</v>
      </c>
      <c r="F3" s="2" t="s">
        <v>16</v>
      </c>
      <c r="G3" s="2" t="s">
        <v>28</v>
      </c>
      <c r="H3" s="2" t="s">
        <v>17</v>
      </c>
      <c r="I3" s="2" t="s">
        <v>28</v>
      </c>
      <c r="J3" s="2" t="s">
        <v>28</v>
      </c>
      <c r="K3" s="2" t="s">
        <v>28</v>
      </c>
      <c r="L3" s="2" t="s">
        <v>19</v>
      </c>
      <c r="M3" s="2" t="s">
        <v>28</v>
      </c>
    </row>
    <row r="4" ht="110.4" spans="1:13">
      <c r="A4" s="1" t="s">
        <v>21</v>
      </c>
      <c r="B4" s="2" t="s">
        <v>32</v>
      </c>
      <c r="C4" s="2" t="s">
        <v>28</v>
      </c>
      <c r="D4" s="2" t="s">
        <v>14</v>
      </c>
      <c r="E4" s="2" t="s">
        <v>14</v>
      </c>
      <c r="F4" s="2" t="s">
        <v>16</v>
      </c>
      <c r="G4" s="2" t="s">
        <v>28</v>
      </c>
      <c r="H4" s="2" t="s">
        <v>16</v>
      </c>
      <c r="I4" s="2" t="s">
        <v>16</v>
      </c>
      <c r="J4" s="2" t="s">
        <v>16</v>
      </c>
      <c r="K4" s="2" t="s">
        <v>28</v>
      </c>
      <c r="L4" s="2" t="s">
        <v>19</v>
      </c>
      <c r="M4" s="2" t="s">
        <v>28</v>
      </c>
    </row>
    <row r="5" ht="110.4" spans="1:13">
      <c r="A5" s="1" t="s">
        <v>22</v>
      </c>
      <c r="B5" s="2" t="s">
        <v>16</v>
      </c>
      <c r="C5" s="2" t="s">
        <v>16</v>
      </c>
      <c r="D5" s="2" t="s">
        <v>14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28</v>
      </c>
      <c r="L5" s="2" t="s">
        <v>19</v>
      </c>
      <c r="M5" s="2" t="s">
        <v>28</v>
      </c>
    </row>
    <row r="6" ht="110.4" spans="1:13">
      <c r="A6" s="1" t="s">
        <v>24</v>
      </c>
      <c r="B6" s="2" t="s">
        <v>18</v>
      </c>
      <c r="C6" s="2" t="s">
        <v>15</v>
      </c>
      <c r="D6" s="2" t="s">
        <v>14</v>
      </c>
      <c r="E6" s="2" t="s">
        <v>16</v>
      </c>
      <c r="F6" s="2" t="s">
        <v>16</v>
      </c>
      <c r="G6" s="2" t="s">
        <v>28</v>
      </c>
      <c r="H6" s="2" t="s">
        <v>16</v>
      </c>
      <c r="I6" s="2" t="s">
        <v>18</v>
      </c>
      <c r="J6" s="2" t="s">
        <v>28</v>
      </c>
      <c r="K6" s="2" t="s">
        <v>14</v>
      </c>
      <c r="L6" s="2" t="s">
        <v>19</v>
      </c>
      <c r="M6" s="2" t="s">
        <v>28</v>
      </c>
    </row>
    <row r="7" ht="110.4" spans="1:13">
      <c r="A7" s="1" t="s">
        <v>25</v>
      </c>
      <c r="B7" s="2" t="s">
        <v>18</v>
      </c>
      <c r="C7" s="2" t="s">
        <v>28</v>
      </c>
      <c r="D7" s="2" t="s">
        <v>14</v>
      </c>
      <c r="E7" s="2" t="s">
        <v>14</v>
      </c>
      <c r="F7" s="2" t="s">
        <v>16</v>
      </c>
      <c r="G7" s="2" t="s">
        <v>28</v>
      </c>
      <c r="H7" s="2" t="s">
        <v>28</v>
      </c>
      <c r="I7" s="2" t="s">
        <v>28</v>
      </c>
      <c r="J7" s="2" t="s">
        <v>16</v>
      </c>
      <c r="K7" s="2" t="s">
        <v>14</v>
      </c>
      <c r="L7" s="2" t="s">
        <v>14</v>
      </c>
      <c r="M7" s="2" t="s">
        <v>28</v>
      </c>
    </row>
    <row r="8" ht="110.4" spans="1:13">
      <c r="A8" s="1" t="s">
        <v>26</v>
      </c>
      <c r="B8" s="2" t="s">
        <v>14</v>
      </c>
      <c r="C8" s="2" t="s">
        <v>16</v>
      </c>
      <c r="D8" s="2" t="s">
        <v>14</v>
      </c>
      <c r="E8" s="2" t="s">
        <v>14</v>
      </c>
      <c r="F8" s="2" t="s">
        <v>16</v>
      </c>
      <c r="G8" s="2" t="s">
        <v>16</v>
      </c>
      <c r="H8" s="2" t="s">
        <v>28</v>
      </c>
      <c r="I8" s="2" t="s">
        <v>16</v>
      </c>
      <c r="J8" s="2" t="s">
        <v>16</v>
      </c>
      <c r="K8" s="2" t="s">
        <v>14</v>
      </c>
      <c r="L8" s="2" t="s">
        <v>14</v>
      </c>
      <c r="M8" s="2" t="s">
        <v>28</v>
      </c>
    </row>
    <row r="9" ht="110.4" spans="1:13">
      <c r="A9" s="1" t="s">
        <v>27</v>
      </c>
      <c r="B9" s="2" t="s">
        <v>14</v>
      </c>
      <c r="C9" s="2" t="s">
        <v>28</v>
      </c>
      <c r="D9" s="2" t="s">
        <v>28</v>
      </c>
      <c r="E9" s="2" t="s">
        <v>14</v>
      </c>
      <c r="F9" s="2" t="s">
        <v>16</v>
      </c>
      <c r="G9" s="2" t="s">
        <v>16</v>
      </c>
      <c r="H9" s="2" t="s">
        <v>17</v>
      </c>
      <c r="I9" s="2" t="s">
        <v>28</v>
      </c>
      <c r="J9" s="2" t="s">
        <v>16</v>
      </c>
      <c r="K9" s="2" t="s">
        <v>16</v>
      </c>
      <c r="L9" s="2" t="s">
        <v>16</v>
      </c>
      <c r="M9" s="2" t="s">
        <v>28</v>
      </c>
    </row>
    <row r="12" ht="33" spans="14:15">
      <c r="N12" s="3" t="s">
        <v>31</v>
      </c>
      <c r="O12" s="4">
        <f>28/(8*12-6)</f>
        <v>0.311111111111111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zoomScale="85" zoomScaleNormal="85" topLeftCell="A47" workbookViewId="0">
      <selection activeCell="E67" sqref="E67"/>
    </sheetView>
  </sheetViews>
  <sheetFormatPr defaultColWidth="8.88888888888889" defaultRowHeight="14.4"/>
  <cols>
    <col min="1" max="1" width="15.1111111111111" style="1" customWidth="1"/>
    <col min="2" max="2" width="14.6666666666667" customWidth="1"/>
    <col min="3" max="3" width="16.8888888888889" customWidth="1"/>
    <col min="4" max="5" width="14.6666666666667" customWidth="1"/>
    <col min="6" max="6" width="12.4444444444444" customWidth="1"/>
    <col min="7" max="7" width="16.8888888888889" customWidth="1"/>
    <col min="8" max="8" width="14.6666666666667" customWidth="1"/>
    <col min="9" max="9" width="16.8888888888889" customWidth="1"/>
    <col min="10" max="11" width="14.6666666666667" customWidth="1"/>
    <col min="12" max="12" width="12.4444444444444" customWidth="1"/>
    <col min="13" max="13" width="14.6666666666667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69" spans="1:14">
      <c r="A2" s="1" t="s">
        <v>13</v>
      </c>
      <c r="B2" s="6" t="s">
        <v>14</v>
      </c>
      <c r="C2" s="5" t="s">
        <v>28</v>
      </c>
      <c r="D2" s="5" t="s">
        <v>28</v>
      </c>
      <c r="E2" s="5" t="s">
        <v>28</v>
      </c>
      <c r="F2" s="7" t="s">
        <v>16</v>
      </c>
      <c r="G2" s="5" t="s">
        <v>28</v>
      </c>
      <c r="H2" s="6" t="s">
        <v>17</v>
      </c>
      <c r="I2" s="5" t="s">
        <v>28</v>
      </c>
      <c r="J2" s="5" t="s">
        <v>28</v>
      </c>
      <c r="K2" s="5" t="s">
        <v>28</v>
      </c>
      <c r="L2" s="2" t="s">
        <v>19</v>
      </c>
      <c r="M2" s="7" t="s">
        <v>32</v>
      </c>
      <c r="N2" s="16">
        <f>COUNTIF(B2:M2,C2)/(12-COUNTIF(B2:M2,L2))</f>
        <v>0.636363636363636</v>
      </c>
    </row>
    <row r="3" ht="69" spans="1:14">
      <c r="A3" s="1" t="s">
        <v>20</v>
      </c>
      <c r="B3" s="2" t="s">
        <v>19</v>
      </c>
      <c r="C3" s="5" t="s">
        <v>28</v>
      </c>
      <c r="D3" s="6" t="s">
        <v>14</v>
      </c>
      <c r="E3" s="6" t="s">
        <v>14</v>
      </c>
      <c r="F3" s="7" t="s">
        <v>16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2" t="s">
        <v>19</v>
      </c>
      <c r="M3" s="5" t="s">
        <v>28</v>
      </c>
      <c r="N3" s="16">
        <f>COUNTIF(B3:M3,C2)/(12-COUNTIF(B3:M3,L2))</f>
        <v>0.7</v>
      </c>
    </row>
    <row r="4" ht="69" spans="1:14">
      <c r="A4" s="1" t="s">
        <v>21</v>
      </c>
      <c r="B4" s="7" t="s">
        <v>16</v>
      </c>
      <c r="C4" s="5" t="s">
        <v>28</v>
      </c>
      <c r="D4" s="6" t="s">
        <v>14</v>
      </c>
      <c r="E4" s="6" t="s">
        <v>14</v>
      </c>
      <c r="F4" s="7" t="s">
        <v>16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2" t="s">
        <v>19</v>
      </c>
      <c r="M4" s="5" t="s">
        <v>28</v>
      </c>
      <c r="N4" s="16">
        <f>COUNTIF(B4:M4,C2)/(12-COUNTIF(B4:M4,L4))</f>
        <v>0.636363636363636</v>
      </c>
    </row>
    <row r="5" ht="69" spans="1:14">
      <c r="A5" s="1" t="s">
        <v>22</v>
      </c>
      <c r="B5" s="6" t="s">
        <v>14</v>
      </c>
      <c r="C5" s="5" t="s">
        <v>28</v>
      </c>
      <c r="D5" s="5" t="s">
        <v>28</v>
      </c>
      <c r="E5" s="6" t="s">
        <v>14</v>
      </c>
      <c r="F5" s="7" t="s">
        <v>16</v>
      </c>
      <c r="G5" s="5" t="s">
        <v>28</v>
      </c>
      <c r="H5" s="5" t="s">
        <v>28</v>
      </c>
      <c r="I5" s="5" t="s">
        <v>28</v>
      </c>
      <c r="J5" s="7" t="s">
        <v>16</v>
      </c>
      <c r="K5" s="5" t="s">
        <v>28</v>
      </c>
      <c r="L5" s="2" t="s">
        <v>19</v>
      </c>
      <c r="M5" s="5" t="s">
        <v>28</v>
      </c>
      <c r="N5" s="16">
        <f>COUNTIF(B5:M5,C2)/(12-COUNTIF(B5:M5,L5))</f>
        <v>0.636363636363636</v>
      </c>
    </row>
    <row r="6" ht="69" spans="1:14">
      <c r="A6" s="1" t="s">
        <v>24</v>
      </c>
      <c r="B6" s="6" t="s">
        <v>14</v>
      </c>
      <c r="C6" s="5" t="s">
        <v>28</v>
      </c>
      <c r="D6" s="5" t="s">
        <v>28</v>
      </c>
      <c r="E6" s="5" t="s">
        <v>28</v>
      </c>
      <c r="F6" s="7" t="s">
        <v>16</v>
      </c>
      <c r="G6" s="5" t="s">
        <v>28</v>
      </c>
      <c r="H6" s="6" t="s">
        <v>17</v>
      </c>
      <c r="I6" s="5" t="s">
        <v>28</v>
      </c>
      <c r="J6" s="5" t="s">
        <v>28</v>
      </c>
      <c r="K6" s="6" t="s">
        <v>14</v>
      </c>
      <c r="L6" s="2" t="s">
        <v>19</v>
      </c>
      <c r="M6" s="5" t="s">
        <v>28</v>
      </c>
      <c r="N6" s="16">
        <f>COUNTIF(B6:M6,C2)/(12-COUNTIF(B6:M6,L6))</f>
        <v>0.636363636363636</v>
      </c>
    </row>
    <row r="7" ht="69" spans="1:14">
      <c r="A7" s="1" t="s">
        <v>25</v>
      </c>
      <c r="B7" s="6" t="s">
        <v>14</v>
      </c>
      <c r="C7" s="5" t="s">
        <v>28</v>
      </c>
      <c r="D7" s="6" t="s">
        <v>14</v>
      </c>
      <c r="E7" s="6" t="s">
        <v>14</v>
      </c>
      <c r="F7" s="7" t="s">
        <v>16</v>
      </c>
      <c r="G7" s="5" t="s">
        <v>28</v>
      </c>
      <c r="H7" s="5" t="s">
        <v>28</v>
      </c>
      <c r="I7" s="5" t="s">
        <v>28</v>
      </c>
      <c r="J7" s="5" t="s">
        <v>28</v>
      </c>
      <c r="K7" s="6" t="s">
        <v>14</v>
      </c>
      <c r="L7" s="6" t="s">
        <v>18</v>
      </c>
      <c r="M7" s="5" t="s">
        <v>28</v>
      </c>
      <c r="N7" s="16">
        <f>COUNTIF(B7:M7,C2)/(12-COUNTIF(B7:M7,L2))</f>
        <v>0.5</v>
      </c>
    </row>
    <row r="8" ht="96.6" spans="1:14">
      <c r="A8" s="1" t="s">
        <v>26</v>
      </c>
      <c r="B8" s="6" t="s">
        <v>14</v>
      </c>
      <c r="C8" s="5" t="s">
        <v>28</v>
      </c>
      <c r="D8" s="6" t="s">
        <v>14</v>
      </c>
      <c r="E8" s="6" t="s">
        <v>14</v>
      </c>
      <c r="F8" s="7" t="s">
        <v>16</v>
      </c>
      <c r="G8" s="5" t="s">
        <v>28</v>
      </c>
      <c r="H8" s="6" t="s">
        <v>17</v>
      </c>
      <c r="I8" s="5" t="s">
        <v>28</v>
      </c>
      <c r="J8" s="7" t="s">
        <v>16</v>
      </c>
      <c r="K8" s="6" t="s">
        <v>14</v>
      </c>
      <c r="L8" s="6" t="s">
        <v>14</v>
      </c>
      <c r="M8" s="7" t="s">
        <v>16</v>
      </c>
      <c r="N8" s="16">
        <f>COUNTIF(B8:M8,C2)/(12-COUNTIF(B8:M8,L2))</f>
        <v>0.25</v>
      </c>
    </row>
    <row r="9" ht="96.6" spans="1:14">
      <c r="A9" s="1" t="s">
        <v>27</v>
      </c>
      <c r="B9" s="5" t="s">
        <v>28</v>
      </c>
      <c r="C9" s="5" t="s">
        <v>28</v>
      </c>
      <c r="D9" s="5" t="s">
        <v>28</v>
      </c>
      <c r="E9" s="5" t="s">
        <v>28</v>
      </c>
      <c r="F9" s="7" t="s">
        <v>16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28</v>
      </c>
      <c r="L9" s="6" t="s">
        <v>14</v>
      </c>
      <c r="M9" s="5" t="s">
        <v>28</v>
      </c>
      <c r="N9" s="16">
        <f>COUNTIF(B9:M9,C2)/(12-COUNTIF(B9:M9,L2))</f>
        <v>0.833333333333333</v>
      </c>
    </row>
    <row r="10" ht="25.8" spans="2:13">
      <c r="B10" s="10">
        <f>COUNTIF(B2:B9,C9)/(8-COUNTIF(B2:B9,L2))</f>
        <v>0.142857142857143</v>
      </c>
      <c r="C10" s="10">
        <f>COUNTIF(C2:C9,C9)/(8-COUNTIF(C2:C9,L2))</f>
        <v>1</v>
      </c>
      <c r="D10" s="10">
        <f>COUNTIF(D2:D9,C9)/(8-COUNTIF(D2:D9,L2))</f>
        <v>0.5</v>
      </c>
      <c r="E10" s="10">
        <f>COUNTIF(E2:E9,C9)/(8-COUNTIF(E2:E9,L2))</f>
        <v>0.375</v>
      </c>
      <c r="F10" s="10">
        <f>COUNTIF(F2:F9,C9)/(8-COUNTIF(F2:F9,L2))</f>
        <v>0</v>
      </c>
      <c r="G10" s="10">
        <f>COUNTIF(G2:G9,C9)/(8-COUNTIF(G2:G9,L2))</f>
        <v>1</v>
      </c>
      <c r="H10" s="10">
        <f>COUNTIF(H2:H9,C9)/(8-COUNTIF(H2:H9,L2))</f>
        <v>0.625</v>
      </c>
      <c r="I10" s="10">
        <f>COUNTIF(I2:I9,C9)/(8-COUNTIF(I2:I9,L2))</f>
        <v>1</v>
      </c>
      <c r="J10" s="10">
        <f>COUNTIF(J2:J9,C9)/(8-COUNTIF(J2:J9,L2))</f>
        <v>0.75</v>
      </c>
      <c r="K10" s="10">
        <f>COUNTIF(K2:K9,C9)/(8-COUNTIF(K2:K9,L2))</f>
        <v>0.625</v>
      </c>
      <c r="L10" s="10">
        <f>COUNTIF(L2:L9,C9)/(8-COUNTIF(L2:L9,L2))</f>
        <v>0</v>
      </c>
      <c r="M10" s="10">
        <f>COUNTIF(M2:M9,C9)/(8-COUNTIF(M2:M9,L2))</f>
        <v>0.75</v>
      </c>
    </row>
    <row r="11" ht="33" spans="14:15">
      <c r="N11" s="3" t="s">
        <v>31</v>
      </c>
      <c r="O11" s="4">
        <f>54/(8*12-6)</f>
        <v>0.6</v>
      </c>
    </row>
    <row r="17" ht="33" spans="14:15">
      <c r="N17" s="3" t="s">
        <v>31</v>
      </c>
      <c r="O17" s="4">
        <f>48/(8*12-6-16)</f>
        <v>0.648648648648649</v>
      </c>
    </row>
    <row r="26" spans="2:12">
      <c r="B26" s="1" t="s">
        <v>1</v>
      </c>
      <c r="C26" s="1" t="s">
        <v>2</v>
      </c>
      <c r="D26" s="1" t="s">
        <v>3</v>
      </c>
      <c r="E26" s="1" t="s">
        <v>4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  <c r="K26" s="1" t="s">
        <v>12</v>
      </c>
      <c r="L26" s="1"/>
    </row>
    <row r="27" ht="20.4" spans="1:11">
      <c r="A27" s="1" t="s">
        <v>39</v>
      </c>
      <c r="B27" s="15">
        <v>0.285714285714286</v>
      </c>
      <c r="C27" s="15">
        <v>0.625</v>
      </c>
      <c r="D27" s="15">
        <v>0.375</v>
      </c>
      <c r="E27" s="15">
        <v>0.125</v>
      </c>
      <c r="F27" s="15">
        <v>0.25</v>
      </c>
      <c r="G27" s="15">
        <v>0.375</v>
      </c>
      <c r="H27" s="15">
        <v>0.375</v>
      </c>
      <c r="I27" s="15">
        <v>0.5</v>
      </c>
      <c r="J27" s="15">
        <v>0.375</v>
      </c>
      <c r="K27" s="15">
        <v>0.75</v>
      </c>
    </row>
    <row r="28" ht="20.4" spans="1:11">
      <c r="A28" s="1" t="s">
        <v>40</v>
      </c>
      <c r="B28" s="15">
        <v>0.285714285714286</v>
      </c>
      <c r="C28" s="15">
        <v>0.375</v>
      </c>
      <c r="D28" s="15">
        <v>0.375</v>
      </c>
      <c r="E28" s="15">
        <v>0.25</v>
      </c>
      <c r="F28" s="15">
        <v>0.25</v>
      </c>
      <c r="G28" s="15">
        <v>0.25</v>
      </c>
      <c r="H28" s="15">
        <v>0.5</v>
      </c>
      <c r="I28" s="15">
        <v>0.5</v>
      </c>
      <c r="J28" s="15">
        <v>0.5</v>
      </c>
      <c r="K28" s="15">
        <v>0.875</v>
      </c>
    </row>
    <row r="29" ht="20.4" spans="1:11">
      <c r="A29" s="1" t="s">
        <v>41</v>
      </c>
      <c r="B29" s="15">
        <v>0.142857142857143</v>
      </c>
      <c r="C29" s="15">
        <v>0.875</v>
      </c>
      <c r="D29" s="15">
        <v>0.375</v>
      </c>
      <c r="E29" s="15">
        <v>0.125</v>
      </c>
      <c r="F29" s="15">
        <v>0.375</v>
      </c>
      <c r="G29" s="15">
        <v>0.625</v>
      </c>
      <c r="H29" s="15">
        <v>0.875</v>
      </c>
      <c r="I29" s="15">
        <v>0.875</v>
      </c>
      <c r="J29" s="15">
        <v>0.5</v>
      </c>
      <c r="K29" s="15">
        <v>1</v>
      </c>
    </row>
    <row r="30" ht="20.4" spans="1:11">
      <c r="A30" s="1" t="s">
        <v>42</v>
      </c>
      <c r="B30" s="15">
        <v>0.285714285714286</v>
      </c>
      <c r="C30" s="15">
        <v>0.75</v>
      </c>
      <c r="D30" s="15">
        <v>0.375</v>
      </c>
      <c r="E30" s="15">
        <v>0.375</v>
      </c>
      <c r="F30" s="15">
        <v>0.5</v>
      </c>
      <c r="G30" s="15">
        <v>0.5</v>
      </c>
      <c r="H30" s="15">
        <v>1</v>
      </c>
      <c r="I30" s="15">
        <v>1</v>
      </c>
      <c r="J30" s="15">
        <v>0.5</v>
      </c>
      <c r="K30" s="15">
        <v>0.625</v>
      </c>
    </row>
    <row r="31" ht="20.4" spans="1:11">
      <c r="A31" s="1" t="s">
        <v>43</v>
      </c>
      <c r="B31" s="15">
        <v>0.571428571428571</v>
      </c>
      <c r="C31" s="15">
        <v>1</v>
      </c>
      <c r="D31" s="15">
        <v>0.5</v>
      </c>
      <c r="E31" s="15">
        <v>0.5</v>
      </c>
      <c r="F31" s="15">
        <v>0.75</v>
      </c>
      <c r="G31" s="15">
        <v>0.875</v>
      </c>
      <c r="H31" s="15">
        <v>1</v>
      </c>
      <c r="I31" s="15">
        <v>0.875</v>
      </c>
      <c r="J31" s="15">
        <v>0.375</v>
      </c>
      <c r="K31" s="15">
        <v>1</v>
      </c>
    </row>
    <row r="32" ht="20.4" spans="2:11"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ht="20.4" spans="2:11"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ht="20.4" spans="2:11"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ht="20.4" spans="2:11"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ht="20.4" spans="1:13">
      <c r="A36" s="1" t="s">
        <v>44</v>
      </c>
      <c r="B36" s="15">
        <v>0.142857142857143</v>
      </c>
      <c r="C36" s="15">
        <v>1</v>
      </c>
      <c r="D36" s="15">
        <v>0.5</v>
      </c>
      <c r="E36" s="15">
        <v>0.375</v>
      </c>
      <c r="F36" s="15"/>
      <c r="G36" s="15">
        <v>1</v>
      </c>
      <c r="H36" s="15">
        <v>0.625</v>
      </c>
      <c r="I36" s="15">
        <v>1</v>
      </c>
      <c r="J36" s="15">
        <v>0.75</v>
      </c>
      <c r="K36" s="15">
        <v>0.625</v>
      </c>
      <c r="L36"/>
      <c r="M36">
        <v>0.75</v>
      </c>
    </row>
    <row r="37" ht="20.4" spans="2:11"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2:13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/>
      <c r="M38" s="1" t="s">
        <v>12</v>
      </c>
    </row>
    <row r="40" ht="20.4" spans="1:11">
      <c r="A40" s="1" t="s">
        <v>45</v>
      </c>
      <c r="B40" s="15">
        <v>0.285714285714286</v>
      </c>
      <c r="C40" s="15">
        <v>0.625</v>
      </c>
      <c r="D40" s="15">
        <v>0.625</v>
      </c>
      <c r="E40" s="15">
        <v>0.25</v>
      </c>
      <c r="F40" s="15">
        <v>0.625</v>
      </c>
      <c r="G40" s="15">
        <v>0.25</v>
      </c>
      <c r="H40" s="15">
        <v>0.75</v>
      </c>
      <c r="I40" s="15">
        <v>0.875</v>
      </c>
      <c r="J40" s="15">
        <v>0.5</v>
      </c>
      <c r="K40" s="15">
        <v>0.875</v>
      </c>
    </row>
    <row r="41" ht="20.4" spans="2:11"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ht="20.4" spans="2:11"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ht="20.4" spans="2:11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69" spans="2:5">
      <c r="B69" s="17" t="s">
        <v>46</v>
      </c>
      <c r="C69" s="17" t="s">
        <v>47</v>
      </c>
      <c r="D69" s="17" t="s">
        <v>48</v>
      </c>
      <c r="E69" s="17" t="s">
        <v>49</v>
      </c>
    </row>
    <row r="70" spans="1:5">
      <c r="A70" s="1" t="s">
        <v>41</v>
      </c>
      <c r="B70" s="18">
        <v>0.6</v>
      </c>
      <c r="C70" s="18">
        <v>0.511111111111111</v>
      </c>
      <c r="D70" s="18">
        <v>0.566666666666667</v>
      </c>
      <c r="E70" s="18">
        <v>0.555555555555556</v>
      </c>
    </row>
    <row r="71" spans="1:5">
      <c r="A71" s="1" t="s">
        <v>42</v>
      </c>
      <c r="B71" s="18">
        <v>0.455555555555556</v>
      </c>
      <c r="C71" s="18">
        <v>0.533333333333333</v>
      </c>
      <c r="D71" s="18">
        <v>0.533333333333333</v>
      </c>
      <c r="E71" s="18">
        <v>0.544444444444444</v>
      </c>
    </row>
    <row r="72" spans="1:5">
      <c r="A72" s="1" t="s">
        <v>39</v>
      </c>
      <c r="B72" s="18">
        <v>0.2</v>
      </c>
      <c r="C72" s="18">
        <v>0.355555555555556</v>
      </c>
      <c r="D72" s="18">
        <v>0.288888888888889</v>
      </c>
      <c r="E72" s="18">
        <v>0.311111111111111</v>
      </c>
    </row>
    <row r="73" spans="1:5">
      <c r="A73" s="1" t="s">
        <v>40</v>
      </c>
      <c r="B73" s="18">
        <v>0.155555555555556</v>
      </c>
      <c r="C73" s="18">
        <v>0.366666666666667</v>
      </c>
      <c r="D73" s="18">
        <v>0.244444444444444</v>
      </c>
      <c r="E73" s="18">
        <v>0.311111111111111</v>
      </c>
    </row>
    <row r="74" spans="1:1">
      <c r="A74" s="1" t="s">
        <v>44</v>
      </c>
    </row>
    <row r="79" spans="1:5">
      <c r="A79" s="1" t="s">
        <v>41</v>
      </c>
      <c r="B79">
        <f>(350+54)/613</f>
        <v>0.65905383360522</v>
      </c>
      <c r="C79">
        <f>364/613</f>
        <v>0.593800978792822</v>
      </c>
      <c r="D79">
        <f>392/613</f>
        <v>0.639477977161501</v>
      </c>
      <c r="E79">
        <f>378/613</f>
        <v>0.616639477977161</v>
      </c>
    </row>
    <row r="80" spans="1:5">
      <c r="A80" s="1" t="s">
        <v>42</v>
      </c>
      <c r="B80">
        <f>(41+349)/613</f>
        <v>0.636215334420881</v>
      </c>
      <c r="C80">
        <f>381/613</f>
        <v>0.621533442088091</v>
      </c>
      <c r="D80">
        <f>388/613</f>
        <v>0.632952691680261</v>
      </c>
      <c r="E80">
        <f>384/613</f>
        <v>0.626427406199021</v>
      </c>
    </row>
    <row r="81" spans="1:5">
      <c r="A81" s="1" t="s">
        <v>39</v>
      </c>
      <c r="B81">
        <f>121/613</f>
        <v>0.197389885807504</v>
      </c>
      <c r="C81">
        <f>293/613</f>
        <v>0.477977161500816</v>
      </c>
      <c r="D81">
        <f>264/613</f>
        <v>0.430668841761827</v>
      </c>
      <c r="E81">
        <f>332/613</f>
        <v>0.541598694942904</v>
      </c>
    </row>
    <row r="82" spans="1:5">
      <c r="A82" s="1" t="s">
        <v>40</v>
      </c>
      <c r="B82">
        <f>254/613</f>
        <v>0.414355628058728</v>
      </c>
      <c r="C82">
        <f>251/613</f>
        <v>0.409461663947798</v>
      </c>
      <c r="D82">
        <f>251/613</f>
        <v>0.409461663947798</v>
      </c>
      <c r="E82">
        <f>319/613</f>
        <v>0.520391517128874</v>
      </c>
    </row>
    <row r="86" ht="21" spans="1:5">
      <c r="A86" s="19" t="s">
        <v>50</v>
      </c>
      <c r="B86" s="19" t="s">
        <v>51</v>
      </c>
      <c r="C86" s="19" t="s">
        <v>52</v>
      </c>
      <c r="D86" s="19" t="s">
        <v>53</v>
      </c>
      <c r="E86" s="19" t="s">
        <v>49</v>
      </c>
    </row>
    <row r="87" ht="21" spans="1:5">
      <c r="A87" s="19" t="s">
        <v>54</v>
      </c>
      <c r="B87" s="19">
        <v>0.667304015296367</v>
      </c>
      <c r="C87" s="19">
        <v>0.695984703632887</v>
      </c>
      <c r="D87" s="19">
        <v>0.749521988527725</v>
      </c>
      <c r="E87" s="19">
        <v>0.722753346080306</v>
      </c>
    </row>
    <row r="88" ht="21" spans="1:5">
      <c r="A88" s="19" t="s">
        <v>55</v>
      </c>
      <c r="B88" s="19">
        <v>0.667304015296367</v>
      </c>
      <c r="C88" s="19">
        <v>0.72848948374761</v>
      </c>
      <c r="D88" s="19">
        <v>0.741873804971319</v>
      </c>
      <c r="E88" s="19">
        <v>0.734225621414914</v>
      </c>
    </row>
    <row r="89" ht="21" spans="1:5">
      <c r="A89" s="19" t="s">
        <v>39</v>
      </c>
      <c r="B89" s="19">
        <v>0.217973231357553</v>
      </c>
      <c r="C89" s="19">
        <v>0.560229445506692</v>
      </c>
      <c r="D89" s="19">
        <v>0.504780114722753</v>
      </c>
      <c r="E89" s="19">
        <v>0.634799235181644</v>
      </c>
    </row>
    <row r="90" ht="21" spans="1:5">
      <c r="A90" s="19" t="s">
        <v>40</v>
      </c>
      <c r="B90" s="19">
        <v>0.458891013384321</v>
      </c>
      <c r="C90" s="19">
        <v>0.479923518164436</v>
      </c>
      <c r="D90" s="19">
        <v>0.479923518164436</v>
      </c>
      <c r="E90" s="19">
        <v>0.609942638623327</v>
      </c>
    </row>
    <row r="91" ht="21" spans="1:5">
      <c r="A91" s="19" t="s">
        <v>56</v>
      </c>
      <c r="B91" s="19">
        <v>0.652007648183556</v>
      </c>
      <c r="C91" s="19">
        <v>0.749521988527725</v>
      </c>
      <c r="D91" s="19">
        <v>0.72848948374761</v>
      </c>
      <c r="E91" s="19">
        <f>365/(25*22-27)</f>
        <v>0.697896749521989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zoomScale="40" zoomScaleNormal="40" workbookViewId="0">
      <selection activeCell="B10" sqref="B10:M10"/>
    </sheetView>
  </sheetViews>
  <sheetFormatPr defaultColWidth="8.88888888888889" defaultRowHeight="14.4"/>
  <cols>
    <col min="1" max="1" width="15.1111111111111" style="1" customWidth="1"/>
    <col min="2" max="2" width="14.6666666666667" customWidth="1"/>
    <col min="3" max="3" width="16.8888888888889" customWidth="1"/>
    <col min="4" max="5" width="14.6666666666667" customWidth="1"/>
    <col min="6" max="6" width="12.4444444444444" customWidth="1"/>
    <col min="7" max="8" width="14.6666666666667" customWidth="1"/>
    <col min="9" max="9" width="16.8888888888889" customWidth="1"/>
    <col min="10" max="12" width="14.6666666666667" customWidth="1"/>
    <col min="13" max="13" width="16.8888888888889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0.4" spans="1:13">
      <c r="A2" s="1" t="s">
        <v>13</v>
      </c>
      <c r="B2" s="5" t="s">
        <v>28</v>
      </c>
      <c r="C2" s="5" t="s">
        <v>28</v>
      </c>
      <c r="D2" s="5" t="s">
        <v>28</v>
      </c>
      <c r="E2" s="5" t="s">
        <v>28</v>
      </c>
      <c r="F2" s="2" t="s">
        <v>16</v>
      </c>
      <c r="G2" s="2" t="s">
        <v>17</v>
      </c>
      <c r="H2" s="5" t="s">
        <v>28</v>
      </c>
      <c r="I2" s="5" t="s">
        <v>28</v>
      </c>
      <c r="J2" s="5" t="s">
        <v>28</v>
      </c>
      <c r="K2" s="2" t="s">
        <v>14</v>
      </c>
      <c r="L2" s="2" t="s">
        <v>19</v>
      </c>
      <c r="M2" s="5" t="s">
        <v>28</v>
      </c>
    </row>
    <row r="3" ht="55.2" spans="1:13">
      <c r="A3" s="1" t="s">
        <v>20</v>
      </c>
      <c r="B3" s="2" t="s">
        <v>19</v>
      </c>
      <c r="C3" s="5" t="s">
        <v>28</v>
      </c>
      <c r="D3" s="5" t="s">
        <v>28</v>
      </c>
      <c r="E3" s="5" t="s">
        <v>28</v>
      </c>
      <c r="F3" s="2" t="s">
        <v>16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2" t="s">
        <v>19</v>
      </c>
      <c r="M3" s="5" t="s">
        <v>28</v>
      </c>
    </row>
    <row r="4" ht="110.4" spans="1:13">
      <c r="A4" s="1" t="s">
        <v>21</v>
      </c>
      <c r="B4" s="5" t="s">
        <v>28</v>
      </c>
      <c r="C4" s="5" t="s">
        <v>28</v>
      </c>
      <c r="D4" s="2" t="s">
        <v>14</v>
      </c>
      <c r="E4" s="5" t="s">
        <v>28</v>
      </c>
      <c r="F4" s="2" t="s">
        <v>16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2" t="s">
        <v>19</v>
      </c>
      <c r="M4" s="5" t="s">
        <v>28</v>
      </c>
    </row>
    <row r="5" ht="110.4" spans="1:13">
      <c r="A5" s="1" t="s">
        <v>22</v>
      </c>
      <c r="B5" s="5" t="s">
        <v>28</v>
      </c>
      <c r="C5" s="5" t="s">
        <v>28</v>
      </c>
      <c r="D5" s="2" t="s">
        <v>14</v>
      </c>
      <c r="E5" s="2" t="s">
        <v>14</v>
      </c>
      <c r="F5" s="2" t="s">
        <v>16</v>
      </c>
      <c r="G5" s="5" t="s">
        <v>28</v>
      </c>
      <c r="H5" s="2" t="s">
        <v>17</v>
      </c>
      <c r="I5" s="5" t="s">
        <v>28</v>
      </c>
      <c r="J5" s="5" t="s">
        <v>28</v>
      </c>
      <c r="K5" s="2" t="s">
        <v>17</v>
      </c>
      <c r="L5" s="2" t="s">
        <v>19</v>
      </c>
      <c r="M5" s="5" t="s">
        <v>28</v>
      </c>
    </row>
    <row r="6" ht="110.4" spans="1:13">
      <c r="A6" s="1" t="s">
        <v>24</v>
      </c>
      <c r="B6" s="2" t="s">
        <v>18</v>
      </c>
      <c r="C6" s="5" t="s">
        <v>28</v>
      </c>
      <c r="D6" s="5" t="s">
        <v>28</v>
      </c>
      <c r="E6" s="2" t="s">
        <v>14</v>
      </c>
      <c r="F6" s="2" t="s">
        <v>16</v>
      </c>
      <c r="G6" s="5" t="s">
        <v>28</v>
      </c>
      <c r="H6" s="5" t="s">
        <v>28</v>
      </c>
      <c r="I6" s="5" t="s">
        <v>28</v>
      </c>
      <c r="J6" s="5" t="s">
        <v>28</v>
      </c>
      <c r="K6" s="2" t="s">
        <v>14</v>
      </c>
      <c r="L6" s="2" t="s">
        <v>19</v>
      </c>
      <c r="M6" s="5" t="s">
        <v>28</v>
      </c>
    </row>
    <row r="7" ht="110.4" spans="1:13">
      <c r="A7" s="1" t="s">
        <v>25</v>
      </c>
      <c r="B7" s="5" t="s">
        <v>28</v>
      </c>
      <c r="C7" s="5" t="s">
        <v>28</v>
      </c>
      <c r="D7" s="2" t="s">
        <v>14</v>
      </c>
      <c r="E7" s="2" t="s">
        <v>14</v>
      </c>
      <c r="F7" s="2" t="s">
        <v>16</v>
      </c>
      <c r="G7" s="5" t="s">
        <v>28</v>
      </c>
      <c r="H7" s="5" t="s">
        <v>28</v>
      </c>
      <c r="I7" s="5" t="s">
        <v>28</v>
      </c>
      <c r="J7" s="5" t="s">
        <v>28</v>
      </c>
      <c r="K7" s="2" t="s">
        <v>14</v>
      </c>
      <c r="L7" s="2" t="s">
        <v>14</v>
      </c>
      <c r="M7" s="5" t="s">
        <v>28</v>
      </c>
    </row>
    <row r="8" ht="110.4" spans="1:13">
      <c r="A8" s="1" t="s">
        <v>26</v>
      </c>
      <c r="B8" s="2" t="s">
        <v>14</v>
      </c>
      <c r="C8" s="5" t="s">
        <v>28</v>
      </c>
      <c r="D8" s="2" t="s">
        <v>14</v>
      </c>
      <c r="E8" s="2" t="s">
        <v>14</v>
      </c>
      <c r="F8" s="2" t="s">
        <v>16</v>
      </c>
      <c r="G8" s="5" t="s">
        <v>28</v>
      </c>
      <c r="H8" s="5" t="s">
        <v>28</v>
      </c>
      <c r="I8" s="5" t="s">
        <v>28</v>
      </c>
      <c r="J8" s="5" t="s">
        <v>28</v>
      </c>
      <c r="K8" s="2" t="s">
        <v>14</v>
      </c>
      <c r="L8" s="2" t="s">
        <v>14</v>
      </c>
      <c r="M8" s="5" t="s">
        <v>28</v>
      </c>
    </row>
    <row r="9" ht="110.4" spans="1:13">
      <c r="A9" s="1" t="s">
        <v>27</v>
      </c>
      <c r="B9" s="2" t="s">
        <v>14</v>
      </c>
      <c r="C9" s="5" t="s">
        <v>28</v>
      </c>
      <c r="D9" s="5" t="s">
        <v>28</v>
      </c>
      <c r="E9" s="5" t="s">
        <v>28</v>
      </c>
      <c r="F9" s="2" t="s">
        <v>16</v>
      </c>
      <c r="G9" s="2" t="s">
        <v>32</v>
      </c>
      <c r="H9" s="5" t="s">
        <v>28</v>
      </c>
      <c r="I9" s="5" t="s">
        <v>28</v>
      </c>
      <c r="J9" s="2" t="s">
        <v>16</v>
      </c>
      <c r="K9" s="5" t="s">
        <v>28</v>
      </c>
      <c r="L9" s="5" t="s">
        <v>28</v>
      </c>
      <c r="M9" s="5" t="s">
        <v>28</v>
      </c>
    </row>
    <row r="10" ht="25.8" spans="2:13">
      <c r="B10" s="10">
        <f>COUNTIF(B2:B9,C9)/(8-COUNTIF(B2:B9,L2))</f>
        <v>0.571428571428571</v>
      </c>
      <c r="C10" s="10">
        <f>COUNTIF(C2:C9,C9)/(8-COUNTIF(C2:C9,L2))</f>
        <v>1</v>
      </c>
      <c r="D10" s="10">
        <f>COUNTIF(D2:D9,C9)/(8-COUNTIF(D2:D9,L2))</f>
        <v>0.5</v>
      </c>
      <c r="E10" s="10">
        <f>COUNTIF(E2:E9,C9)/(8-COUNTIF(E2:E9,L2))</f>
        <v>0.5</v>
      </c>
      <c r="F10" s="10">
        <f>COUNTIF(F2:F9,C9)/(8-COUNTIF(F2:F9,L2))</f>
        <v>0</v>
      </c>
      <c r="G10" s="10">
        <f>COUNTIF(G2:G9,C9)/(8-COUNTIF(G2:G9,L2))</f>
        <v>0.75</v>
      </c>
      <c r="H10" s="10">
        <f>COUNTIF(H2:H9,C9)/(8-COUNTIF(H2:H9,L2))</f>
        <v>0.875</v>
      </c>
      <c r="I10" s="10">
        <f>COUNTIF(I2:I9,C9)/(8-COUNTIF(I2:I9,L2))</f>
        <v>1</v>
      </c>
      <c r="J10" s="10">
        <f>COUNTIF(J2:J9,C9)/(8-COUNTIF(J2:J9,L2))</f>
        <v>0.875</v>
      </c>
      <c r="K10" s="10">
        <f>COUNTIF(K2:K9,C9)/(8-COUNTIF(K2:K9,L2))</f>
        <v>0.375</v>
      </c>
      <c r="L10" s="10">
        <f>COUNTIF(L2:L9,C9)/(8-COUNTIF(L2:L9,L2))</f>
        <v>0.333333333333333</v>
      </c>
      <c r="M10" s="10">
        <f>COUNTIF(M2:M9,C9)/(8-COUNTIF(M2:M9,L2))</f>
        <v>1</v>
      </c>
    </row>
    <row r="12" ht="33" spans="14:15">
      <c r="N12" s="3" t="s">
        <v>31</v>
      </c>
      <c r="O12" s="4">
        <f>60/(8*12-6)</f>
        <v>0.666666666666667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55" zoomScaleNormal="55" topLeftCell="N12" workbookViewId="0">
      <selection activeCell="AG24" sqref="AG24:AG26"/>
    </sheetView>
  </sheetViews>
  <sheetFormatPr defaultColWidth="8.88888888888889" defaultRowHeight="14.4"/>
  <cols>
    <col min="1" max="1" width="11.5740740740741" style="1" customWidth="1"/>
    <col min="2" max="5" width="14.6666666666667" customWidth="1"/>
    <col min="6" max="6" width="12.4444444444444" customWidth="1"/>
    <col min="7" max="13" width="14.6666666666667" customWidth="1"/>
    <col min="14" max="14" width="32.6666666666667" customWidth="1"/>
    <col min="15" max="15" width="20" customWidth="1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72" spans="1:15">
      <c r="A2" s="1" t="s">
        <v>13</v>
      </c>
      <c r="B2" s="9" t="s">
        <v>28</v>
      </c>
      <c r="C2" s="9" t="s">
        <v>28</v>
      </c>
      <c r="D2" s="9" t="s">
        <v>28</v>
      </c>
      <c r="E2" s="9" t="s">
        <v>29</v>
      </c>
      <c r="F2" s="9" t="s">
        <v>16</v>
      </c>
      <c r="G2" s="9" t="s">
        <v>17</v>
      </c>
      <c r="H2" s="9" t="s">
        <v>30</v>
      </c>
      <c r="I2" s="9" t="s">
        <v>28</v>
      </c>
      <c r="J2" s="9" t="s">
        <v>28</v>
      </c>
      <c r="K2" s="9" t="s">
        <v>14</v>
      </c>
      <c r="L2" s="9" t="s">
        <v>19</v>
      </c>
      <c r="M2" s="9" t="s">
        <v>30</v>
      </c>
      <c r="N2" s="11">
        <f>COUNTIF(B2:M2,C2)/(12-COUNTIF(B2:M2,L2))</f>
        <v>0.454545454545455</v>
      </c>
      <c r="O2" s="12"/>
    </row>
    <row r="3" ht="72" spans="1:15">
      <c r="A3" s="1" t="s">
        <v>20</v>
      </c>
      <c r="B3" s="9" t="s">
        <v>19</v>
      </c>
      <c r="C3" s="9" t="s">
        <v>28</v>
      </c>
      <c r="D3" s="9" t="s">
        <v>28</v>
      </c>
      <c r="E3" s="9" t="s">
        <v>14</v>
      </c>
      <c r="F3" s="9" t="s">
        <v>16</v>
      </c>
      <c r="G3" s="9" t="s">
        <v>28</v>
      </c>
      <c r="H3" s="9" t="s">
        <v>17</v>
      </c>
      <c r="I3" s="9" t="s">
        <v>28</v>
      </c>
      <c r="J3" s="9" t="s">
        <v>28</v>
      </c>
      <c r="K3" s="9" t="s">
        <v>28</v>
      </c>
      <c r="L3" s="9" t="s">
        <v>19</v>
      </c>
      <c r="M3" s="9" t="s">
        <v>28</v>
      </c>
      <c r="N3" s="11">
        <f>COUNTIF(B3:M3,C2)/(12-COUNTIF(B3:M3,L2))</f>
        <v>0.7</v>
      </c>
      <c r="O3" s="12"/>
    </row>
    <row r="4" ht="72" spans="1:15">
      <c r="A4" s="1" t="s">
        <v>21</v>
      </c>
      <c r="B4" s="9" t="s">
        <v>14</v>
      </c>
      <c r="C4" s="9" t="s">
        <v>30</v>
      </c>
      <c r="D4" s="9" t="s">
        <v>29</v>
      </c>
      <c r="E4" s="9" t="s">
        <v>29</v>
      </c>
      <c r="F4" s="9" t="s">
        <v>16</v>
      </c>
      <c r="G4" s="9" t="s">
        <v>28</v>
      </c>
      <c r="H4" s="9" t="s">
        <v>17</v>
      </c>
      <c r="I4" s="9" t="s">
        <v>28</v>
      </c>
      <c r="J4" s="9" t="s">
        <v>28</v>
      </c>
      <c r="K4" s="9" t="s">
        <v>28</v>
      </c>
      <c r="L4" s="9" t="s">
        <v>19</v>
      </c>
      <c r="M4" s="9" t="s">
        <v>28</v>
      </c>
      <c r="N4" s="11">
        <f>COUNTIF(B4:M4,C2)/(12-COUNTIF(B4:M4,L4))</f>
        <v>0.454545454545455</v>
      </c>
      <c r="O4" s="12"/>
    </row>
    <row r="5" ht="72" spans="1:15">
      <c r="A5" s="1" t="s">
        <v>22</v>
      </c>
      <c r="B5" s="9" t="s">
        <v>14</v>
      </c>
      <c r="C5" s="9" t="s">
        <v>16</v>
      </c>
      <c r="D5" s="9" t="s">
        <v>14</v>
      </c>
      <c r="E5" s="9" t="s">
        <v>29</v>
      </c>
      <c r="F5" s="9" t="s">
        <v>16</v>
      </c>
      <c r="G5" s="9" t="s">
        <v>28</v>
      </c>
      <c r="H5" s="9" t="s">
        <v>28</v>
      </c>
      <c r="I5" s="9" t="s">
        <v>28</v>
      </c>
      <c r="J5" s="9" t="s">
        <v>28</v>
      </c>
      <c r="K5" s="9" t="s">
        <v>28</v>
      </c>
      <c r="L5" s="9" t="s">
        <v>19</v>
      </c>
      <c r="M5" s="9" t="s">
        <v>28</v>
      </c>
      <c r="N5" s="11">
        <f>COUNTIF(B5:M5,C2)/(12-COUNTIF(B5:M5,L5))</f>
        <v>0.545454545454545</v>
      </c>
      <c r="O5" s="12"/>
    </row>
    <row r="6" ht="72" spans="1:15">
      <c r="A6" s="1" t="s">
        <v>24</v>
      </c>
      <c r="B6" s="9" t="s">
        <v>14</v>
      </c>
      <c r="C6" s="9" t="s">
        <v>23</v>
      </c>
      <c r="D6" s="9" t="s">
        <v>28</v>
      </c>
      <c r="E6" s="9" t="s">
        <v>28</v>
      </c>
      <c r="F6" s="9" t="s">
        <v>16</v>
      </c>
      <c r="G6" s="9" t="s">
        <v>28</v>
      </c>
      <c r="H6" s="9" t="s">
        <v>17</v>
      </c>
      <c r="I6" s="9" t="s">
        <v>28</v>
      </c>
      <c r="J6" s="9" t="s">
        <v>28</v>
      </c>
      <c r="K6" s="9" t="s">
        <v>14</v>
      </c>
      <c r="L6" s="9" t="s">
        <v>19</v>
      </c>
      <c r="M6" s="9" t="s">
        <v>28</v>
      </c>
      <c r="N6" s="11">
        <f>COUNTIF(B6:M6,C2)/(12-COUNTIF(B6:M6,L6))</f>
        <v>0.545454545454545</v>
      </c>
      <c r="O6" s="12"/>
    </row>
    <row r="7" ht="72" spans="1:15">
      <c r="A7" s="1" t="s">
        <v>25</v>
      </c>
      <c r="B7" s="9" t="s">
        <v>30</v>
      </c>
      <c r="C7" s="9" t="s">
        <v>28</v>
      </c>
      <c r="D7" s="9" t="s">
        <v>28</v>
      </c>
      <c r="E7" s="9" t="s">
        <v>29</v>
      </c>
      <c r="F7" s="9" t="s">
        <v>29</v>
      </c>
      <c r="G7" s="9" t="s">
        <v>17</v>
      </c>
      <c r="H7" s="9" t="s">
        <v>28</v>
      </c>
      <c r="I7" s="9" t="s">
        <v>28</v>
      </c>
      <c r="J7" s="9" t="s">
        <v>28</v>
      </c>
      <c r="K7" s="9" t="s">
        <v>16</v>
      </c>
      <c r="L7" s="9" t="s">
        <v>14</v>
      </c>
      <c r="M7" s="9" t="s">
        <v>28</v>
      </c>
      <c r="N7" s="11">
        <f>COUNTIF(B7:M7,C2)/(12-COUNTIF(B7:M7,L2))</f>
        <v>0.5</v>
      </c>
      <c r="O7" s="12"/>
    </row>
    <row r="8" ht="72" spans="1:15">
      <c r="A8" s="1" t="s">
        <v>26</v>
      </c>
      <c r="B8" s="9" t="s">
        <v>16</v>
      </c>
      <c r="C8" s="9" t="s">
        <v>28</v>
      </c>
      <c r="D8" s="9" t="s">
        <v>14</v>
      </c>
      <c r="E8" s="9" t="s">
        <v>14</v>
      </c>
      <c r="F8" s="9" t="s">
        <v>16</v>
      </c>
      <c r="G8" s="9" t="s">
        <v>16</v>
      </c>
      <c r="H8" s="9" t="s">
        <v>29</v>
      </c>
      <c r="I8" s="9" t="s">
        <v>29</v>
      </c>
      <c r="J8" s="9" t="s">
        <v>29</v>
      </c>
      <c r="K8" s="9" t="s">
        <v>17</v>
      </c>
      <c r="L8" s="9" t="s">
        <v>14</v>
      </c>
      <c r="M8" s="9" t="s">
        <v>28</v>
      </c>
      <c r="N8" s="11">
        <f>COUNTIF(B8:M8,C2)/(12-COUNTIF(B8:M8,L2))</f>
        <v>0.166666666666667</v>
      </c>
      <c r="O8" s="12"/>
    </row>
    <row r="9" ht="43.2" spans="1:15">
      <c r="A9" s="1" t="s">
        <v>27</v>
      </c>
      <c r="B9" s="9" t="s">
        <v>28</v>
      </c>
      <c r="C9" s="9" t="s">
        <v>28</v>
      </c>
      <c r="D9" s="9" t="s">
        <v>28</v>
      </c>
      <c r="E9" s="9" t="s">
        <v>28</v>
      </c>
      <c r="F9" s="9" t="s">
        <v>16</v>
      </c>
      <c r="G9" s="9" t="s">
        <v>28</v>
      </c>
      <c r="H9" s="9" t="s">
        <v>30</v>
      </c>
      <c r="I9" s="9" t="s">
        <v>29</v>
      </c>
      <c r="J9" s="9" t="s">
        <v>28</v>
      </c>
      <c r="K9" s="9" t="s">
        <v>28</v>
      </c>
      <c r="L9" s="9" t="s">
        <v>28</v>
      </c>
      <c r="M9" s="9" t="s">
        <v>28</v>
      </c>
      <c r="N9" s="11">
        <f>COUNTIF(B9:M9,C2)/(12-COUNTIF(B9:M9,L2))</f>
        <v>0.75</v>
      </c>
      <c r="O9" s="12"/>
    </row>
    <row r="10" ht="25.8" spans="2:13">
      <c r="B10" s="10">
        <f>COUNTIF(B2:B9,C9)/(8-COUNTIF(B2:B9,L2))</f>
        <v>0.285714285714286</v>
      </c>
      <c r="C10" s="10">
        <f>COUNTIF(C2:C9,C9)/(8-COUNTIF(C2:C9,L2))</f>
        <v>0.625</v>
      </c>
      <c r="D10" s="10">
        <f>COUNTIF(D2:D9,C9)/(8-COUNTIF(D2:D9,L2))</f>
        <v>0.625</v>
      </c>
      <c r="E10" s="10">
        <f>COUNTIF(E2:E9,C9)/(8-COUNTIF(E2:E9,L2))</f>
        <v>0.25</v>
      </c>
      <c r="F10" s="10">
        <f>COUNTIF(F2:F9,C9)/(8-COUNTIF(F2:F9,L2))</f>
        <v>0</v>
      </c>
      <c r="G10" s="10">
        <f>COUNTIF(G2:G9,C9)/(8-COUNTIF(G2:G9,L2))</f>
        <v>0.625</v>
      </c>
      <c r="H10" s="10">
        <f>COUNTIF(H2:H9,C9)/(8-COUNTIF(H2:H9,L2))</f>
        <v>0.25</v>
      </c>
      <c r="I10" s="10">
        <f>COUNTIF(I2:I9,C9)/(8-COUNTIF(I2:I9,L2))</f>
        <v>0.75</v>
      </c>
      <c r="J10" s="10">
        <f>COUNTIF(J2:J9,C9)/(8-COUNTIF(J2:J9,L2))</f>
        <v>0.875</v>
      </c>
      <c r="K10" s="10">
        <f>COUNTIF(K2:K9,C9)/(8-COUNTIF(K2:K9,L2))</f>
        <v>0.5</v>
      </c>
      <c r="L10" s="10">
        <f>COUNTIF(L2:L9,C9)/(8-COUNTIF(L2:L9,L2))</f>
        <v>0.333333333333333</v>
      </c>
      <c r="M10" s="10">
        <f>COUNTIF(M2:M9,C9)/(8-COUNTIF(M2:M9,L2))</f>
        <v>0.875</v>
      </c>
    </row>
    <row r="13" ht="33" spans="14:15">
      <c r="N13" s="13" t="s">
        <v>31</v>
      </c>
      <c r="O13" s="14">
        <f>46/(8*12-6)</f>
        <v>0.511111111111111</v>
      </c>
    </row>
    <row r="19" ht="33" spans="14:15">
      <c r="N19" s="3" t="s">
        <v>31</v>
      </c>
      <c r="O19" s="4">
        <f>39/(8*12-6-16)</f>
        <v>0.527027027027027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8" workbookViewId="0">
      <selection activeCell="J13" sqref="J13"/>
    </sheetView>
  </sheetViews>
  <sheetFormatPr defaultColWidth="8.88888888888889" defaultRowHeight="13.8"/>
  <cols>
    <col min="1" max="1" width="11.5740740740741" style="1" customWidth="1"/>
    <col min="2" max="13" width="8.88888888888889" style="8"/>
    <col min="14" max="14" width="32.6666666666667" style="8" customWidth="1"/>
    <col min="15" max="15" width="20" style="8" customWidth="1"/>
    <col min="16" max="16384" width="8.88888888888889" style="8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2.8" spans="1:13">
      <c r="A2" s="1" t="s">
        <v>13</v>
      </c>
      <c r="B2" s="5" t="s">
        <v>28</v>
      </c>
      <c r="C2" s="5" t="s">
        <v>28</v>
      </c>
      <c r="D2" s="5" t="s">
        <v>28</v>
      </c>
      <c r="E2" s="5" t="s">
        <v>28</v>
      </c>
      <c r="F2" s="7" t="s">
        <v>16</v>
      </c>
      <c r="G2" s="5" t="s">
        <v>28</v>
      </c>
      <c r="H2" s="6" t="s">
        <v>17</v>
      </c>
      <c r="I2" s="5" t="s">
        <v>28</v>
      </c>
      <c r="J2" s="5" t="s">
        <v>28</v>
      </c>
      <c r="K2" s="5" t="s">
        <v>28</v>
      </c>
      <c r="L2" s="2" t="s">
        <v>19</v>
      </c>
      <c r="M2" s="7" t="s">
        <v>32</v>
      </c>
    </row>
    <row r="3" ht="124.2" spans="1:13">
      <c r="A3" s="1" t="s">
        <v>20</v>
      </c>
      <c r="B3" s="2" t="s">
        <v>19</v>
      </c>
      <c r="C3" s="5" t="s">
        <v>28</v>
      </c>
      <c r="D3" s="5" t="s">
        <v>28</v>
      </c>
      <c r="E3" s="5" t="s">
        <v>28</v>
      </c>
      <c r="F3" s="7" t="s">
        <v>16</v>
      </c>
      <c r="G3" s="6" t="s">
        <v>14</v>
      </c>
      <c r="H3" s="6" t="s">
        <v>17</v>
      </c>
      <c r="I3" s="5" t="s">
        <v>28</v>
      </c>
      <c r="J3" s="5" t="s">
        <v>28</v>
      </c>
      <c r="K3" s="5" t="s">
        <v>28</v>
      </c>
      <c r="L3" s="2" t="s">
        <v>19</v>
      </c>
      <c r="M3" s="5" t="s">
        <v>28</v>
      </c>
    </row>
    <row r="4" ht="124.2" spans="1:13">
      <c r="A4" s="1" t="s">
        <v>21</v>
      </c>
      <c r="B4" s="5" t="s">
        <v>28</v>
      </c>
      <c r="C4" s="5" t="s">
        <v>28</v>
      </c>
      <c r="D4" s="6" t="s">
        <v>14</v>
      </c>
      <c r="E4" s="7" t="s">
        <v>32</v>
      </c>
      <c r="F4" s="7" t="s">
        <v>16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2" t="s">
        <v>19</v>
      </c>
      <c r="M4" s="5" t="s">
        <v>28</v>
      </c>
    </row>
    <row r="5" ht="82.8" spans="1:13">
      <c r="A5" s="1" t="s">
        <v>22</v>
      </c>
      <c r="B5" s="7" t="s">
        <v>16</v>
      </c>
      <c r="C5" s="5" t="s">
        <v>28</v>
      </c>
      <c r="D5" s="5" t="s">
        <v>28</v>
      </c>
      <c r="E5" s="5" t="s">
        <v>28</v>
      </c>
      <c r="F5" s="7" t="s">
        <v>16</v>
      </c>
      <c r="G5" s="7" t="s">
        <v>16</v>
      </c>
      <c r="H5" s="6" t="s">
        <v>17</v>
      </c>
      <c r="I5" s="5" t="s">
        <v>28</v>
      </c>
      <c r="J5" s="5" t="s">
        <v>28</v>
      </c>
      <c r="K5" s="5" t="s">
        <v>28</v>
      </c>
      <c r="L5" s="2" t="s">
        <v>19</v>
      </c>
      <c r="M5" s="5" t="s">
        <v>28</v>
      </c>
    </row>
    <row r="6" ht="124.2" spans="1:13">
      <c r="A6" s="1" t="s">
        <v>24</v>
      </c>
      <c r="B6" s="6" t="s">
        <v>14</v>
      </c>
      <c r="C6" s="5" t="s">
        <v>28</v>
      </c>
      <c r="D6" s="6" t="s">
        <v>14</v>
      </c>
      <c r="E6" s="6" t="s">
        <v>14</v>
      </c>
      <c r="F6" s="7" t="s">
        <v>16</v>
      </c>
      <c r="G6" s="6" t="s">
        <v>14</v>
      </c>
      <c r="H6" s="6" t="s">
        <v>17</v>
      </c>
      <c r="I6" s="5" t="s">
        <v>28</v>
      </c>
      <c r="J6" s="5" t="s">
        <v>28</v>
      </c>
      <c r="K6" s="6" t="s">
        <v>14</v>
      </c>
      <c r="L6" s="2" t="s">
        <v>19</v>
      </c>
      <c r="M6" s="5" t="s">
        <v>28</v>
      </c>
    </row>
    <row r="7" ht="124.2" spans="1:13">
      <c r="A7" s="1" t="s">
        <v>25</v>
      </c>
      <c r="B7" s="7" t="s">
        <v>16</v>
      </c>
      <c r="C7" s="6" t="s">
        <v>14</v>
      </c>
      <c r="D7" s="6" t="s">
        <v>14</v>
      </c>
      <c r="E7" s="5" t="s">
        <v>28</v>
      </c>
      <c r="F7" s="7" t="s">
        <v>16</v>
      </c>
      <c r="G7" s="6" t="s">
        <v>17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</row>
    <row r="8" ht="124.2" spans="1:13">
      <c r="A8" s="1" t="s">
        <v>26</v>
      </c>
      <c r="B8" s="6" t="s">
        <v>14</v>
      </c>
      <c r="C8" s="6" t="s">
        <v>14</v>
      </c>
      <c r="D8" s="6" t="s">
        <v>14</v>
      </c>
      <c r="E8" s="6" t="s">
        <v>14</v>
      </c>
      <c r="F8" s="7" t="s">
        <v>16</v>
      </c>
      <c r="G8" s="6" t="s">
        <v>17</v>
      </c>
      <c r="H8" s="6" t="s">
        <v>17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</row>
    <row r="9" ht="124.2" spans="1:13">
      <c r="A9" s="1" t="s">
        <v>27</v>
      </c>
      <c r="B9" s="6" t="s">
        <v>14</v>
      </c>
      <c r="C9" s="6" t="s">
        <v>14</v>
      </c>
      <c r="D9" s="5" t="s">
        <v>28</v>
      </c>
      <c r="E9" s="5" t="s">
        <v>28</v>
      </c>
      <c r="F9" s="7" t="s">
        <v>16</v>
      </c>
      <c r="G9" s="7" t="s">
        <v>16</v>
      </c>
      <c r="H9" s="6" t="s">
        <v>14</v>
      </c>
      <c r="I9" s="6" t="s">
        <v>14</v>
      </c>
      <c r="J9" s="6" t="s">
        <v>14</v>
      </c>
      <c r="K9" s="5" t="s">
        <v>28</v>
      </c>
      <c r="L9" s="5" t="s">
        <v>28</v>
      </c>
      <c r="M9" s="6" t="s">
        <v>14</v>
      </c>
    </row>
    <row r="12" ht="33" spans="14:15">
      <c r="N12" s="3" t="s">
        <v>31</v>
      </c>
      <c r="O12" s="4">
        <f>39/(8*12-6)</f>
        <v>0.433333333333333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zoomScale="55" zoomScaleNormal="55" topLeftCell="A6" workbookViewId="0">
      <selection activeCell="O11" sqref="O11:P11"/>
    </sheetView>
  </sheetViews>
  <sheetFormatPr defaultColWidth="8.88888888888889" defaultRowHeight="14.4"/>
  <cols>
    <col min="1" max="1" width="11.5740740740741" style="1" customWidth="1"/>
    <col min="15" max="15" width="32.6666666666667" customWidth="1"/>
    <col min="16" max="16" width="20" customWidth="1"/>
  </cols>
  <sheetData>
    <row r="1" s="1" customFormat="1" ht="27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4.2" spans="1:13">
      <c r="A2" s="1" t="s">
        <v>13</v>
      </c>
      <c r="B2" s="5" t="s">
        <v>28</v>
      </c>
      <c r="C2" s="5" t="s">
        <v>28</v>
      </c>
      <c r="D2" s="6" t="s">
        <v>14</v>
      </c>
      <c r="E2" s="6" t="s">
        <v>14</v>
      </c>
      <c r="F2" s="7" t="s">
        <v>16</v>
      </c>
      <c r="G2" s="7" t="s">
        <v>16</v>
      </c>
      <c r="H2" s="5" t="s">
        <v>28</v>
      </c>
      <c r="I2" s="5" t="s">
        <v>28</v>
      </c>
      <c r="J2" s="5" t="s">
        <v>28</v>
      </c>
      <c r="K2" s="5" t="s">
        <v>28</v>
      </c>
      <c r="L2" s="2" t="s">
        <v>19</v>
      </c>
      <c r="M2" s="5" t="s">
        <v>28</v>
      </c>
    </row>
    <row r="3" ht="124.2" spans="1:13">
      <c r="A3" s="1" t="s">
        <v>20</v>
      </c>
      <c r="B3" s="2" t="s">
        <v>19</v>
      </c>
      <c r="C3" s="6" t="s">
        <v>14</v>
      </c>
      <c r="D3" s="6" t="s">
        <v>14</v>
      </c>
      <c r="E3" s="5" t="s">
        <v>28</v>
      </c>
      <c r="F3" s="7" t="s">
        <v>16</v>
      </c>
      <c r="G3" s="7" t="s">
        <v>16</v>
      </c>
      <c r="H3" s="6" t="s">
        <v>14</v>
      </c>
      <c r="I3" s="5" t="s">
        <v>28</v>
      </c>
      <c r="J3" s="5" t="s">
        <v>28</v>
      </c>
      <c r="K3" s="6" t="s">
        <v>14</v>
      </c>
      <c r="L3" s="2" t="s">
        <v>19</v>
      </c>
      <c r="M3" s="5" t="s">
        <v>28</v>
      </c>
    </row>
    <row r="4" ht="124.2" spans="1:13">
      <c r="A4" s="1" t="s">
        <v>21</v>
      </c>
      <c r="B4" s="5" t="s">
        <v>28</v>
      </c>
      <c r="C4" s="5" t="s">
        <v>28</v>
      </c>
      <c r="D4" s="6" t="s">
        <v>14</v>
      </c>
      <c r="E4" s="5" t="s">
        <v>28</v>
      </c>
      <c r="F4" s="7" t="s">
        <v>16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2" t="s">
        <v>19</v>
      </c>
      <c r="M4" s="5" t="s">
        <v>28</v>
      </c>
    </row>
    <row r="5" ht="124.2" spans="1:13">
      <c r="A5" s="1" t="s">
        <v>22</v>
      </c>
      <c r="B5" s="6" t="s">
        <v>14</v>
      </c>
      <c r="C5" s="6" t="s">
        <v>23</v>
      </c>
      <c r="D5" s="6" t="s">
        <v>14</v>
      </c>
      <c r="E5" s="6" t="s">
        <v>14</v>
      </c>
      <c r="F5" s="7" t="s">
        <v>16</v>
      </c>
      <c r="G5" s="7" t="s">
        <v>16</v>
      </c>
      <c r="H5" s="6" t="s">
        <v>14</v>
      </c>
      <c r="I5" s="5" t="s">
        <v>28</v>
      </c>
      <c r="J5" s="5" t="s">
        <v>28</v>
      </c>
      <c r="K5" s="7" t="s">
        <v>16</v>
      </c>
      <c r="L5" s="2" t="s">
        <v>19</v>
      </c>
      <c r="M5" s="5" t="s">
        <v>28</v>
      </c>
    </row>
    <row r="6" ht="124.2" spans="1:13">
      <c r="A6" s="1" t="s">
        <v>24</v>
      </c>
      <c r="B6" s="6" t="s">
        <v>14</v>
      </c>
      <c r="C6" s="6" t="s">
        <v>23</v>
      </c>
      <c r="D6" s="6" t="s">
        <v>14</v>
      </c>
      <c r="E6" s="6" t="s">
        <v>14</v>
      </c>
      <c r="F6" s="7" t="s">
        <v>16</v>
      </c>
      <c r="G6" s="7" t="s">
        <v>16</v>
      </c>
      <c r="H6" s="6" t="s">
        <v>17</v>
      </c>
      <c r="I6" s="5" t="s">
        <v>28</v>
      </c>
      <c r="J6" s="5" t="s">
        <v>28</v>
      </c>
      <c r="K6" s="6" t="s">
        <v>14</v>
      </c>
      <c r="L6" s="2" t="s">
        <v>19</v>
      </c>
      <c r="M6" s="5" t="s">
        <v>28</v>
      </c>
    </row>
    <row r="7" ht="124.2" spans="1:13">
      <c r="A7" s="1" t="s">
        <v>25</v>
      </c>
      <c r="B7" s="5" t="s">
        <v>28</v>
      </c>
      <c r="C7" s="6" t="s">
        <v>14</v>
      </c>
      <c r="D7" s="6" t="s">
        <v>14</v>
      </c>
      <c r="E7" s="6" t="s">
        <v>14</v>
      </c>
      <c r="F7" s="7" t="s">
        <v>16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</row>
    <row r="8" ht="124.2" spans="1:13">
      <c r="A8" s="1" t="s">
        <v>26</v>
      </c>
      <c r="B8" s="6" t="s">
        <v>14</v>
      </c>
      <c r="C8" s="6" t="s">
        <v>14</v>
      </c>
      <c r="D8" s="6" t="s">
        <v>14</v>
      </c>
      <c r="E8" s="6" t="s">
        <v>14</v>
      </c>
      <c r="F8" s="7" t="s">
        <v>16</v>
      </c>
      <c r="G8" s="6" t="s">
        <v>14</v>
      </c>
      <c r="H8" s="6" t="s">
        <v>14</v>
      </c>
      <c r="I8" s="6" t="s">
        <v>14</v>
      </c>
      <c r="J8" s="7" t="s">
        <v>16</v>
      </c>
      <c r="K8" s="6" t="s">
        <v>17</v>
      </c>
      <c r="L8" s="6" t="s">
        <v>14</v>
      </c>
      <c r="M8" s="6" t="s">
        <v>14</v>
      </c>
    </row>
    <row r="9" ht="124.2" spans="1:13">
      <c r="A9" s="1" t="s">
        <v>27</v>
      </c>
      <c r="B9" s="6" t="s">
        <v>14</v>
      </c>
      <c r="C9" s="6" t="s">
        <v>14</v>
      </c>
      <c r="D9" s="5" t="s">
        <v>28</v>
      </c>
      <c r="E9" s="5" t="s">
        <v>28</v>
      </c>
      <c r="F9" s="7" t="s">
        <v>16</v>
      </c>
      <c r="G9" s="7" t="s">
        <v>16</v>
      </c>
      <c r="H9" s="6" t="s">
        <v>14</v>
      </c>
      <c r="I9" s="6" t="s">
        <v>14</v>
      </c>
      <c r="J9" s="7" t="s">
        <v>16</v>
      </c>
      <c r="K9" s="6" t="s">
        <v>14</v>
      </c>
      <c r="L9" s="7" t="s">
        <v>16</v>
      </c>
      <c r="M9" s="6" t="s">
        <v>14</v>
      </c>
    </row>
    <row r="11" ht="33" spans="15:16">
      <c r="O11" s="3" t="s">
        <v>31</v>
      </c>
      <c r="P11" s="4">
        <f>29/(8*12-6)</f>
        <v>0.322222222222222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9" workbookViewId="0">
      <selection activeCell="K21" sqref="K21"/>
    </sheetView>
  </sheetViews>
  <sheetFormatPr defaultColWidth="8.88888888888889" defaultRowHeight="14.4"/>
  <cols>
    <col min="1" max="1" width="15.1111111111111" style="1" customWidth="1"/>
    <col min="14" max="14" width="32.6666666666667" customWidth="1"/>
    <col min="15" max="15" width="20" customWidth="1"/>
  </cols>
  <sheetData>
    <row r="1" s="1" customFormat="1" ht="13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0.4" spans="1:13">
      <c r="A2" s="1" t="s">
        <v>13</v>
      </c>
      <c r="B2" s="2" t="s">
        <v>14</v>
      </c>
      <c r="C2" s="2" t="s">
        <v>28</v>
      </c>
      <c r="D2" s="2" t="s">
        <v>28</v>
      </c>
      <c r="E2" s="2" t="s">
        <v>28</v>
      </c>
      <c r="F2" s="2" t="s">
        <v>16</v>
      </c>
      <c r="G2" s="2" t="s">
        <v>17</v>
      </c>
      <c r="H2" s="2" t="s">
        <v>14</v>
      </c>
      <c r="I2" s="2" t="s">
        <v>28</v>
      </c>
      <c r="J2" s="2" t="s">
        <v>28</v>
      </c>
      <c r="K2" s="2" t="s">
        <v>28</v>
      </c>
      <c r="L2" s="2" t="s">
        <v>19</v>
      </c>
      <c r="M2" s="2" t="s">
        <v>28</v>
      </c>
    </row>
    <row r="3" ht="110.4" spans="1:13">
      <c r="A3" s="1" t="s">
        <v>20</v>
      </c>
      <c r="B3" s="2" t="s">
        <v>19</v>
      </c>
      <c r="C3" s="2" t="s">
        <v>28</v>
      </c>
      <c r="D3" s="2" t="s">
        <v>14</v>
      </c>
      <c r="E3" s="2" t="s">
        <v>29</v>
      </c>
      <c r="F3" s="2" t="s">
        <v>29</v>
      </c>
      <c r="G3" s="2" t="s">
        <v>14</v>
      </c>
      <c r="H3" s="2" t="s">
        <v>17</v>
      </c>
      <c r="I3" s="2" t="s">
        <v>28</v>
      </c>
      <c r="J3" s="2" t="s">
        <v>28</v>
      </c>
      <c r="K3" s="2" t="s">
        <v>14</v>
      </c>
      <c r="L3" s="2" t="s">
        <v>19</v>
      </c>
      <c r="M3" s="2" t="s">
        <v>28</v>
      </c>
    </row>
    <row r="4" ht="110.4" spans="1:13">
      <c r="A4" s="1" t="s">
        <v>21</v>
      </c>
      <c r="B4" s="2" t="s">
        <v>14</v>
      </c>
      <c r="C4" s="2" t="s">
        <v>28</v>
      </c>
      <c r="D4" s="2" t="s">
        <v>14</v>
      </c>
      <c r="E4" s="2" t="s">
        <v>14</v>
      </c>
      <c r="F4" s="2" t="s">
        <v>29</v>
      </c>
      <c r="G4" s="2" t="s">
        <v>28</v>
      </c>
      <c r="H4" s="2" t="s">
        <v>14</v>
      </c>
      <c r="I4" s="2" t="s">
        <v>28</v>
      </c>
      <c r="J4" s="2" t="s">
        <v>28</v>
      </c>
      <c r="K4" s="2" t="s">
        <v>28</v>
      </c>
      <c r="L4" s="2" t="s">
        <v>19</v>
      </c>
      <c r="M4" s="2" t="s">
        <v>28</v>
      </c>
    </row>
    <row r="5" ht="110.4" spans="1:13">
      <c r="A5" s="1" t="s">
        <v>22</v>
      </c>
      <c r="B5" s="2" t="s">
        <v>17</v>
      </c>
      <c r="C5" s="2" t="s">
        <v>14</v>
      </c>
      <c r="D5" s="2" t="s">
        <v>14</v>
      </c>
      <c r="E5" s="2" t="s">
        <v>28</v>
      </c>
      <c r="F5" s="2" t="s">
        <v>16</v>
      </c>
      <c r="G5" s="2" t="s">
        <v>14</v>
      </c>
      <c r="H5" s="2" t="s">
        <v>14</v>
      </c>
      <c r="I5" s="2" t="s">
        <v>28</v>
      </c>
      <c r="J5" s="2" t="s">
        <v>28</v>
      </c>
      <c r="K5" s="2" t="s">
        <v>14</v>
      </c>
      <c r="L5" s="2" t="s">
        <v>19</v>
      </c>
      <c r="M5" s="2" t="s">
        <v>28</v>
      </c>
    </row>
    <row r="6" ht="110.4" spans="1:13">
      <c r="A6" s="1" t="s">
        <v>24</v>
      </c>
      <c r="B6" s="2" t="s">
        <v>14</v>
      </c>
      <c r="C6" s="2" t="s">
        <v>28</v>
      </c>
      <c r="D6" s="2" t="s">
        <v>28</v>
      </c>
      <c r="E6" s="2" t="s">
        <v>28</v>
      </c>
      <c r="F6" s="2" t="s">
        <v>16</v>
      </c>
      <c r="G6" s="2" t="s">
        <v>28</v>
      </c>
      <c r="H6" s="2" t="s">
        <v>17</v>
      </c>
      <c r="I6" s="2" t="s">
        <v>28</v>
      </c>
      <c r="J6" s="2" t="s">
        <v>28</v>
      </c>
      <c r="K6" s="2" t="s">
        <v>14</v>
      </c>
      <c r="L6" s="2" t="s">
        <v>19</v>
      </c>
      <c r="M6" s="2" t="s">
        <v>28</v>
      </c>
    </row>
    <row r="7" ht="110.4" spans="1:13">
      <c r="A7" s="1" t="s">
        <v>25</v>
      </c>
      <c r="B7" s="2" t="s">
        <v>14</v>
      </c>
      <c r="C7" s="2" t="s">
        <v>14</v>
      </c>
      <c r="D7" s="2" t="s">
        <v>14</v>
      </c>
      <c r="E7" s="2" t="s">
        <v>29</v>
      </c>
      <c r="F7" s="2" t="s">
        <v>16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 ht="110.4" spans="1:13">
      <c r="A8" s="1" t="s">
        <v>26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16</v>
      </c>
      <c r="G8" s="2" t="s">
        <v>17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 ht="110.4" spans="1:13">
      <c r="A9" s="1" t="s">
        <v>27</v>
      </c>
      <c r="B9" s="2" t="s">
        <v>14</v>
      </c>
      <c r="C9" s="2" t="s">
        <v>14</v>
      </c>
      <c r="D9" s="2" t="s">
        <v>14</v>
      </c>
      <c r="E9" s="2" t="s">
        <v>17</v>
      </c>
      <c r="F9" s="2" t="s">
        <v>16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28</v>
      </c>
      <c r="L9" s="2" t="s">
        <v>28</v>
      </c>
      <c r="M9" s="2" t="s">
        <v>14</v>
      </c>
    </row>
    <row r="12" ht="33" spans="14:15">
      <c r="N12" s="3" t="s">
        <v>31</v>
      </c>
      <c r="O12" s="4">
        <f>30/(8*12-6)</f>
        <v>0.333333333333333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benchmark</vt:lpstr>
      <vt:lpstr>4o</vt:lpstr>
      <vt:lpstr>4o_aug</vt:lpstr>
      <vt:lpstr>4o_RAG</vt:lpstr>
      <vt:lpstr>claude</vt:lpstr>
      <vt:lpstr>claude_aug</vt:lpstr>
      <vt:lpstr>claude_RAG</vt:lpstr>
      <vt:lpstr>llama3</vt:lpstr>
      <vt:lpstr>llama3_aug</vt:lpstr>
      <vt:lpstr>llama3_RAG</vt:lpstr>
      <vt:lpstr>deepseek</vt:lpstr>
      <vt:lpstr>deepseek_aug</vt:lpstr>
      <vt:lpstr>deepseek_RAG</vt:lpstr>
      <vt:lpstr>SFT</vt:lpstr>
      <vt:lpstr>SFT_v1</vt:lpstr>
      <vt:lpstr>o1</vt:lpstr>
      <vt:lpstr>4o_PPA</vt:lpstr>
      <vt:lpstr>SFT_PPA</vt:lpstr>
      <vt:lpstr>o1_PPA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Regular script </cp:lastModifiedBy>
  <dcterms:created xsi:type="dcterms:W3CDTF">2024-10-26T09:22:00Z</dcterms:created>
  <dcterms:modified xsi:type="dcterms:W3CDTF">2024-10-30T09:53:38Z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30660AA14B584F9EB831C26AC16703CB_13</vt:lpwstr>
  </property>
  <property fmtid="{D5CDD505-2E9C-101B-9397-08002B2CF9AE}" pid="3" name="KSOProductBuildVer">
    <vt:lpwstr>2052-12.1.0.18608</vt:lpwstr>
  </property>
</Properties>
</file>