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4140" yWindow="0" windowWidth="20730" windowHeight="11760" tabRatio="500"/>
  </bookViews>
  <sheets>
    <sheet name="Information Gain Calculator" sheetId="1" r:id="rId1"/>
    <sheet name="Brief Description" sheetId="2" r:id="rId2"/>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F41" i="1"/>
  <c r="G11"/>
  <c r="F42"/>
  <c r="N44"/>
  <c r="L29"/>
  <c r="L28"/>
  <c r="M34"/>
  <c r="N29"/>
  <c r="I9"/>
  <c r="N28"/>
  <c r="O34"/>
  <c r="E11"/>
  <c r="R29"/>
  <c r="I11"/>
  <c r="R28"/>
  <c r="S34"/>
  <c r="P28"/>
  <c r="P29"/>
  <c r="Q34"/>
  <c r="L35"/>
  <c r="M26"/>
  <c r="N26"/>
  <c r="O26"/>
  <c r="P26"/>
  <c r="L26"/>
  <c r="F36"/>
  <c r="F37"/>
  <c r="N39"/>
  <c r="F38"/>
  <c r="F39"/>
  <c r="Q39"/>
  <c r="M39"/>
  <c r="P39"/>
  <c r="L40"/>
  <c r="M17"/>
  <c r="N17"/>
  <c r="L17"/>
  <c r="Q17"/>
  <c r="O9"/>
  <c r="F43"/>
  <c r="F44"/>
  <c r="Q44"/>
  <c r="M44"/>
  <c r="P44"/>
  <c r="L45"/>
  <c r="R17"/>
  <c r="P17"/>
  <c r="O7"/>
  <c r="O11"/>
  <c r="C33"/>
  <c r="S23"/>
  <c r="M21"/>
  <c r="N21"/>
  <c r="L21"/>
  <c r="R23"/>
  <c r="Q23"/>
  <c r="P23"/>
  <c r="R20"/>
  <c r="Q20"/>
  <c r="P20"/>
</calcChain>
</file>

<file path=xl/sharedStrings.xml><?xml version="1.0" encoding="utf-8"?>
<sst xmlns="http://schemas.openxmlformats.org/spreadsheetml/2006/main" count="150" uniqueCount="130">
  <si>
    <t>Confusion Matrix</t>
  </si>
  <si>
    <r>
      <t xml:space="preserve">Test Classification </t>
    </r>
    <r>
      <rPr>
        <b/>
        <sz val="16"/>
        <color theme="1"/>
        <rFont val="Calibri"/>
        <family val="2"/>
        <scheme val="minor"/>
      </rPr>
      <t xml:space="preserve"> Y</t>
    </r>
  </si>
  <si>
    <t xml:space="preserve">"Positive" </t>
  </si>
  <si>
    <t>"Negative"</t>
  </si>
  <si>
    <t>c</t>
  </si>
  <si>
    <t>d</t>
  </si>
  <si>
    <r>
      <t>Condition</t>
    </r>
    <r>
      <rPr>
        <b/>
        <sz val="16"/>
        <color theme="1"/>
        <rFont val="Calibri"/>
        <family val="2"/>
        <scheme val="minor"/>
      </rPr>
      <t xml:space="preserve"> X</t>
    </r>
  </si>
  <si>
    <t>"+"</t>
  </si>
  <si>
    <t>a</t>
  </si>
  <si>
    <t>e</t>
  </si>
  <si>
    <t>f</t>
  </si>
  <si>
    <t>"-"</t>
  </si>
  <si>
    <t>b</t>
  </si>
  <si>
    <t>g</t>
  </si>
  <si>
    <t>h</t>
  </si>
  <si>
    <t>Individual Probabilities</t>
  </si>
  <si>
    <t>Name</t>
  </si>
  <si>
    <t>P("+")</t>
  </si>
  <si>
    <t>Incidence of Condition "+"</t>
  </si>
  <si>
    <t xml:space="preserve">H(X) </t>
  </si>
  <si>
    <t>= a*log(1/a)</t>
  </si>
  <si>
    <t>+ b*log(1/b)</t>
  </si>
  <si>
    <t xml:space="preserve">I(X;Y) =  </t>
  </si>
  <si>
    <t xml:space="preserve">- H(X|Y) </t>
  </si>
  <si>
    <t>p("-")</t>
  </si>
  <si>
    <t>p(Test POS)</t>
  </si>
  <si>
    <t>Classification Incidence "POS"</t>
  </si>
  <si>
    <t>p(Test NEG)</t>
  </si>
  <si>
    <t>Classification Incidence "NEG"</t>
  </si>
  <si>
    <t xml:space="preserve">I(X;Y) = </t>
  </si>
  <si>
    <t xml:space="preserve">H(Y) </t>
  </si>
  <si>
    <t xml:space="preserve"> - H(Y|X)</t>
  </si>
  <si>
    <t>p(Test POS, "+")</t>
  </si>
  <si>
    <t>True Positives</t>
  </si>
  <si>
    <t>= c*log(1/c)</t>
  </si>
  <si>
    <t xml:space="preserve"> + d*log(1/d)</t>
  </si>
  <si>
    <t>p(Test NEG, "+")</t>
  </si>
  <si>
    <t>False Negatives</t>
  </si>
  <si>
    <t>p(Test "POS, "-")</t>
  </si>
  <si>
    <t>False Positives</t>
  </si>
  <si>
    <t xml:space="preserve">+ H(Y) </t>
  </si>
  <si>
    <t xml:space="preserve"> - H(X,Y)</t>
  </si>
  <si>
    <t>p(Test "NEG", "-")</t>
  </si>
  <si>
    <t>True Negatives</t>
  </si>
  <si>
    <t>Probability Distributions</t>
  </si>
  <si>
    <t>H(X,Y)</t>
  </si>
  <si>
    <t>= e*log(1/e)</t>
  </si>
  <si>
    <t>+ f*log(1/f)</t>
  </si>
  <si>
    <t>+ g*Log(1/g)</t>
  </si>
  <si>
    <t>+ h*log(1/h)</t>
  </si>
  <si>
    <t xml:space="preserve">P(X) </t>
  </si>
  <si>
    <t xml:space="preserve">p(a,b) </t>
  </si>
  <si>
    <t>Probability of the Condition</t>
  </si>
  <si>
    <t>P(Y)</t>
  </si>
  <si>
    <t>p(c,d)</t>
  </si>
  <si>
    <t xml:space="preserve">Probability of the Classification </t>
  </si>
  <si>
    <t>p(X,Y)</t>
  </si>
  <si>
    <t>p(e,f,g,h)</t>
  </si>
  <si>
    <t>Joint Distribution of X and Y</t>
  </si>
  <si>
    <t xml:space="preserve">P(X)p(Y) </t>
  </si>
  <si>
    <t>p(ac,ad,bc,bd)</t>
  </si>
  <si>
    <t xml:space="preserve">Product Distribution of X and Y </t>
  </si>
  <si>
    <t>ac</t>
  </si>
  <si>
    <t>ad</t>
  </si>
  <si>
    <t>bc</t>
  </si>
  <si>
    <t>bd</t>
  </si>
  <si>
    <t>Definition of Independence P(X,Y) = P(X)p(Y)</t>
  </si>
  <si>
    <t>X, Y Independent or Dependent?</t>
  </si>
  <si>
    <t>Mutual Information I(X:Y) = Relative Entropy of Joint and Product Distributions --- D(p(X,Y||p(X)p(Y))</t>
  </si>
  <si>
    <t xml:space="preserve"> = e*log(e/ac) </t>
  </si>
  <si>
    <t>+ f*log(f/ad)</t>
  </si>
  <si>
    <t>+ g*log(g/bc)</t>
  </si>
  <si>
    <t>+ h*log(h/bd)</t>
  </si>
  <si>
    <t>Conditional Probabilities</t>
  </si>
  <si>
    <t>p(Test POS | "+")</t>
  </si>
  <si>
    <t>e/a</t>
  </si>
  <si>
    <t>True Positive Rate</t>
  </si>
  <si>
    <t>p(Test NEG | "+")</t>
  </si>
  <si>
    <t>f/a</t>
  </si>
  <si>
    <t>False Negative Rate</t>
  </si>
  <si>
    <t>p(Test POS | "-")</t>
  </si>
  <si>
    <t>g/b</t>
  </si>
  <si>
    <t>False Positive Rate</t>
  </si>
  <si>
    <t>H(Y|X)</t>
  </si>
  <si>
    <t>=                  (a</t>
  </si>
  <si>
    <t xml:space="preserve">*H(e/a, f/a)) </t>
  </si>
  <si>
    <t>+</t>
  </si>
  <si>
    <t xml:space="preserve">                   (b</t>
  </si>
  <si>
    <t>*H(g/b, h/b)</t>
  </si>
  <si>
    <t xml:space="preserve">p(Test NEG | "-") </t>
  </si>
  <si>
    <t>h/b</t>
  </si>
  <si>
    <t>True Negative Rate</t>
  </si>
  <si>
    <t>p("+" | Test POS)</t>
  </si>
  <si>
    <t>e/c</t>
  </si>
  <si>
    <t>Positive Predictive Value (PPV)</t>
  </si>
  <si>
    <t>p( "-" | Test POS)</t>
  </si>
  <si>
    <t>g/c</t>
  </si>
  <si>
    <t>1- PPV</t>
  </si>
  <si>
    <t>p("+" | Test NEG)</t>
  </si>
  <si>
    <t>f/d</t>
  </si>
  <si>
    <t>1- NPV</t>
  </si>
  <si>
    <t>H(X|Y)</t>
  </si>
  <si>
    <t>=                  (c</t>
  </si>
  <si>
    <t>*H(e/c, g/c)</t>
  </si>
  <si>
    <t xml:space="preserve">+ </t>
  </si>
  <si>
    <t xml:space="preserve">                  (d</t>
  </si>
  <si>
    <t>*H(f/d, h/d)</t>
  </si>
  <si>
    <t>p("-" | Test NEG)</t>
  </si>
  <si>
    <t>h/d</t>
  </si>
  <si>
    <t>Negative Predictive Value (NPV)</t>
  </si>
  <si>
    <t>Copyright Daniel Egger/ Attribution 4.0 International (CC BY 4.0)</t>
  </si>
  <si>
    <t>Incidence of "Condition "-"</t>
  </si>
  <si>
    <t xml:space="preserve">I(X;Y) </t>
  </si>
  <si>
    <t>divided by</t>
  </si>
  <si>
    <t xml:space="preserve">equals </t>
  </si>
  <si>
    <t>bits</t>
  </si>
  <si>
    <r>
      <t xml:space="preserve">A correlation measure defined as mutual information between </t>
    </r>
    <r>
      <rPr>
        <b/>
        <sz val="16"/>
        <color theme="1"/>
        <rFont val="Calibri"/>
        <family val="2"/>
        <scheme val="minor"/>
      </rPr>
      <t>X</t>
    </r>
    <r>
      <rPr>
        <sz val="16"/>
        <color theme="1"/>
        <rFont val="Calibri"/>
        <family val="2"/>
        <scheme val="minor"/>
      </rPr>
      <t xml:space="preserve"> and </t>
    </r>
    <r>
      <rPr>
        <b/>
        <sz val="16"/>
        <color theme="1"/>
        <rFont val="Calibri"/>
        <family val="2"/>
        <scheme val="minor"/>
      </rPr>
      <t>Y</t>
    </r>
  </si>
  <si>
    <r>
      <t>divided by the entropy of the Condition</t>
    </r>
    <r>
      <rPr>
        <b/>
        <sz val="16"/>
        <color theme="1"/>
        <rFont val="Calibri"/>
        <family val="2"/>
        <scheme val="minor"/>
      </rPr>
      <t xml:space="preserve"> X</t>
    </r>
  </si>
  <si>
    <r>
      <t xml:space="preserve">Average reduction in uncertainty of one outcome in </t>
    </r>
    <r>
      <rPr>
        <b/>
        <sz val="16"/>
        <color theme="1"/>
        <rFont val="Calibri"/>
        <family val="2"/>
        <scheme val="minor"/>
      </rPr>
      <t>X</t>
    </r>
    <r>
      <rPr>
        <sz val="16"/>
        <color theme="1"/>
        <rFont val="Calibri"/>
        <family val="2"/>
        <scheme val="minor"/>
      </rPr>
      <t xml:space="preserve"> upon learning one outcome in </t>
    </r>
    <r>
      <rPr>
        <b/>
        <sz val="16"/>
        <color theme="1"/>
        <rFont val="Calibri"/>
        <family val="2"/>
        <scheme val="minor"/>
      </rPr>
      <t>Y</t>
    </r>
    <r>
      <rPr>
        <sz val="16"/>
        <color theme="1"/>
        <rFont val="Calibri"/>
        <family val="2"/>
        <scheme val="minor"/>
      </rPr>
      <t xml:space="preserve"> </t>
    </r>
  </si>
  <si>
    <t>Instructions: Create any confusion matrix by inputting values for cells labelled a, c, and e.</t>
  </si>
  <si>
    <t xml:space="preserve">The spreadsheet outputs entropy (information)  measures for all relevant distributions. </t>
  </si>
  <si>
    <t>[defective computer chip]</t>
  </si>
  <si>
    <t>[optical scanner on assembly line]</t>
  </si>
  <si>
    <t xml:space="preserve">Percentage Information Gain (P.I.G.) </t>
  </si>
  <si>
    <t>Venn diagram courtesy of Konrad Voelkel -  Wikipedia:  https://en.wikipedia.org/wiki/Information_diagram</t>
  </si>
  <si>
    <t>"Relative Entropy" of p and q, written D(p||q)</t>
  </si>
  <si>
    <t>is the summation of all  p(i)*log(p(i)/qIi)</t>
  </si>
  <si>
    <t xml:space="preserve">It is also called "Kullback-Leibler Divergence" (or "KL Divergence" for short) </t>
  </si>
  <si>
    <t>The Relative Entropy of the Joint distribution p [row 28] and the product distribution q [row 29] is the mutual information [cell L35]</t>
  </si>
  <si>
    <t>[Note that this definition is not required for Course - advanced topic]</t>
  </si>
</sst>
</file>

<file path=xl/styles.xml><?xml version="1.0" encoding="utf-8"?>
<styleSheet xmlns="http://schemas.openxmlformats.org/spreadsheetml/2006/main">
  <numFmts count="1">
    <numFmt numFmtId="164" formatCode="0.0000"/>
  </numFmts>
  <fonts count="14">
    <font>
      <sz val="12"/>
      <color theme="1"/>
      <name val="Calibri"/>
      <family val="2"/>
      <scheme val="minor"/>
    </font>
    <font>
      <sz val="12"/>
      <color rgb="FF9C6500"/>
      <name val="Calibri"/>
      <family val="2"/>
      <scheme val="minor"/>
    </font>
    <font>
      <sz val="16"/>
      <color theme="1"/>
      <name val="Calibri"/>
      <family val="2"/>
      <scheme val="minor"/>
    </font>
    <font>
      <b/>
      <sz val="16"/>
      <color theme="1"/>
      <name val="Calibri"/>
      <family val="2"/>
      <scheme val="minor"/>
    </font>
    <font>
      <b/>
      <sz val="16"/>
      <color rgb="FF0000FF"/>
      <name val="Calibri"/>
      <family val="2"/>
      <scheme val="minor"/>
    </font>
    <font>
      <sz val="16"/>
      <color rgb="FF000000"/>
      <name val="Calibri"/>
      <family val="2"/>
      <scheme val="minor"/>
    </font>
    <font>
      <sz val="12"/>
      <color rgb="FF000000"/>
      <name val="Calibri"/>
      <family val="2"/>
      <scheme val="minor"/>
    </font>
    <font>
      <sz val="16"/>
      <color rgb="FF0000FF"/>
      <name val="Calibri"/>
      <family val="2"/>
      <scheme val="minor"/>
    </font>
    <font>
      <sz val="16"/>
      <color rgb="FF008000"/>
      <name val="Calibri"/>
      <family val="2"/>
      <scheme val="minor"/>
    </font>
    <font>
      <u/>
      <sz val="12"/>
      <color theme="10"/>
      <name val="Calibri"/>
      <family val="2"/>
      <scheme val="minor"/>
    </font>
    <font>
      <u/>
      <sz val="12"/>
      <color theme="11"/>
      <name val="Calibri"/>
      <family val="2"/>
      <scheme val="minor"/>
    </font>
    <font>
      <b/>
      <sz val="16"/>
      <color rgb="FF008000"/>
      <name val="Calibri"/>
      <family val="2"/>
      <scheme val="minor"/>
    </font>
    <font>
      <sz val="16"/>
      <color rgb="FFFF0000"/>
      <name val="Calibri"/>
      <family val="2"/>
      <scheme val="minor"/>
    </font>
    <font>
      <sz val="24"/>
      <color theme="1"/>
      <name val="Calibri"/>
      <family val="2"/>
    </font>
  </fonts>
  <fills count="3">
    <fill>
      <patternFill patternType="none"/>
    </fill>
    <fill>
      <patternFill patternType="gray125"/>
    </fill>
    <fill>
      <patternFill patternType="solid">
        <fgColor rgb="FFFFEB9C"/>
      </patternFill>
    </fill>
  </fills>
  <borders count="1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8">
    <xf numFmtId="0" fontId="0" fillId="0" borderId="0"/>
    <xf numFmtId="0" fontId="1" fillId="2"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57">
    <xf numFmtId="0" fontId="0" fillId="0" borderId="0" xfId="0"/>
    <xf numFmtId="0" fontId="2" fillId="0" borderId="0" xfId="0" applyFont="1"/>
    <xf numFmtId="0" fontId="1" fillId="2" borderId="1" xfId="1" applyBorder="1"/>
    <xf numFmtId="0" fontId="1" fillId="2" borderId="2" xfId="1" applyBorder="1"/>
    <xf numFmtId="0" fontId="1" fillId="2" borderId="3" xfId="1" applyBorder="1"/>
    <xf numFmtId="0" fontId="1" fillId="2" borderId="4" xfId="1" applyBorder="1"/>
    <xf numFmtId="0" fontId="2" fillId="0" borderId="1" xfId="0" applyFont="1" applyBorder="1"/>
    <xf numFmtId="0" fontId="2" fillId="0" borderId="2" xfId="0" applyFont="1" applyBorder="1"/>
    <xf numFmtId="0" fontId="2" fillId="0" borderId="3" xfId="0" applyFont="1" applyBorder="1"/>
    <xf numFmtId="0" fontId="1" fillId="2" borderId="5" xfId="1" applyBorder="1"/>
    <xf numFmtId="0" fontId="2" fillId="0" borderId="4" xfId="0" applyFont="1" applyBorder="1"/>
    <xf numFmtId="0" fontId="2" fillId="0" borderId="0" xfId="0" applyFont="1" applyBorder="1"/>
    <xf numFmtId="0" fontId="2" fillId="0" borderId="5" xfId="0" applyFont="1" applyBorder="1"/>
    <xf numFmtId="0" fontId="2" fillId="0" borderId="7" xfId="0" applyFont="1" applyBorder="1"/>
    <xf numFmtId="0" fontId="2" fillId="0" borderId="8" xfId="0" applyFont="1" applyBorder="1"/>
    <xf numFmtId="0" fontId="2" fillId="0" borderId="9" xfId="0" applyFont="1" applyBorder="1"/>
    <xf numFmtId="0" fontId="1" fillId="2" borderId="7" xfId="1" applyBorder="1"/>
    <xf numFmtId="0" fontId="1" fillId="2" borderId="8" xfId="1" applyBorder="1"/>
    <xf numFmtId="0" fontId="1" fillId="2" borderId="9" xfId="1" applyBorder="1"/>
    <xf numFmtId="0" fontId="2" fillId="0" borderId="10" xfId="0" applyFont="1" applyBorder="1"/>
    <xf numFmtId="0" fontId="2" fillId="0" borderId="2" xfId="0" quotePrefix="1" applyFont="1" applyBorder="1"/>
    <xf numFmtId="0" fontId="2" fillId="0" borderId="3" xfId="0" quotePrefix="1" applyFont="1" applyBorder="1"/>
    <xf numFmtId="0" fontId="1" fillId="2" borderId="0" xfId="1" applyBorder="1"/>
    <xf numFmtId="164" fontId="4" fillId="0" borderId="11" xfId="0" applyNumberFormat="1" applyFont="1" applyBorder="1"/>
    <xf numFmtId="164" fontId="2" fillId="0" borderId="8" xfId="0" applyNumberFormat="1" applyFont="1" applyBorder="1"/>
    <xf numFmtId="164" fontId="2" fillId="0" borderId="9" xfId="0" applyNumberFormat="1" applyFont="1" applyBorder="1"/>
    <xf numFmtId="164" fontId="2" fillId="0" borderId="7" xfId="0" applyNumberFormat="1" applyFont="1" applyBorder="1"/>
    <xf numFmtId="0" fontId="1" fillId="2" borderId="0" xfId="1" quotePrefix="1" applyBorder="1"/>
    <xf numFmtId="0" fontId="2" fillId="0" borderId="1" xfId="0" quotePrefix="1" applyFont="1" applyBorder="1"/>
    <xf numFmtId="164" fontId="1" fillId="2" borderId="0" xfId="1" applyNumberFormat="1" applyBorder="1"/>
    <xf numFmtId="164" fontId="2" fillId="0" borderId="8" xfId="0" applyNumberFormat="1" applyFont="1" applyFill="1" applyBorder="1"/>
    <xf numFmtId="164" fontId="2" fillId="0" borderId="9" xfId="0" applyNumberFormat="1" applyFont="1" applyFill="1" applyBorder="1"/>
    <xf numFmtId="164" fontId="2" fillId="0" borderId="1" xfId="0" quotePrefix="1" applyNumberFormat="1" applyFont="1" applyBorder="1"/>
    <xf numFmtId="164" fontId="2" fillId="0" borderId="2" xfId="0" quotePrefix="1" applyNumberFormat="1" applyFont="1" applyBorder="1"/>
    <xf numFmtId="164" fontId="2" fillId="0" borderId="3" xfId="0" quotePrefix="1" applyNumberFormat="1" applyFont="1" applyBorder="1"/>
    <xf numFmtId="0" fontId="2" fillId="0" borderId="12" xfId="0" applyFont="1" applyBorder="1"/>
    <xf numFmtId="0" fontId="2" fillId="0" borderId="13" xfId="0" applyFont="1" applyBorder="1"/>
    <xf numFmtId="2" fontId="2" fillId="0" borderId="12" xfId="0" applyNumberFormat="1" applyFont="1" applyBorder="1"/>
    <xf numFmtId="2" fontId="2" fillId="0" borderId="13" xfId="0" applyNumberFormat="1" applyFont="1" applyBorder="1"/>
    <xf numFmtId="0" fontId="5" fillId="0" borderId="0" xfId="0" applyFont="1"/>
    <xf numFmtId="0" fontId="6" fillId="0" borderId="0" xfId="0" applyFont="1"/>
    <xf numFmtId="0" fontId="2" fillId="0" borderId="7" xfId="0" quotePrefix="1" applyFont="1" applyBorder="1"/>
    <xf numFmtId="0" fontId="2" fillId="0" borderId="8" xfId="0" quotePrefix="1" applyFont="1" applyBorder="1"/>
    <xf numFmtId="164" fontId="4" fillId="0" borderId="6" xfId="0" applyNumberFormat="1" applyFont="1" applyBorder="1"/>
    <xf numFmtId="0" fontId="0" fillId="0" borderId="3" xfId="0" applyBorder="1"/>
    <xf numFmtId="164" fontId="2" fillId="0" borderId="8" xfId="0" quotePrefix="1" applyNumberFormat="1" applyFont="1" applyBorder="1"/>
    <xf numFmtId="164" fontId="0" fillId="0" borderId="9" xfId="0" applyNumberFormat="1" applyBorder="1"/>
    <xf numFmtId="0" fontId="2" fillId="0" borderId="0" xfId="0" quotePrefix="1" applyFont="1"/>
    <xf numFmtId="0" fontId="7" fillId="0" borderId="6" xfId="0" applyFont="1" applyBorder="1"/>
    <xf numFmtId="0" fontId="8" fillId="0" borderId="6" xfId="0" applyFont="1" applyBorder="1"/>
    <xf numFmtId="0" fontId="3" fillId="0" borderId="1" xfId="0" applyFont="1" applyBorder="1"/>
    <xf numFmtId="164" fontId="2" fillId="0" borderId="0" xfId="0" applyNumberFormat="1" applyFont="1" applyBorder="1"/>
    <xf numFmtId="10" fontId="11" fillId="0" borderId="6" xfId="0" applyNumberFormat="1" applyFont="1" applyBorder="1"/>
    <xf numFmtId="164" fontId="8" fillId="0" borderId="6" xfId="0" applyNumberFormat="1" applyFont="1" applyBorder="1"/>
    <xf numFmtId="0" fontId="12" fillId="0" borderId="4" xfId="0" applyFont="1" applyBorder="1"/>
    <xf numFmtId="0" fontId="12" fillId="0" borderId="0" xfId="0" applyFont="1"/>
    <xf numFmtId="0" fontId="13" fillId="0" borderId="0" xfId="0" applyFont="1"/>
  </cellXfs>
  <cellStyles count="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Neutral" xfId="1" builtinId="2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23</xdr:col>
      <xdr:colOff>33866</xdr:colOff>
      <xdr:row>7</xdr:row>
      <xdr:rowOff>50800</xdr:rowOff>
    </xdr:from>
    <xdr:to>
      <xdr:col>34</xdr:col>
      <xdr:colOff>355600</xdr:colOff>
      <xdr:row>33</xdr:row>
      <xdr:rowOff>118533</xdr:rowOff>
    </xdr:to>
    <xdr:pic>
      <xdr:nvPicPr>
        <xdr:cNvPr id="2" name="Picture 1"/>
        <xdr:cNvPicPr>
          <a:picLocks noChangeAspect="1"/>
        </xdr:cNvPicPr>
      </xdr:nvPicPr>
      <xdr:blipFill>
        <a:blip xmlns:r="http://schemas.openxmlformats.org/officeDocument/2006/relationships" r:embed="rId1"/>
        <a:stretch>
          <a:fillRect/>
        </a:stretch>
      </xdr:blipFill>
      <xdr:spPr>
        <a:xfrm>
          <a:off x="23791333" y="1947333"/>
          <a:ext cx="9448800" cy="665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0</xdr:row>
      <xdr:rowOff>142875</xdr:rowOff>
    </xdr:from>
    <xdr:to>
      <xdr:col>15</xdr:col>
      <xdr:colOff>238125</xdr:colOff>
      <xdr:row>32</xdr:row>
      <xdr:rowOff>171451</xdr:rowOff>
    </xdr:to>
    <xdr:sp macro="" textlink="">
      <xdr:nvSpPr>
        <xdr:cNvPr id="2" name="TextBox 1"/>
        <xdr:cNvSpPr txBox="1"/>
      </xdr:nvSpPr>
      <xdr:spPr>
        <a:xfrm>
          <a:off x="428625" y="142875"/>
          <a:ext cx="10096500" cy="6429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0" i="0">
              <a:solidFill>
                <a:schemeClr val="dk1"/>
              </a:solidFill>
              <a:latin typeface="+mn-lt"/>
              <a:ea typeface="+mn-ea"/>
              <a:cs typeface="+mn-cs"/>
            </a:rPr>
            <a:t>Imagine a massive factory assembly line that manufactures computer microchips. The factory produces tens of millions of chips per year. Defective chips have in the past been discarded after electronic testing, which is very accurate, but slow and expensive. Based on the “gold standard” of electronic testing, 20% of chips are found to be defective and are discarded.</a:t>
          </a:r>
        </a:p>
        <a:p>
          <a:r>
            <a:rPr lang="en-US" sz="1100" b="0" i="0">
              <a:solidFill>
                <a:schemeClr val="dk1"/>
              </a:solidFill>
              <a:latin typeface="+mn-lt"/>
              <a:ea typeface="+mn-ea"/>
              <a:cs typeface="+mn-cs"/>
            </a:rPr>
            <a:t>If it were possible to identify and discard some or all of the defective chips without the need for electronic testing, chip production costs would be much lower. Factory Management installs an optical scanner on the assembly line that photographs the chips while they are moving down the assembly line. The scanner software identifies shapes that vary by more than a specified amount from a standard template. The scanner can forecast which chips are defective without slowing down the assembly line.</a:t>
          </a:r>
        </a:p>
        <a:p>
          <a:r>
            <a:rPr lang="en-US" sz="1100" b="0" i="0">
              <a:solidFill>
                <a:schemeClr val="dk1"/>
              </a:solidFill>
              <a:latin typeface="+mn-lt"/>
              <a:ea typeface="+mn-ea"/>
              <a:cs typeface="+mn-cs"/>
            </a:rPr>
            <a:t>However, optical scanning is not perfect – there will always be some false positive and false negative classifications. Consider the default values given in the spreadsheet. When the optical scanner is installed, and is set to classify the top 30% of measured shape variations as positive for defects [cell G7] the test’s false positive rate is 25% [cell F38] and its false negative rate is 50% [cell F37].</a:t>
          </a:r>
        </a:p>
        <a:p>
          <a:r>
            <a:rPr lang="en-US" sz="1100" b="0" i="0">
              <a:solidFill>
                <a:schemeClr val="dk1"/>
              </a:solidFill>
              <a:latin typeface="+mn-lt"/>
              <a:ea typeface="+mn-ea"/>
              <a:cs typeface="+mn-cs"/>
            </a:rPr>
            <a:t>Uncertainty about whether a chip is defective or not, before it is scanned, can be measured: H(.2,.8) = .7219 bits [cell O9].</a:t>
          </a:r>
        </a:p>
        <a:p>
          <a:r>
            <a:rPr lang="en-US" sz="1100" b="0" i="0">
              <a:solidFill>
                <a:schemeClr val="dk1"/>
              </a:solidFill>
              <a:latin typeface="+mn-lt"/>
              <a:ea typeface="+mn-ea"/>
              <a:cs typeface="+mn-cs"/>
            </a:rPr>
            <a:t>Uncertainty about whether a chips is defective or not, after it is scanned and classified, is H(X|Y) = .3*H(1/3, 2/3) + .7*H(.14, .86) = .6896 bits [cell O45].</a:t>
          </a:r>
        </a:p>
        <a:p>
          <a:r>
            <a:rPr lang="en-US" sz="1100" b="0" i="0">
              <a:solidFill>
                <a:schemeClr val="dk1"/>
              </a:solidFill>
              <a:latin typeface="+mn-lt"/>
              <a:ea typeface="+mn-ea"/>
              <a:cs typeface="+mn-cs"/>
            </a:rPr>
            <a:t>The reduction in uncertainty between the two is the “Mutual Information” between X and Y, written I(X;Y). This is .7219 - .6896 = .0323 bits [Cell P17].</a:t>
          </a:r>
        </a:p>
        <a:p>
          <a:r>
            <a:rPr lang="en-US" sz="1100" b="0" i="0">
              <a:solidFill>
                <a:schemeClr val="dk1"/>
              </a:solidFill>
              <a:latin typeface="+mn-lt"/>
              <a:ea typeface="+mn-ea"/>
              <a:cs typeface="+mn-cs"/>
            </a:rPr>
            <a:t>Taking the ratio of mutual information obtained to entropy before scanning, .0323/.7219, gives a 4.47% Reduction in Uncertainty; also called the Percentage Information Gain [P.I.G.].</a:t>
          </a:r>
        </a:p>
        <a:p>
          <a:r>
            <a:rPr lang="en-US" sz="1100" b="1" i="1">
              <a:solidFill>
                <a:schemeClr val="dk1"/>
              </a:solidFill>
              <a:latin typeface="+mn-lt"/>
              <a:ea typeface="+mn-ea"/>
              <a:cs typeface="+mn-cs"/>
            </a:rPr>
            <a:t>Changing Spreadsheet Inputs</a:t>
          </a:r>
          <a:endParaRPr lang="en-US" sz="1100" b="0" i="0">
            <a:solidFill>
              <a:schemeClr val="dk1"/>
            </a:solidFill>
            <a:latin typeface="+mn-lt"/>
            <a:ea typeface="+mn-ea"/>
            <a:cs typeface="+mn-cs"/>
          </a:endParaRPr>
        </a:p>
        <a:p>
          <a:r>
            <a:rPr lang="en-US" sz="1100" b="0" i="0">
              <a:solidFill>
                <a:schemeClr val="dk1"/>
              </a:solidFill>
              <a:latin typeface="+mn-lt"/>
              <a:ea typeface="+mn-ea"/>
              <a:cs typeface="+mn-cs"/>
            </a:rPr>
            <a:t>This Spreadsheet allows you to create any valid Confusion Matrix. Input three values:</a:t>
          </a:r>
        </a:p>
        <a:p>
          <a:r>
            <a:rPr lang="en-US" sz="1100" b="0" i="0">
              <a:solidFill>
                <a:schemeClr val="dk1"/>
              </a:solidFill>
              <a:latin typeface="+mn-lt"/>
              <a:ea typeface="+mn-ea"/>
              <a:cs typeface="+mn-cs"/>
            </a:rPr>
            <a:t>Condition Incidence (labeled a) [cell E9],</a:t>
          </a:r>
        </a:p>
        <a:p>
          <a:r>
            <a:rPr lang="en-US" sz="1100" b="0" i="0">
              <a:solidFill>
                <a:schemeClr val="dk1"/>
              </a:solidFill>
              <a:latin typeface="+mn-lt"/>
              <a:ea typeface="+mn-ea"/>
              <a:cs typeface="+mn-cs"/>
            </a:rPr>
            <a:t>Test Incidence (labeled c) [cell G7], and</a:t>
          </a:r>
        </a:p>
        <a:p>
          <a:r>
            <a:rPr lang="en-US" sz="1100" b="0" i="0">
              <a:solidFill>
                <a:schemeClr val="dk1"/>
              </a:solidFill>
              <a:latin typeface="+mn-lt"/>
              <a:ea typeface="+mn-ea"/>
              <a:cs typeface="+mn-cs"/>
            </a:rPr>
            <a:t>Joint Probability that a classification will be a True Positive (labelled e) [cell G9].</a:t>
          </a:r>
        </a:p>
        <a:p>
          <a:r>
            <a:rPr lang="en-US" sz="1100" b="0" i="0">
              <a:solidFill>
                <a:schemeClr val="dk1"/>
              </a:solidFill>
              <a:latin typeface="+mn-lt"/>
              <a:ea typeface="+mn-ea"/>
              <a:cs typeface="+mn-cs"/>
            </a:rPr>
            <a:t>*The Spreadsheet automatically calculates all other Confusion Matrix values.</a:t>
          </a:r>
        </a:p>
        <a:p>
          <a:r>
            <a:rPr lang="en-US" sz="1100" b="0" i="0">
              <a:solidFill>
                <a:schemeClr val="dk1"/>
              </a:solidFill>
              <a:latin typeface="+mn-lt"/>
              <a:ea typeface="+mn-ea"/>
              <a:cs typeface="+mn-cs"/>
            </a:rPr>
            <a:t>Try for yourself what happens to the performance metrics when the defect-forecasting software in the optical scanner is improved so that only 15% of chips are classified positive [cell G7], while the probability of a true positive classification remains constant at 10%.</a:t>
          </a:r>
        </a:p>
        <a:p>
          <a:r>
            <a:rPr lang="en-US" sz="1100" b="0" i="0">
              <a:solidFill>
                <a:schemeClr val="dk1"/>
              </a:solidFill>
              <a:latin typeface="+mn-lt"/>
              <a:ea typeface="+mn-ea"/>
              <a:cs typeface="+mn-cs"/>
            </a:rPr>
            <a:t>The false positive rate falls from 25% to 6% [cell F38] while the false negative rate is unchanged.</a:t>
          </a:r>
        </a:p>
        <a:p>
          <a:r>
            <a:rPr lang="en-US" sz="1100" b="0" i="0">
              <a:solidFill>
                <a:schemeClr val="dk1"/>
              </a:solidFill>
              <a:latin typeface="+mn-lt"/>
              <a:ea typeface="+mn-ea"/>
              <a:cs typeface="+mn-cs"/>
            </a:rPr>
            <a:t>The new uncertainty about whether a chips is defective or not, after it is scanned and classified, is less - .5819 bits [cell O45].</a:t>
          </a:r>
        </a:p>
        <a:p>
          <a:r>
            <a:rPr lang="en-US" sz="1100" b="0" i="0">
              <a:solidFill>
                <a:schemeClr val="dk1"/>
              </a:solidFill>
              <a:latin typeface="+mn-lt"/>
              <a:ea typeface="+mn-ea"/>
              <a:cs typeface="+mn-cs"/>
            </a:rPr>
            <a:t>The new “Mutual Information” between X and Y, is more - .7219 - .5819 = .14 bits [Cell P17].</a:t>
          </a:r>
        </a:p>
        <a:p>
          <a:r>
            <a:rPr lang="en-US" sz="1100" b="0" i="0">
              <a:solidFill>
                <a:schemeClr val="dk1"/>
              </a:solidFill>
              <a:latin typeface="+mn-lt"/>
              <a:ea typeface="+mn-ea"/>
              <a:cs typeface="+mn-cs"/>
            </a:rPr>
            <a:t>The new P.I.G is also higher - 19.39% [cell O11].</a:t>
          </a:r>
        </a:p>
        <a:p>
          <a:r>
            <a:rPr lang="en-US" sz="1100" b="1" i="1">
              <a:solidFill>
                <a:schemeClr val="dk1"/>
              </a:solidFill>
              <a:latin typeface="+mn-lt"/>
              <a:ea typeface="+mn-ea"/>
              <a:cs typeface="+mn-cs"/>
            </a:rPr>
            <a:t>Determining Dependence or Independence of two Probability Distributions</a:t>
          </a:r>
          <a:endParaRPr lang="en-US" sz="1100" b="0" i="0">
            <a:solidFill>
              <a:schemeClr val="dk1"/>
            </a:solidFill>
            <a:latin typeface="+mn-lt"/>
            <a:ea typeface="+mn-ea"/>
            <a:cs typeface="+mn-cs"/>
          </a:endParaRPr>
        </a:p>
        <a:p>
          <a:r>
            <a:rPr lang="en-US" sz="1100" b="0" i="0">
              <a:solidFill>
                <a:schemeClr val="dk1"/>
              </a:solidFill>
              <a:latin typeface="+mn-lt"/>
              <a:ea typeface="+mn-ea"/>
              <a:cs typeface="+mn-cs"/>
            </a:rPr>
            <a:t>The spreadsheet demonstrates multiple ways to calculate the Mutual Information between two binary probability distributions, including comparing their Joint Distribution [cells L28 to S 28] and their Product Distribution [cells L 29 to S 29].</a:t>
          </a:r>
        </a:p>
        <a:p>
          <a:r>
            <a:rPr lang="en-US" sz="1100" b="0" i="0">
              <a:solidFill>
                <a:schemeClr val="dk1"/>
              </a:solidFill>
              <a:latin typeface="+mn-lt"/>
              <a:ea typeface="+mn-ea"/>
              <a:cs typeface="+mn-cs"/>
            </a:rPr>
            <a:t>When the joint distribution and the product distribution of two probability distributions X and Y are identical, then knowledge of X provides no reduction in uncertainty about Y, and vice versa. The Mutual information between the two distributions is zero. This state is called “independence.”</a:t>
          </a:r>
        </a:p>
        <a:p>
          <a:r>
            <a:rPr lang="en-US" sz="1100" b="0" i="0">
              <a:solidFill>
                <a:schemeClr val="dk1"/>
              </a:solidFill>
              <a:latin typeface="+mn-lt"/>
              <a:ea typeface="+mn-ea"/>
              <a:cs typeface="+mn-cs"/>
            </a:rPr>
            <a:t>Try it for yourself: enter the product of a and c, (p(X = +)*p(Y = POS)) = (.2)(.3) = .06 into the cell labeled e [G9].</a:t>
          </a:r>
        </a:p>
        <a:p>
          <a:r>
            <a:rPr lang="en-US" sz="1100" b="0" i="0">
              <a:solidFill>
                <a:schemeClr val="dk1"/>
              </a:solidFill>
              <a:latin typeface="+mn-lt"/>
              <a:ea typeface="+mn-ea"/>
              <a:cs typeface="+mn-cs"/>
            </a:rPr>
            <a:t>Note first that the three other joint distributions in the Confusion Matrix [cells L28 to S28] all become equal to their product distributions [cells L29 to S29]. When every value in a joint distribution p(X,Y) equals the product distribution p(X)p(Y), the Mutual Information and Percentage Information Gain equal zero.</a:t>
          </a:r>
        </a:p>
        <a:p>
          <a:r>
            <a:rPr lang="en-US" sz="1100" b="0" i="0">
              <a:solidFill>
                <a:schemeClr val="dk1"/>
              </a:solidFill>
              <a:latin typeface="+mn-lt"/>
              <a:ea typeface="+mn-ea"/>
              <a:cs typeface="+mn-cs"/>
            </a:rPr>
            <a:t>In addition, because there is no intersection I(X;Y) between the regions H(X) and H(Y) in the Venn Diagram [Columns W-AH] , the sum H(X) [cell L17] plus H(Y) [cell L21] equals H(X,Y), 1.6032 bits [cell L26].</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B1:AE50"/>
  <sheetViews>
    <sheetView tabSelected="1" zoomScale="59" zoomScaleNormal="59" zoomScalePageLayoutView="75" workbookViewId="0">
      <selection activeCell="P17" sqref="P17"/>
    </sheetView>
  </sheetViews>
  <sheetFormatPr defaultColWidth="11" defaultRowHeight="15.75"/>
  <cols>
    <col min="2" max="2" width="5.875" customWidth="1"/>
    <col min="3" max="3" width="36.375" customWidth="1"/>
    <col min="4" max="4" width="5.375" customWidth="1"/>
    <col min="5" max="5" width="8.375" customWidth="1"/>
    <col min="6" max="6" width="7" customWidth="1"/>
    <col min="7" max="7" width="13.125" customWidth="1"/>
    <col min="8" max="8" width="7.5" customWidth="1"/>
    <col min="10" max="10" width="20" customWidth="1"/>
    <col min="11" max="11" width="6" customWidth="1"/>
    <col min="12" max="12" width="17.5" customWidth="1"/>
    <col min="13" max="13" width="16.375" customWidth="1"/>
    <col min="14" max="14" width="16.625" customWidth="1"/>
    <col min="15" max="15" width="18.375" customWidth="1"/>
    <col min="16" max="16" width="16" customWidth="1"/>
    <col min="18" max="18" width="33.875" customWidth="1"/>
    <col min="20" max="20" width="6.875" customWidth="1"/>
  </cols>
  <sheetData>
    <row r="1" spans="2:20" ht="21">
      <c r="B1" s="1" t="s">
        <v>119</v>
      </c>
      <c r="M1" s="1" t="s">
        <v>120</v>
      </c>
    </row>
    <row r="2" spans="2:20" ht="21">
      <c r="D2" s="1"/>
      <c r="E2" s="1"/>
      <c r="F2" s="1"/>
      <c r="G2" s="1"/>
      <c r="H2" s="1"/>
      <c r="I2" s="1"/>
      <c r="J2" s="1"/>
      <c r="K2" s="1"/>
    </row>
    <row r="3" spans="2:20" ht="29.1" customHeight="1">
      <c r="B3" s="2"/>
      <c r="C3" s="3"/>
      <c r="D3" s="3"/>
      <c r="E3" s="3"/>
      <c r="F3" s="3"/>
      <c r="G3" s="3"/>
      <c r="H3" s="3"/>
      <c r="I3" s="3"/>
      <c r="J3" s="3"/>
      <c r="K3" s="4"/>
      <c r="M3" s="2"/>
      <c r="N3" s="3"/>
      <c r="O3" s="3"/>
      <c r="P3" s="3"/>
      <c r="Q3" s="3"/>
      <c r="R3" s="3"/>
      <c r="S3" s="4"/>
    </row>
    <row r="4" spans="2:20" ht="21">
      <c r="B4" s="5"/>
      <c r="C4" s="6" t="s">
        <v>0</v>
      </c>
      <c r="D4" s="7"/>
      <c r="E4" s="7"/>
      <c r="F4" s="7"/>
      <c r="G4" s="7" t="s">
        <v>1</v>
      </c>
      <c r="H4" s="7"/>
      <c r="I4" s="7"/>
      <c r="J4" s="8"/>
      <c r="K4" s="9"/>
      <c r="M4" s="5"/>
      <c r="N4" s="50" t="s">
        <v>123</v>
      </c>
      <c r="O4" s="7"/>
      <c r="P4" s="7"/>
      <c r="Q4" s="7"/>
      <c r="R4" s="8"/>
      <c r="S4" s="9"/>
    </row>
    <row r="5" spans="2:20" ht="21">
      <c r="B5" s="5"/>
      <c r="C5" s="10"/>
      <c r="D5" s="11"/>
      <c r="E5" s="11"/>
      <c r="F5" s="11"/>
      <c r="G5" s="55" t="s">
        <v>122</v>
      </c>
      <c r="H5" s="11"/>
      <c r="I5" s="11"/>
      <c r="J5" s="12"/>
      <c r="K5" s="9"/>
      <c r="M5" s="5"/>
      <c r="N5" s="10" t="s">
        <v>116</v>
      </c>
      <c r="O5" s="11"/>
      <c r="P5" s="11"/>
      <c r="Q5" s="11"/>
      <c r="R5" s="12"/>
      <c r="S5" s="9"/>
    </row>
    <row r="6" spans="2:20" ht="21">
      <c r="B6" s="5"/>
      <c r="C6" s="10"/>
      <c r="D6" s="51"/>
      <c r="E6" s="11"/>
      <c r="F6" s="11"/>
      <c r="G6" s="11" t="s">
        <v>2</v>
      </c>
      <c r="H6" s="11"/>
      <c r="I6" s="11" t="s">
        <v>3</v>
      </c>
      <c r="J6" s="12"/>
      <c r="K6" s="9"/>
      <c r="M6" s="5"/>
      <c r="N6" s="10" t="s">
        <v>117</v>
      </c>
      <c r="O6" s="11"/>
      <c r="P6" s="11"/>
      <c r="Q6" s="11"/>
      <c r="R6" s="12"/>
      <c r="S6" s="9"/>
    </row>
    <row r="7" spans="2:20" ht="21">
      <c r="B7" s="5"/>
      <c r="C7" s="10"/>
      <c r="D7" s="11"/>
      <c r="E7" s="11"/>
      <c r="F7" s="11"/>
      <c r="G7" s="48">
        <v>0.5</v>
      </c>
      <c r="H7" s="11" t="s">
        <v>4</v>
      </c>
      <c r="I7" s="49">
        <v>0.5</v>
      </c>
      <c r="J7" s="12" t="s">
        <v>5</v>
      </c>
      <c r="K7" s="9"/>
      <c r="M7" s="5"/>
      <c r="N7" s="10" t="s">
        <v>112</v>
      </c>
      <c r="O7" s="53">
        <f>P17</f>
        <v>7.882147482742119E-2</v>
      </c>
      <c r="P7" s="11" t="s">
        <v>115</v>
      </c>
      <c r="Q7" s="11"/>
      <c r="R7" s="12"/>
      <c r="S7" s="9"/>
    </row>
    <row r="8" spans="2:20" ht="21">
      <c r="B8" s="5"/>
      <c r="C8" s="10"/>
      <c r="D8" s="11"/>
      <c r="E8" s="11"/>
      <c r="F8" s="11"/>
      <c r="G8" s="11"/>
      <c r="H8" s="11"/>
      <c r="I8" s="11"/>
      <c r="J8" s="12"/>
      <c r="K8" s="9"/>
      <c r="M8" s="5"/>
      <c r="N8" s="10" t="s">
        <v>113</v>
      </c>
      <c r="O8" s="51"/>
      <c r="P8" s="11"/>
      <c r="Q8" s="11"/>
      <c r="R8" s="12"/>
      <c r="S8" s="9"/>
    </row>
    <row r="9" spans="2:20" ht="21">
      <c r="B9" s="5"/>
      <c r="C9" s="10" t="s">
        <v>6</v>
      </c>
      <c r="D9" s="11" t="s">
        <v>7</v>
      </c>
      <c r="E9" s="48">
        <v>0.2</v>
      </c>
      <c r="F9" s="11" t="s">
        <v>8</v>
      </c>
      <c r="G9" s="48">
        <v>3.5999999999999997E-2</v>
      </c>
      <c r="H9" s="11" t="s">
        <v>9</v>
      </c>
      <c r="I9" s="49">
        <f>E9-G9</f>
        <v>0.16400000000000001</v>
      </c>
      <c r="J9" s="12" t="s">
        <v>10</v>
      </c>
      <c r="K9" s="9"/>
      <c r="M9" s="5"/>
      <c r="N9" s="10" t="s">
        <v>19</v>
      </c>
      <c r="O9" s="53">
        <f>L17</f>
        <v>0.72192809488736231</v>
      </c>
      <c r="P9" s="11" t="s">
        <v>115</v>
      </c>
      <c r="Q9" s="11"/>
      <c r="R9" s="12"/>
      <c r="S9" s="9"/>
    </row>
    <row r="10" spans="2:20" ht="21">
      <c r="B10" s="5"/>
      <c r="C10" s="54" t="s">
        <v>121</v>
      </c>
      <c r="D10" s="11"/>
      <c r="E10" s="11"/>
      <c r="F10" s="11"/>
      <c r="G10" s="11"/>
      <c r="H10" s="11"/>
      <c r="I10" s="11"/>
      <c r="J10" s="12"/>
      <c r="K10" s="9"/>
      <c r="M10" s="5"/>
      <c r="N10" s="10" t="s">
        <v>114</v>
      </c>
      <c r="O10" s="11"/>
      <c r="P10" s="11"/>
      <c r="Q10" s="11"/>
      <c r="R10" s="12"/>
      <c r="S10" s="9"/>
    </row>
    <row r="11" spans="2:20" ht="21">
      <c r="B11" s="5"/>
      <c r="C11" s="10"/>
      <c r="D11" s="11" t="s">
        <v>11</v>
      </c>
      <c r="E11" s="49">
        <f>1-E9</f>
        <v>0.8</v>
      </c>
      <c r="F11" s="11" t="s">
        <v>12</v>
      </c>
      <c r="G11" s="49">
        <f>G7-G9</f>
        <v>0.46400000000000002</v>
      </c>
      <c r="H11" s="11" t="s">
        <v>13</v>
      </c>
      <c r="I11" s="49">
        <f>E11-G11</f>
        <v>0.33600000000000002</v>
      </c>
      <c r="J11" s="12" t="s">
        <v>14</v>
      </c>
      <c r="K11" s="9"/>
      <c r="M11" s="5"/>
      <c r="N11" s="10"/>
      <c r="O11" s="52">
        <f>P17/L17</f>
        <v>0.10918189136235124</v>
      </c>
      <c r="P11" s="11"/>
      <c r="Q11" s="11"/>
      <c r="R11" s="12"/>
      <c r="S11" s="9"/>
    </row>
    <row r="12" spans="2:20" ht="21">
      <c r="B12" s="5"/>
      <c r="C12" s="13"/>
      <c r="D12" s="14"/>
      <c r="E12" s="14"/>
      <c r="F12" s="14"/>
      <c r="G12" s="14"/>
      <c r="H12" s="14"/>
      <c r="I12" s="14"/>
      <c r="J12" s="15"/>
      <c r="K12" s="9"/>
      <c r="M12" s="5"/>
      <c r="N12" s="13" t="s">
        <v>118</v>
      </c>
      <c r="O12" s="14"/>
      <c r="P12" s="14"/>
      <c r="Q12" s="14"/>
      <c r="R12" s="15"/>
      <c r="S12" s="9"/>
    </row>
    <row r="13" spans="2:20" ht="26.1" customHeight="1">
      <c r="B13" s="16"/>
      <c r="C13" s="17"/>
      <c r="D13" s="17"/>
      <c r="E13" s="17"/>
      <c r="F13" s="17"/>
      <c r="G13" s="17"/>
      <c r="H13" s="17"/>
      <c r="I13" s="17"/>
      <c r="J13" s="17"/>
      <c r="K13" s="18"/>
      <c r="M13" s="16"/>
      <c r="N13" s="17"/>
      <c r="O13" s="17"/>
      <c r="P13" s="17"/>
      <c r="Q13" s="17"/>
      <c r="R13" s="17"/>
      <c r="S13" s="18"/>
    </row>
    <row r="14" spans="2:20" ht="21.95" customHeight="1">
      <c r="M14" s="1"/>
      <c r="N14" s="1"/>
    </row>
    <row r="15" spans="2:20" ht="21">
      <c r="C15" s="1" t="s">
        <v>15</v>
      </c>
      <c r="E15" s="1" t="s">
        <v>16</v>
      </c>
      <c r="K15" s="2"/>
      <c r="L15" s="3"/>
      <c r="M15" s="3"/>
      <c r="N15" s="3"/>
      <c r="O15" s="3"/>
      <c r="P15" s="3"/>
      <c r="Q15" s="3"/>
      <c r="R15" s="3"/>
      <c r="S15" s="3"/>
      <c r="T15" s="4"/>
    </row>
    <row r="16" spans="2:20" ht="21">
      <c r="C16" s="1" t="s">
        <v>17</v>
      </c>
      <c r="D16" s="1" t="s">
        <v>8</v>
      </c>
      <c r="E16" s="1" t="s">
        <v>18</v>
      </c>
      <c r="K16" s="5"/>
      <c r="L16" s="19" t="s">
        <v>19</v>
      </c>
      <c r="M16" s="20" t="s">
        <v>20</v>
      </c>
      <c r="N16" s="21" t="s">
        <v>21</v>
      </c>
      <c r="O16" s="22"/>
      <c r="P16" s="19" t="s">
        <v>22</v>
      </c>
      <c r="Q16" s="6" t="s">
        <v>19</v>
      </c>
      <c r="R16" s="8" t="s">
        <v>23</v>
      </c>
      <c r="S16" s="22"/>
      <c r="T16" s="9"/>
    </row>
    <row r="17" spans="3:20" ht="21">
      <c r="C17" s="1" t="s">
        <v>24</v>
      </c>
      <c r="D17" s="1" t="s">
        <v>12</v>
      </c>
      <c r="E17" s="1" t="s">
        <v>111</v>
      </c>
      <c r="K17" s="5"/>
      <c r="L17" s="23">
        <f>M17+N17</f>
        <v>0.72192809488736231</v>
      </c>
      <c r="M17" s="24">
        <f>-E9*LOG(E9,2)</f>
        <v>0.46438561897747244</v>
      </c>
      <c r="N17" s="25">
        <f>-E11*LOG(E11,2)</f>
        <v>0.25754247590988982</v>
      </c>
      <c r="O17" s="22"/>
      <c r="P17" s="23">
        <f>Q17-R17</f>
        <v>7.882147482742119E-2</v>
      </c>
      <c r="Q17" s="26">
        <f>L17</f>
        <v>0.72192809488736231</v>
      </c>
      <c r="R17" s="25">
        <f>L45</f>
        <v>0.64310662005994113</v>
      </c>
      <c r="S17" s="22"/>
      <c r="T17" s="9"/>
    </row>
    <row r="18" spans="3:20" ht="21">
      <c r="C18" s="1" t="s">
        <v>25</v>
      </c>
      <c r="D18" s="1" t="s">
        <v>4</v>
      </c>
      <c r="E18" s="1" t="s">
        <v>26</v>
      </c>
      <c r="K18" s="5"/>
      <c r="L18" s="22"/>
      <c r="M18" s="27"/>
      <c r="N18" s="27"/>
      <c r="O18" s="22"/>
      <c r="P18" s="22"/>
      <c r="Q18" s="22"/>
      <c r="R18" s="22"/>
      <c r="S18" s="22"/>
      <c r="T18" s="9"/>
    </row>
    <row r="19" spans="3:20" ht="21">
      <c r="C19" s="1" t="s">
        <v>27</v>
      </c>
      <c r="D19" s="1" t="s">
        <v>5</v>
      </c>
      <c r="E19" s="1" t="s">
        <v>28</v>
      </c>
      <c r="K19" s="5"/>
      <c r="L19" s="22"/>
      <c r="M19" s="22"/>
      <c r="N19" s="22"/>
      <c r="O19" s="22"/>
      <c r="P19" s="19" t="s">
        <v>29</v>
      </c>
      <c r="Q19" s="6" t="s">
        <v>30</v>
      </c>
      <c r="R19" s="21" t="s">
        <v>31</v>
      </c>
      <c r="S19" s="22"/>
      <c r="T19" s="9"/>
    </row>
    <row r="20" spans="3:20" ht="21">
      <c r="C20" s="1" t="s">
        <v>32</v>
      </c>
      <c r="D20" s="1" t="s">
        <v>9</v>
      </c>
      <c r="E20" s="1" t="s">
        <v>33</v>
      </c>
      <c r="K20" s="5"/>
      <c r="L20" s="19" t="s">
        <v>30</v>
      </c>
      <c r="M20" s="28" t="s">
        <v>34</v>
      </c>
      <c r="N20" s="8" t="s">
        <v>35</v>
      </c>
      <c r="O20" s="22"/>
      <c r="P20" s="23">
        <f>Q20-R20</f>
        <v>7.8821474827421079E-2</v>
      </c>
      <c r="Q20" s="26">
        <f>L21</f>
        <v>1</v>
      </c>
      <c r="R20" s="25">
        <f>L40</f>
        <v>0.92117852517257892</v>
      </c>
      <c r="S20" s="22"/>
      <c r="T20" s="9"/>
    </row>
    <row r="21" spans="3:20" ht="21">
      <c r="C21" s="1" t="s">
        <v>36</v>
      </c>
      <c r="D21" s="1" t="s">
        <v>10</v>
      </c>
      <c r="E21" s="1" t="s">
        <v>37</v>
      </c>
      <c r="K21" s="5"/>
      <c r="L21" s="23">
        <f>M21+N21</f>
        <v>1</v>
      </c>
      <c r="M21" s="26">
        <f>-G7*LOG(G7,2)</f>
        <v>0.5</v>
      </c>
      <c r="N21" s="25">
        <f>-I7*LOG(I7,2)</f>
        <v>0.5</v>
      </c>
      <c r="O21" s="22"/>
      <c r="P21" s="22"/>
      <c r="Q21" s="22"/>
      <c r="R21" s="22"/>
      <c r="S21" s="22"/>
      <c r="T21" s="9"/>
    </row>
    <row r="22" spans="3:20" ht="21">
      <c r="C22" s="1" t="s">
        <v>38</v>
      </c>
      <c r="D22" s="1" t="s">
        <v>13</v>
      </c>
      <c r="E22" s="1" t="s">
        <v>39</v>
      </c>
      <c r="K22" s="5"/>
      <c r="L22" s="29"/>
      <c r="M22" s="29"/>
      <c r="N22" s="29"/>
      <c r="O22" s="22"/>
      <c r="P22" s="19" t="s">
        <v>29</v>
      </c>
      <c r="Q22" s="6" t="s">
        <v>19</v>
      </c>
      <c r="R22" s="20" t="s">
        <v>40</v>
      </c>
      <c r="S22" s="21" t="s">
        <v>41</v>
      </c>
      <c r="T22" s="9"/>
    </row>
    <row r="23" spans="3:20" ht="21">
      <c r="C23" s="1" t="s">
        <v>42</v>
      </c>
      <c r="D23" s="1" t="s">
        <v>14</v>
      </c>
      <c r="E23" s="1" t="s">
        <v>43</v>
      </c>
      <c r="K23" s="5"/>
      <c r="L23" s="29"/>
      <c r="M23" s="29"/>
      <c r="N23" s="29"/>
      <c r="O23" s="22"/>
      <c r="P23" s="23">
        <f>Q23+R23-S23</f>
        <v>7.882147482742119E-2</v>
      </c>
      <c r="Q23" s="26">
        <f>L17</f>
        <v>0.72192809488736231</v>
      </c>
      <c r="R23" s="30">
        <f>L21</f>
        <v>1</v>
      </c>
      <c r="S23" s="31">
        <f>L26</f>
        <v>1.6431066200599411</v>
      </c>
      <c r="T23" s="9"/>
    </row>
    <row r="24" spans="3:20">
      <c r="K24" s="5"/>
      <c r="L24" s="22"/>
      <c r="M24" s="22"/>
      <c r="N24" s="22"/>
      <c r="O24" s="22"/>
      <c r="P24" s="22"/>
      <c r="Q24" s="22"/>
      <c r="R24" s="22"/>
      <c r="S24" s="22"/>
      <c r="T24" s="9"/>
    </row>
    <row r="25" spans="3:20" ht="21">
      <c r="C25" s="1" t="s">
        <v>44</v>
      </c>
      <c r="G25" s="1" t="s">
        <v>16</v>
      </c>
      <c r="K25" s="5"/>
      <c r="L25" s="19" t="s">
        <v>45</v>
      </c>
      <c r="M25" s="32" t="s">
        <v>46</v>
      </c>
      <c r="N25" s="33" t="s">
        <v>47</v>
      </c>
      <c r="O25" s="33" t="s">
        <v>48</v>
      </c>
      <c r="P25" s="34" t="s">
        <v>49</v>
      </c>
      <c r="Q25" s="22"/>
      <c r="R25" s="22"/>
      <c r="S25" s="22"/>
      <c r="T25" s="9"/>
    </row>
    <row r="26" spans="3:20" ht="21">
      <c r="C26" s="1" t="s">
        <v>50</v>
      </c>
      <c r="D26" s="1"/>
      <c r="E26" s="1" t="s">
        <v>51</v>
      </c>
      <c r="F26" s="1"/>
      <c r="G26" s="1" t="s">
        <v>52</v>
      </c>
      <c r="H26" s="1"/>
      <c r="I26" s="1"/>
      <c r="J26" s="1"/>
      <c r="K26" s="5"/>
      <c r="L26" s="23">
        <f>M26+N26+O26+P26</f>
        <v>1.6431066200599411</v>
      </c>
      <c r="M26" s="26">
        <f>-G9*LOG(G9,2)</f>
        <v>0.17265093419591188</v>
      </c>
      <c r="N26" s="24">
        <f>-I9*LOG(I9,2)</f>
        <v>0.42775009392721652</v>
      </c>
      <c r="O26" s="24">
        <f>-G11*LOG(G11,2)</f>
        <v>0.51402072634401497</v>
      </c>
      <c r="P26" s="25">
        <f>-I11*LOG(I11,2)</f>
        <v>0.5286848655927977</v>
      </c>
      <c r="Q26" s="22"/>
      <c r="R26" s="22"/>
      <c r="S26" s="22"/>
      <c r="T26" s="9"/>
    </row>
    <row r="27" spans="3:20" ht="21">
      <c r="C27" s="1" t="s">
        <v>53</v>
      </c>
      <c r="D27" s="1"/>
      <c r="E27" s="1" t="s">
        <v>54</v>
      </c>
      <c r="F27" s="1"/>
      <c r="G27" s="1" t="s">
        <v>55</v>
      </c>
      <c r="H27" s="1"/>
      <c r="I27" s="1"/>
      <c r="J27" s="1"/>
      <c r="K27" s="5"/>
      <c r="L27" s="22"/>
      <c r="M27" s="22"/>
      <c r="N27" s="22"/>
      <c r="O27" s="22"/>
      <c r="P27" s="22"/>
      <c r="Q27" s="22"/>
      <c r="R27" s="22"/>
      <c r="S27" s="22"/>
      <c r="T27" s="9"/>
    </row>
    <row r="28" spans="3:20" ht="21">
      <c r="C28" s="1" t="s">
        <v>56</v>
      </c>
      <c r="D28" s="1"/>
      <c r="E28" s="1" t="s">
        <v>57</v>
      </c>
      <c r="F28" s="1"/>
      <c r="G28" s="1" t="s">
        <v>58</v>
      </c>
      <c r="H28" s="1"/>
      <c r="I28" s="1"/>
      <c r="J28" s="1"/>
      <c r="K28" s="5"/>
      <c r="L28" s="35">
        <f>$G$9</f>
        <v>3.5999999999999997E-2</v>
      </c>
      <c r="M28" s="36" t="s">
        <v>9</v>
      </c>
      <c r="N28" s="37">
        <f>$I$9</f>
        <v>0.16400000000000001</v>
      </c>
      <c r="O28" s="38" t="s">
        <v>10</v>
      </c>
      <c r="P28" s="37">
        <f>$G$11</f>
        <v>0.46400000000000002</v>
      </c>
      <c r="Q28" s="38" t="s">
        <v>13</v>
      </c>
      <c r="R28" s="37">
        <f>$I$11</f>
        <v>0.33600000000000002</v>
      </c>
      <c r="S28" s="36" t="s">
        <v>14</v>
      </c>
      <c r="T28" s="9"/>
    </row>
    <row r="29" spans="3:20" ht="21">
      <c r="C29" s="1" t="s">
        <v>59</v>
      </c>
      <c r="D29" s="1"/>
      <c r="E29" s="1" t="s">
        <v>60</v>
      </c>
      <c r="F29" s="1"/>
      <c r="G29" s="1" t="s">
        <v>61</v>
      </c>
      <c r="H29" s="1"/>
      <c r="I29" s="1"/>
      <c r="J29" s="1"/>
      <c r="K29" s="5"/>
      <c r="L29" s="35">
        <f>$E$9*$G$7</f>
        <v>0.1</v>
      </c>
      <c r="M29" s="36" t="s">
        <v>62</v>
      </c>
      <c r="N29" s="37">
        <f>$E$9*$I$7</f>
        <v>0.1</v>
      </c>
      <c r="O29" s="38" t="s">
        <v>63</v>
      </c>
      <c r="P29" s="37">
        <f>$E$11*$G$7</f>
        <v>0.4</v>
      </c>
      <c r="Q29" s="38" t="s">
        <v>64</v>
      </c>
      <c r="R29" s="37">
        <f>$E$11*$I$7</f>
        <v>0.4</v>
      </c>
      <c r="S29" s="36" t="s">
        <v>65</v>
      </c>
      <c r="T29" s="9"/>
    </row>
    <row r="30" spans="3:20">
      <c r="K30" s="5"/>
      <c r="L30" s="22"/>
      <c r="M30" s="22"/>
      <c r="N30" s="22"/>
      <c r="O30" s="22"/>
      <c r="P30" s="22"/>
      <c r="Q30" s="22"/>
      <c r="R30" s="22"/>
      <c r="S30" s="22"/>
      <c r="T30" s="9"/>
    </row>
    <row r="31" spans="3:20" ht="21">
      <c r="C31" s="39" t="s">
        <v>66</v>
      </c>
      <c r="D31" s="39"/>
      <c r="E31" s="39"/>
      <c r="F31" s="39"/>
      <c r="G31" s="39"/>
      <c r="K31" s="5"/>
      <c r="L31" s="22"/>
      <c r="M31" s="22"/>
      <c r="N31" s="22"/>
      <c r="O31" s="22"/>
      <c r="P31" s="22"/>
      <c r="Q31" s="22"/>
      <c r="R31" s="22"/>
      <c r="S31" s="22"/>
      <c r="T31" s="9"/>
    </row>
    <row r="32" spans="3:20" ht="21">
      <c r="C32" s="39" t="s">
        <v>67</v>
      </c>
      <c r="D32" s="39"/>
      <c r="E32" s="39"/>
      <c r="F32" s="39"/>
      <c r="G32" s="40"/>
      <c r="K32" s="5"/>
      <c r="L32" s="22"/>
      <c r="M32" s="22"/>
      <c r="N32" s="22"/>
      <c r="O32" s="22"/>
      <c r="P32" s="22"/>
      <c r="Q32" s="22"/>
      <c r="R32" s="22"/>
      <c r="S32" s="22"/>
      <c r="T32" s="9"/>
    </row>
    <row r="33" spans="3:31" ht="21">
      <c r="C33" s="39" t="str">
        <f>IF(L28=L29, "Independent", "Dependent")</f>
        <v>Dependent</v>
      </c>
      <c r="D33" s="40"/>
      <c r="E33" s="40"/>
      <c r="F33" s="40"/>
      <c r="G33" s="40"/>
      <c r="K33" s="5"/>
      <c r="L33" s="6" t="s">
        <v>68</v>
      </c>
      <c r="M33" s="7"/>
      <c r="N33" s="7"/>
      <c r="O33" s="7"/>
      <c r="P33" s="7"/>
      <c r="Q33" s="7"/>
      <c r="R33" s="7"/>
      <c r="S33" s="8"/>
      <c r="T33" s="9"/>
    </row>
    <row r="34" spans="3:31" ht="21">
      <c r="C34" s="39"/>
      <c r="D34" s="40"/>
      <c r="E34" s="40"/>
      <c r="F34" s="40"/>
      <c r="G34" s="40"/>
      <c r="K34" s="5"/>
      <c r="L34" s="41" t="s">
        <v>69</v>
      </c>
      <c r="M34" s="14">
        <f>L28*LOG(L28/L29, 2)</f>
        <v>-5.3061522779966862E-2</v>
      </c>
      <c r="N34" s="42" t="s">
        <v>70</v>
      </c>
      <c r="O34" s="14">
        <f>N28*LOG(N28/N29, 2)</f>
        <v>0.11704611363431087</v>
      </c>
      <c r="P34" s="42" t="s">
        <v>71</v>
      </c>
      <c r="Q34" s="14">
        <f>P28*LOG(P28/P29, 2)</f>
        <v>9.9353909683721167E-2</v>
      </c>
      <c r="R34" s="42" t="s">
        <v>72</v>
      </c>
      <c r="S34" s="15">
        <f>R28*LOG(R28/R29, 2)</f>
        <v>-8.4517025710644081E-2</v>
      </c>
      <c r="T34" s="9"/>
    </row>
    <row r="35" spans="3:31" ht="21">
      <c r="C35" s="1" t="s">
        <v>73</v>
      </c>
      <c r="G35" s="1" t="s">
        <v>16</v>
      </c>
      <c r="K35" s="5"/>
      <c r="L35" s="43">
        <f>M34+O34+Q34+S34</f>
        <v>7.882147482742112E-2</v>
      </c>
      <c r="M35" s="22"/>
      <c r="N35" s="22"/>
      <c r="O35" s="22"/>
      <c r="P35" s="22"/>
      <c r="Q35" s="22"/>
      <c r="R35" s="22"/>
      <c r="S35" s="22"/>
      <c r="T35" s="9"/>
    </row>
    <row r="36" spans="3:31" ht="21">
      <c r="C36" s="1" t="s">
        <v>74</v>
      </c>
      <c r="E36" s="35" t="s">
        <v>75</v>
      </c>
      <c r="F36" s="38">
        <f>G9/E9</f>
        <v>0.17999999999999997</v>
      </c>
      <c r="G36" s="1" t="s">
        <v>76</v>
      </c>
      <c r="K36" s="5"/>
      <c r="L36" s="22"/>
      <c r="M36" s="22"/>
      <c r="N36" s="22"/>
      <c r="O36" s="22"/>
      <c r="P36" s="22"/>
      <c r="Q36" s="22"/>
      <c r="R36" s="22"/>
      <c r="S36" s="22"/>
      <c r="T36" s="9"/>
    </row>
    <row r="37" spans="3:31" ht="31.5">
      <c r="C37" s="1" t="s">
        <v>77</v>
      </c>
      <c r="E37" s="35" t="s">
        <v>78</v>
      </c>
      <c r="F37" s="38">
        <f>I9/E9</f>
        <v>0.82</v>
      </c>
      <c r="G37" s="1" t="s">
        <v>79</v>
      </c>
      <c r="K37" s="5"/>
      <c r="L37" s="22"/>
      <c r="M37" s="22"/>
      <c r="N37" s="22"/>
      <c r="O37" s="22"/>
      <c r="P37" s="22"/>
      <c r="Q37" s="22"/>
      <c r="R37" s="22"/>
      <c r="S37" s="22"/>
      <c r="T37" s="9"/>
      <c r="Y37" s="56" t="s">
        <v>110</v>
      </c>
    </row>
    <row r="38" spans="3:31" ht="21">
      <c r="C38" s="1" t="s">
        <v>80</v>
      </c>
      <c r="E38" s="35" t="s">
        <v>81</v>
      </c>
      <c r="F38" s="38">
        <f>G11/E11</f>
        <v>0.57999999999999996</v>
      </c>
      <c r="G38" s="1" t="s">
        <v>82</v>
      </c>
      <c r="K38" s="5"/>
      <c r="L38" s="6" t="s">
        <v>83</v>
      </c>
      <c r="M38" s="20" t="s">
        <v>84</v>
      </c>
      <c r="N38" s="7" t="s">
        <v>85</v>
      </c>
      <c r="O38" s="20" t="s">
        <v>86</v>
      </c>
      <c r="P38" s="7" t="s">
        <v>87</v>
      </c>
      <c r="Q38" s="20" t="s">
        <v>88</v>
      </c>
      <c r="R38" s="44"/>
      <c r="S38" s="22"/>
      <c r="T38" s="9"/>
      <c r="Y38" s="1" t="s">
        <v>124</v>
      </c>
      <c r="Z38" s="1"/>
      <c r="AA38" s="1"/>
      <c r="AB38" s="1"/>
      <c r="AC38" s="1"/>
      <c r="AD38" s="1"/>
      <c r="AE38" s="1"/>
    </row>
    <row r="39" spans="3:31" ht="21">
      <c r="C39" s="1" t="s">
        <v>89</v>
      </c>
      <c r="E39" s="35" t="s">
        <v>90</v>
      </c>
      <c r="F39" s="38">
        <f>I11/E11</f>
        <v>0.42</v>
      </c>
      <c r="G39" s="1" t="s">
        <v>91</v>
      </c>
      <c r="K39" s="5"/>
      <c r="L39" s="26"/>
      <c r="M39" s="24">
        <f>E9</f>
        <v>0.2</v>
      </c>
      <c r="N39" s="45">
        <f>-F36*LOG(F36, 2) - F37*LOG(F37, 2)</f>
        <v>0.68007704572827987</v>
      </c>
      <c r="O39" s="24"/>
      <c r="P39" s="24">
        <f>E11</f>
        <v>0.8</v>
      </c>
      <c r="Q39" s="24">
        <f>-F38*LOG(F38,2) - F39*LOG(F39,2)</f>
        <v>0.98145389503365354</v>
      </c>
      <c r="R39" s="46"/>
      <c r="S39" s="22"/>
      <c r="T39" s="9"/>
    </row>
    <row r="40" spans="3:31" ht="21">
      <c r="K40" s="5"/>
      <c r="L40" s="43">
        <f>(M39*N39)+ (P39*Q39)</f>
        <v>0.92117852517257892</v>
      </c>
      <c r="M40" s="29"/>
      <c r="N40" s="29"/>
      <c r="O40" s="29"/>
      <c r="P40" s="29"/>
      <c r="Q40" s="22"/>
      <c r="R40" s="22"/>
      <c r="S40" s="22"/>
      <c r="T40" s="9"/>
    </row>
    <row r="41" spans="3:31" ht="21">
      <c r="C41" s="1" t="s">
        <v>92</v>
      </c>
      <c r="E41" s="35" t="s">
        <v>93</v>
      </c>
      <c r="F41" s="38">
        <f>G9/G7</f>
        <v>7.1999999999999995E-2</v>
      </c>
      <c r="G41" s="1" t="s">
        <v>94</v>
      </c>
      <c r="K41" s="5"/>
      <c r="L41" s="22"/>
      <c r="M41" s="22"/>
      <c r="N41" s="22"/>
      <c r="O41" s="22"/>
      <c r="P41" s="22"/>
      <c r="Q41" s="22"/>
      <c r="R41" s="22"/>
      <c r="S41" s="22"/>
      <c r="T41" s="9"/>
    </row>
    <row r="42" spans="3:31" ht="21">
      <c r="C42" s="1" t="s">
        <v>95</v>
      </c>
      <c r="E42" s="35" t="s">
        <v>96</v>
      </c>
      <c r="F42" s="38">
        <f>G11/G7</f>
        <v>0.92800000000000005</v>
      </c>
      <c r="G42" s="1" t="s">
        <v>97</v>
      </c>
      <c r="K42" s="5"/>
      <c r="L42" s="22"/>
      <c r="M42" s="22"/>
      <c r="N42" s="22"/>
      <c r="O42" s="22"/>
      <c r="P42" s="22"/>
      <c r="Q42" s="22"/>
      <c r="R42" s="22"/>
      <c r="S42" s="22"/>
      <c r="T42" s="9"/>
    </row>
    <row r="43" spans="3:31" ht="21">
      <c r="C43" s="1" t="s">
        <v>98</v>
      </c>
      <c r="E43" s="35" t="s">
        <v>99</v>
      </c>
      <c r="F43" s="38">
        <f>I9/I7</f>
        <v>0.32800000000000001</v>
      </c>
      <c r="G43" s="1" t="s">
        <v>100</v>
      </c>
      <c r="K43" s="5"/>
      <c r="L43" s="6" t="s">
        <v>101</v>
      </c>
      <c r="M43" s="20" t="s">
        <v>102</v>
      </c>
      <c r="N43" s="20" t="s">
        <v>103</v>
      </c>
      <c r="O43" s="20" t="s">
        <v>104</v>
      </c>
      <c r="P43" s="20" t="s">
        <v>105</v>
      </c>
      <c r="Q43" s="20" t="s">
        <v>106</v>
      </c>
      <c r="R43" s="44"/>
      <c r="S43" s="22"/>
      <c r="T43" s="9"/>
    </row>
    <row r="44" spans="3:31" ht="21">
      <c r="C44" s="1" t="s">
        <v>107</v>
      </c>
      <c r="E44" s="35" t="s">
        <v>108</v>
      </c>
      <c r="F44" s="38">
        <f>$I$11/$I$7</f>
        <v>0.67200000000000004</v>
      </c>
      <c r="G44" s="1" t="s">
        <v>109</v>
      </c>
      <c r="K44" s="5"/>
      <c r="L44" s="26"/>
      <c r="M44" s="24">
        <f>G7</f>
        <v>0.5</v>
      </c>
      <c r="N44" s="24">
        <f>-F41*LOG(F41,2) - F42*LOG(F42,2)</f>
        <v>0.37334332107985357</v>
      </c>
      <c r="O44" s="24"/>
      <c r="P44" s="24">
        <f>I7</f>
        <v>0.5</v>
      </c>
      <c r="Q44" s="24">
        <f>-F43*LOG(F43,2) - F44*LOG(F44,2)</f>
        <v>0.91286991904002868</v>
      </c>
      <c r="R44" s="25"/>
      <c r="S44" s="22"/>
      <c r="T44" s="9"/>
    </row>
    <row r="45" spans="3:31" ht="21">
      <c r="K45" s="5"/>
      <c r="L45" s="43">
        <f>(M44*N44) + (P44*Q44)</f>
        <v>0.64310662005994113</v>
      </c>
      <c r="M45" s="29"/>
      <c r="N45" s="29"/>
      <c r="O45" s="29"/>
      <c r="P45" s="29"/>
      <c r="Q45" s="22"/>
      <c r="R45" s="22"/>
      <c r="S45" s="22"/>
      <c r="T45" s="9"/>
    </row>
    <row r="46" spans="3:31" ht="21">
      <c r="C46" s="47" t="s">
        <v>125</v>
      </c>
      <c r="K46" s="16"/>
      <c r="L46" s="17"/>
      <c r="M46" s="17"/>
      <c r="N46" s="17"/>
      <c r="O46" s="17"/>
      <c r="P46" s="17"/>
      <c r="Q46" s="17"/>
      <c r="R46" s="17"/>
      <c r="S46" s="17"/>
      <c r="T46" s="18"/>
    </row>
    <row r="47" spans="3:31" ht="21">
      <c r="C47" s="1" t="s">
        <v>126</v>
      </c>
    </row>
    <row r="48" spans="3:31" ht="21">
      <c r="C48" s="1" t="s">
        <v>127</v>
      </c>
    </row>
    <row r="49" spans="3:3" ht="21">
      <c r="C49" s="1" t="s">
        <v>128</v>
      </c>
    </row>
    <row r="50" spans="3:3" ht="21">
      <c r="C50" s="1" t="s">
        <v>129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
  <sheetViews>
    <sheetView workbookViewId="0">
      <selection activeCell="I43" sqref="I43"/>
    </sheetView>
  </sheetViews>
  <sheetFormatPr defaultRowHeight="15.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 Gain Calculator</vt:lpstr>
      <vt:lpstr>Brief Description</vt:lpstr>
    </vt:vector>
  </TitlesOfParts>
  <Company>Duke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Egger</dc:creator>
  <cp:lastModifiedBy>draksha</cp:lastModifiedBy>
  <dcterms:created xsi:type="dcterms:W3CDTF">2015-09-11T21:35:29Z</dcterms:created>
  <dcterms:modified xsi:type="dcterms:W3CDTF">2020-05-25T04:34:59Z</dcterms:modified>
</cp:coreProperties>
</file>