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orge\UniProgrammieren\Bachelorarbeit\Evaluation\"/>
    </mc:Choice>
  </mc:AlternateContent>
  <xr:revisionPtr revIDLastSave="0" documentId="13_ncr:1_{50DEE4B2-D86F-438A-9EB8-6C52BD63D91F}" xr6:coauthVersionLast="47" xr6:coauthVersionMax="47" xr10:uidLastSave="{00000000-0000-0000-0000-000000000000}"/>
  <bookViews>
    <workbookView xWindow="-108" yWindow="-108" windowWidth="23256" windowHeight="13176" activeTab="1" xr2:uid="{52387500-C1F9-47D4-8B59-BEB6484736D5}"/>
  </bookViews>
  <sheets>
    <sheet name="Tabelle1" sheetId="1" r:id="rId1"/>
    <sheet name="Tabelle2" sheetId="2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1" i="2" l="1"/>
  <c r="E21" i="2"/>
  <c r="D21" i="2"/>
  <c r="F20" i="2"/>
  <c r="E20" i="2"/>
  <c r="D20" i="2"/>
  <c r="F19" i="2"/>
  <c r="E19" i="2"/>
  <c r="D19" i="2"/>
  <c r="F18" i="2"/>
  <c r="E18" i="2"/>
  <c r="D18" i="2"/>
  <c r="F17" i="2"/>
  <c r="E17" i="2"/>
  <c r="D17" i="2"/>
  <c r="F16" i="2"/>
  <c r="E16" i="2"/>
  <c r="D16" i="2"/>
  <c r="F15" i="2"/>
  <c r="E15" i="2"/>
  <c r="D15" i="2"/>
  <c r="F14" i="2"/>
  <c r="E14" i="2"/>
  <c r="D14" i="2"/>
  <c r="F13" i="2"/>
  <c r="E13" i="2"/>
  <c r="D13" i="2"/>
  <c r="F12" i="2"/>
  <c r="E12" i="2"/>
  <c r="D12" i="2"/>
  <c r="C21" i="2"/>
  <c r="C20" i="2"/>
  <c r="C19" i="2"/>
  <c r="C18" i="2"/>
  <c r="C17" i="2"/>
  <c r="C16" i="2"/>
  <c r="C15" i="2"/>
  <c r="C14" i="2"/>
  <c r="C13" i="2"/>
  <c r="C12" i="2"/>
  <c r="C11" i="2"/>
  <c r="D11" i="2"/>
  <c r="E11" i="2"/>
  <c r="F11" i="2"/>
  <c r="F7" i="2"/>
  <c r="F6" i="2"/>
  <c r="E7" i="2"/>
  <c r="E6" i="2"/>
  <c r="D7" i="2"/>
  <c r="D6" i="2"/>
  <c r="C7" i="2"/>
  <c r="C6" i="2"/>
  <c r="F3" i="2"/>
  <c r="F2" i="2"/>
  <c r="E3" i="2"/>
  <c r="E2" i="2"/>
  <c r="D3" i="2"/>
  <c r="D2" i="2"/>
  <c r="F8" i="2"/>
  <c r="E8" i="2"/>
  <c r="D8" i="2"/>
  <c r="C8" i="2"/>
  <c r="C4" i="2"/>
  <c r="C3" i="2"/>
  <c r="C2" i="2"/>
  <c r="F4" i="2"/>
  <c r="E4" i="2"/>
  <c r="D4" i="2"/>
  <c r="J67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46" i="1"/>
  <c r="P73" i="1"/>
  <c r="P75" i="1"/>
  <c r="P76" i="1"/>
  <c r="P77" i="1"/>
  <c r="P78" i="1"/>
  <c r="O82" i="1"/>
  <c r="O83" i="1"/>
  <c r="O84" i="1"/>
  <c r="O85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46" i="1"/>
  <c r="I47" i="1"/>
  <c r="I59" i="1"/>
  <c r="I61" i="1"/>
  <c r="I62" i="1"/>
  <c r="I63" i="1"/>
  <c r="I64" i="1"/>
  <c r="I65" i="1"/>
  <c r="I75" i="1"/>
  <c r="I77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46" i="1"/>
  <c r="C70" i="1"/>
  <c r="C60" i="1"/>
  <c r="C59" i="1"/>
  <c r="C54" i="1"/>
  <c r="C53" i="1"/>
  <c r="C46" i="1"/>
  <c r="B46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B54" i="1"/>
  <c r="B55" i="1"/>
  <c r="C55" i="1"/>
  <c r="B56" i="1"/>
  <c r="C56" i="1"/>
  <c r="B57" i="1"/>
  <c r="C57" i="1"/>
  <c r="B58" i="1"/>
  <c r="C58" i="1"/>
  <c r="B59" i="1"/>
  <c r="B60" i="1"/>
  <c r="B61" i="1"/>
  <c r="C61" i="1"/>
  <c r="B62" i="1"/>
  <c r="C62" i="1"/>
  <c r="B63" i="1"/>
  <c r="C63" i="1"/>
  <c r="B64" i="1"/>
  <c r="C64" i="1"/>
  <c r="B65" i="1"/>
  <c r="C65" i="1"/>
  <c r="B66" i="1"/>
  <c r="C66" i="1"/>
  <c r="B67" i="1"/>
  <c r="C67" i="1"/>
  <c r="B68" i="1"/>
  <c r="C68" i="1"/>
  <c r="B69" i="1"/>
  <c r="C69" i="1"/>
  <c r="B70" i="1"/>
  <c r="B71" i="1"/>
  <c r="C71" i="1"/>
  <c r="B72" i="1"/>
  <c r="C72" i="1"/>
  <c r="B73" i="1"/>
  <c r="C73" i="1"/>
  <c r="B74" i="1"/>
  <c r="C74" i="1"/>
  <c r="B75" i="1"/>
  <c r="C75" i="1"/>
  <c r="B76" i="1"/>
  <c r="C76" i="1"/>
  <c r="B77" i="1"/>
  <c r="C77" i="1"/>
  <c r="B78" i="1"/>
  <c r="C78" i="1"/>
  <c r="B79" i="1"/>
  <c r="C79" i="1"/>
  <c r="B80" i="1"/>
  <c r="C80" i="1"/>
  <c r="B81" i="1"/>
  <c r="C81" i="1"/>
  <c r="B82" i="1"/>
  <c r="C82" i="1"/>
  <c r="B83" i="1"/>
  <c r="C83" i="1"/>
  <c r="B84" i="1"/>
  <c r="C84" i="1"/>
  <c r="B85" i="1"/>
  <c r="C85" i="1"/>
  <c r="B45" i="1"/>
  <c r="C45" i="1"/>
  <c r="D45" i="1"/>
  <c r="E45" i="1"/>
  <c r="F45" i="1"/>
  <c r="G45" i="1"/>
  <c r="H45" i="1"/>
  <c r="O45" i="1"/>
  <c r="S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45" i="1"/>
  <c r="S2" i="1"/>
  <c r="L2" i="1"/>
  <c r="L45" i="1" s="1"/>
  <c r="P4" i="1"/>
  <c r="P47" i="1" s="1"/>
  <c r="P5" i="1"/>
  <c r="P48" i="1" s="1"/>
  <c r="P6" i="1"/>
  <c r="P49" i="1" s="1"/>
  <c r="P7" i="1"/>
  <c r="P50" i="1" s="1"/>
  <c r="P8" i="1"/>
  <c r="P51" i="1" s="1"/>
  <c r="P9" i="1"/>
  <c r="P52" i="1" s="1"/>
  <c r="P10" i="1"/>
  <c r="P53" i="1" s="1"/>
  <c r="P11" i="1"/>
  <c r="P54" i="1" s="1"/>
  <c r="P12" i="1"/>
  <c r="P55" i="1" s="1"/>
  <c r="P13" i="1"/>
  <c r="P56" i="1" s="1"/>
  <c r="P14" i="1"/>
  <c r="P57" i="1" s="1"/>
  <c r="P15" i="1"/>
  <c r="P58" i="1" s="1"/>
  <c r="P16" i="1"/>
  <c r="P59" i="1" s="1"/>
  <c r="P17" i="1"/>
  <c r="P60" i="1" s="1"/>
  <c r="P18" i="1"/>
  <c r="P61" i="1" s="1"/>
  <c r="P19" i="1"/>
  <c r="P62" i="1" s="1"/>
  <c r="P20" i="1"/>
  <c r="P63" i="1" s="1"/>
  <c r="P21" i="1"/>
  <c r="P64" i="1" s="1"/>
  <c r="P22" i="1"/>
  <c r="P65" i="1" s="1"/>
  <c r="P23" i="1"/>
  <c r="P66" i="1" s="1"/>
  <c r="P24" i="1"/>
  <c r="P67" i="1" s="1"/>
  <c r="P25" i="1"/>
  <c r="P68" i="1" s="1"/>
  <c r="P26" i="1"/>
  <c r="P69" i="1" s="1"/>
  <c r="P27" i="1"/>
  <c r="P70" i="1" s="1"/>
  <c r="P28" i="1"/>
  <c r="P71" i="1" s="1"/>
  <c r="P29" i="1"/>
  <c r="P72" i="1" s="1"/>
  <c r="P30" i="1"/>
  <c r="P31" i="1"/>
  <c r="P74" i="1" s="1"/>
  <c r="P32" i="1"/>
  <c r="P33" i="1"/>
  <c r="P34" i="1"/>
  <c r="P35" i="1"/>
  <c r="P36" i="1"/>
  <c r="P79" i="1" s="1"/>
  <c r="P37" i="1"/>
  <c r="P80" i="1" s="1"/>
  <c r="P38" i="1"/>
  <c r="P81" i="1" s="1"/>
  <c r="P39" i="1"/>
  <c r="P82" i="1" s="1"/>
  <c r="P40" i="1"/>
  <c r="P83" i="1" s="1"/>
  <c r="P41" i="1"/>
  <c r="P84" i="1" s="1"/>
  <c r="P42" i="1"/>
  <c r="P85" i="1" s="1"/>
  <c r="P3" i="1"/>
  <c r="P46" i="1" s="1"/>
  <c r="P2" i="1"/>
  <c r="P45" i="1" s="1"/>
  <c r="Q2" i="1"/>
  <c r="Q45" i="1" s="1"/>
  <c r="R2" i="1"/>
  <c r="R45" i="1" s="1"/>
  <c r="T2" i="1"/>
  <c r="T45" i="1" s="1"/>
  <c r="U2" i="1"/>
  <c r="U45" i="1" s="1"/>
  <c r="O2" i="1"/>
  <c r="I4" i="1"/>
  <c r="I5" i="1"/>
  <c r="I48" i="1" s="1"/>
  <c r="I6" i="1"/>
  <c r="I49" i="1" s="1"/>
  <c r="I7" i="1"/>
  <c r="I50" i="1" s="1"/>
  <c r="I8" i="1"/>
  <c r="I51" i="1" s="1"/>
  <c r="I9" i="1"/>
  <c r="I52" i="1" s="1"/>
  <c r="I10" i="1"/>
  <c r="I53" i="1" s="1"/>
  <c r="I11" i="1"/>
  <c r="I54" i="1" s="1"/>
  <c r="I12" i="1"/>
  <c r="I55" i="1" s="1"/>
  <c r="I13" i="1"/>
  <c r="I56" i="1" s="1"/>
  <c r="I14" i="1"/>
  <c r="I57" i="1" s="1"/>
  <c r="I15" i="1"/>
  <c r="I58" i="1" s="1"/>
  <c r="I16" i="1"/>
  <c r="I17" i="1"/>
  <c r="I60" i="1" s="1"/>
  <c r="I18" i="1"/>
  <c r="I19" i="1"/>
  <c r="I20" i="1"/>
  <c r="I21" i="1"/>
  <c r="I22" i="1"/>
  <c r="I23" i="1"/>
  <c r="I66" i="1" s="1"/>
  <c r="I24" i="1"/>
  <c r="I67" i="1" s="1"/>
  <c r="I25" i="1"/>
  <c r="I68" i="1" s="1"/>
  <c r="I26" i="1"/>
  <c r="I69" i="1" s="1"/>
  <c r="I27" i="1"/>
  <c r="I70" i="1" s="1"/>
  <c r="I28" i="1"/>
  <c r="I71" i="1" s="1"/>
  <c r="I29" i="1"/>
  <c r="I72" i="1" s="1"/>
  <c r="I30" i="1"/>
  <c r="I73" i="1" s="1"/>
  <c r="I31" i="1"/>
  <c r="I74" i="1" s="1"/>
  <c r="I32" i="1"/>
  <c r="I33" i="1"/>
  <c r="I76" i="1" s="1"/>
  <c r="I34" i="1"/>
  <c r="I35" i="1"/>
  <c r="I78" i="1" s="1"/>
  <c r="I36" i="1"/>
  <c r="I79" i="1" s="1"/>
  <c r="I37" i="1"/>
  <c r="I80" i="1" s="1"/>
  <c r="I38" i="1"/>
  <c r="I81" i="1" s="1"/>
  <c r="I39" i="1"/>
  <c r="I82" i="1" s="1"/>
  <c r="I40" i="1"/>
  <c r="I83" i="1" s="1"/>
  <c r="I41" i="1"/>
  <c r="I84" i="1" s="1"/>
  <c r="I42" i="1"/>
  <c r="I85" i="1" s="1"/>
  <c r="I3" i="1"/>
  <c r="I46" i="1" s="1"/>
  <c r="N2" i="1"/>
  <c r="N45" i="1" s="1"/>
  <c r="I2" i="1"/>
  <c r="I45" i="1" s="1"/>
  <c r="J2" i="1"/>
  <c r="J45" i="1" s="1"/>
  <c r="K2" i="1"/>
  <c r="K45" i="1" s="1"/>
  <c r="M2" i="1"/>
  <c r="M45" i="1" s="1"/>
  <c r="H2" i="1"/>
</calcChain>
</file>

<file path=xl/sharedStrings.xml><?xml version="1.0" encoding="utf-8"?>
<sst xmlns="http://schemas.openxmlformats.org/spreadsheetml/2006/main" count="1289" uniqueCount="233">
  <si>
    <t>Llama-3.1-8b-instruct</t>
  </si>
  <si>
    <t>Qwen-2.5-3B</t>
  </si>
  <si>
    <t>Question</t>
  </si>
  <si>
    <t>Machine</t>
  </si>
  <si>
    <t>KG-Architektur</t>
  </si>
  <si>
    <t>Single, implizit, no coordinates</t>
  </si>
  <si>
    <t>Grinding Machine</t>
  </si>
  <si>
    <t>Which component is located above the motor?</t>
  </si>
  <si>
    <t>Which component is located left to the motor?</t>
  </si>
  <si>
    <t>Where is the left grinding wheel located?</t>
  </si>
  <si>
    <t>If the motor overheats, which parts would be affected?</t>
  </si>
  <si>
    <t>Single, implizit, with coordinates</t>
  </si>
  <si>
    <t>R,V</t>
  </si>
  <si>
    <t>R,V, ein Wort fehlt</t>
  </si>
  <si>
    <t>R,V, sehr kurz</t>
  </si>
  <si>
    <t>R,V, Name erwähnt</t>
  </si>
  <si>
    <t>R,V, Problem erkannt</t>
  </si>
  <si>
    <t>R, Switch vergessen</t>
  </si>
  <si>
    <t>Falsch, Frage nicht verstanden</t>
  </si>
  <si>
    <t>Falsche Antwort</t>
  </si>
  <si>
    <t>Halb, Satz passt nicht zur Frage</t>
  </si>
  <si>
    <t>R, Lamp vergessen</t>
  </si>
  <si>
    <t>R, sehr unvollständig</t>
  </si>
  <si>
    <t>Single, explizit, no coordinates</t>
  </si>
  <si>
    <t>Falsche antwort</t>
  </si>
  <si>
    <t>Eins zu viel genannt, halbfalsch</t>
  </si>
  <si>
    <t>Völlig falsch</t>
  </si>
  <si>
    <t>R,V, aber Fuse genannt</t>
  </si>
  <si>
    <t>Single, explizit, with coordinates</t>
  </si>
  <si>
    <t>R,V, mit coordinaten begründet</t>
  </si>
  <si>
    <t>R, Grinding wheel fehlt, untersucht temperature impact</t>
  </si>
  <si>
    <t>R, Grinding wheels fehlen, Fuse genannt</t>
  </si>
  <si>
    <t>R, Grinding wheels fehlen</t>
  </si>
  <si>
    <t>Multi, implizit, no coordinates</t>
  </si>
  <si>
    <t>R,V, Situation verstanden</t>
  </si>
  <si>
    <t>R,V, sehr lang überlegt</t>
  </si>
  <si>
    <t>Erste 5 Wörter gut, dann völlig daneben</t>
  </si>
  <si>
    <t>R, aber berücksichtigt nur eine Cam</t>
  </si>
  <si>
    <t>R,V, lange überlegt</t>
  </si>
  <si>
    <t>Halbrichtig, viel overhead und flasches</t>
  </si>
  <si>
    <t>Multi, implizit, with coordinates</t>
  </si>
  <si>
    <t>R,V, schnelle Antwort</t>
  </si>
  <si>
    <t>R, aber berücksichtigt nur eine Cam und nennt mich Fabio</t>
  </si>
  <si>
    <t>falsch und berücksichtigt nur eine Cam</t>
  </si>
  <si>
    <t xml:space="preserve">falsche Antwort und Funfacts </t>
  </si>
  <si>
    <t>R, aber sehr unvollständig</t>
  </si>
  <si>
    <t>Multi, explizit, no coordinates</t>
  </si>
  <si>
    <t>Falsche Antwort und Haluzinationen</t>
  </si>
  <si>
    <t>Falsch, verwirrend</t>
  </si>
  <si>
    <t>Nur Name des Wheels genannt</t>
  </si>
  <si>
    <t>R,V, Fuse genannt</t>
  </si>
  <si>
    <t>Haluzinationen</t>
  </si>
  <si>
    <t>R,V, thermische Logik enthalten</t>
  </si>
  <si>
    <t>Multi, explizit, with coordinates</t>
  </si>
  <si>
    <t>R,V, sehr stumpf fomuliert (nur Daten ausgeben)</t>
  </si>
  <si>
    <t>Am Anfang gut, dann falsch</t>
  </si>
  <si>
    <t>Frage falsch verstanden</t>
  </si>
  <si>
    <t>Objekt erkannt aber nicht Position beschrieben</t>
  </si>
  <si>
    <t>R,V, fast perfekt aber sehr lange überlegt</t>
  </si>
  <si>
    <t>R,V, aber Fuse genannt und  nur eine Cam</t>
  </si>
  <si>
    <t>Drilling Machine</t>
  </si>
  <si>
    <t>Which component is located above the drilling table?</t>
  </si>
  <si>
    <t>Where is the wrench hanging?</t>
  </si>
  <si>
    <t>Which components are involved in operating the machine?</t>
  </si>
  <si>
    <t>R,V, Drilling head genannt</t>
  </si>
  <si>
    <t>R,V, sogar gut erklärt</t>
  </si>
  <si>
    <t>Erkennt drilling table nicht, mit .owl Datei richtige Antwort</t>
  </si>
  <si>
    <t>Which component is located left to the bottom lever?</t>
  </si>
  <si>
    <t>Findet den Lever nicht</t>
  </si>
  <si>
    <t>R,V, Cover nicht da nicht im Datensatz</t>
  </si>
  <si>
    <t>R,V, mit .owl sogar perfekt gelöst (Cover entdeckt)</t>
  </si>
  <si>
    <t>R,V, aber erst gesagt es gibt keine Information</t>
  </si>
  <si>
    <t>R,V, Cover erkannt</t>
  </si>
  <si>
    <t>Falsch, aber mit .owl richtig</t>
  </si>
  <si>
    <t>R,V, gut begründet</t>
  </si>
  <si>
    <t>Falsche Antwort aber mit .owl richtige Antwort</t>
  </si>
  <si>
    <t>R,V, sehr gut geschlussfolgert</t>
  </si>
  <si>
    <t>R,V, aber über falsche Schlüsse</t>
  </si>
  <si>
    <t>R, aber Lever 2 fehlt</t>
  </si>
  <si>
    <t>keine Infos zu drilling table, mit .owl richtig aber nur eine cam</t>
  </si>
  <si>
    <t>Halbwahr</t>
  </si>
  <si>
    <t>R,V, aber zusammenhang zwischen den gleichen Levers nicht erkannt</t>
  </si>
  <si>
    <t>R, aber nur eine Cam betrachtet</t>
  </si>
  <si>
    <t>R,V, Drilling Table genannt, sonst richtig</t>
  </si>
  <si>
    <t>einfach alle genannt, falsch</t>
  </si>
  <si>
    <t>R, unvollständig, Zusammenhang der Cams nicht verstanden</t>
  </si>
  <si>
    <t>Switch</t>
  </si>
  <si>
    <t>DeepSeek-R1</t>
  </si>
  <si>
    <t>Which component is located below the top button?</t>
  </si>
  <si>
    <t>Which component is located above the power plug?</t>
  </si>
  <si>
    <t>How many buttons are on the housing?</t>
  </si>
  <si>
    <t>The supply of power is not working, what could be the issue?</t>
  </si>
  <si>
    <t>R,V, perfekt und überlegt</t>
  </si>
  <si>
    <t>Falsch gedacht</t>
  </si>
  <si>
    <t>R, aber zu unausgereift</t>
  </si>
  <si>
    <t>R,V, gut überlegt</t>
  </si>
  <si>
    <t>R,V, aber viel unnütze Worte</t>
  </si>
  <si>
    <t>Nur den Top Button genannt</t>
  </si>
  <si>
    <t>R, unvollständig</t>
  </si>
  <si>
    <t>Falsche Antwort, Koordinaten falsch gedeutet</t>
  </si>
  <si>
    <t>V, aber zu viel unnütze und falsche Sätze</t>
  </si>
  <si>
    <t>Falsch, versteht mehrere Cams nicht</t>
  </si>
  <si>
    <t>Falsche Antwort (3)</t>
  </si>
  <si>
    <t>R, aber falsche Begründung</t>
  </si>
  <si>
    <t>R, unvollständig, versteht cams nicht</t>
  </si>
  <si>
    <t>Falsche Antwort, aber bei .owl richtig</t>
  </si>
  <si>
    <t>Falsche Antwort, versteht mehrere Cams nicht</t>
  </si>
  <si>
    <t>Frage falsch vertanden</t>
  </si>
  <si>
    <t>Falsche Antwort, explizit und cams nicht verstanden</t>
  </si>
  <si>
    <t>R,V, aber versteht multicam nicht</t>
  </si>
  <si>
    <t>R, V</t>
  </si>
  <si>
    <t>R,V, alle genannt aber eig gut</t>
  </si>
  <si>
    <t>R,V, perfekt</t>
  </si>
  <si>
    <t>Frage nicht verstanden</t>
  </si>
  <si>
    <t>R,V, gut erklärt</t>
  </si>
  <si>
    <t>Summary, implizit</t>
  </si>
  <si>
    <t>Summary, explizit</t>
  </si>
  <si>
    <t>Falsche Antwort (nur Name genannt)</t>
  </si>
  <si>
    <t>R, Grinding wheel 2 vergessen</t>
  </si>
  <si>
    <t>R,V (gibt halt alles aus, weil alles above ist)</t>
  </si>
  <si>
    <t>Flasche Antwort</t>
  </si>
  <si>
    <t>R,V, aber sehr viel sinnlose Wörter</t>
  </si>
  <si>
    <t>R, aber sinnlose Begründung</t>
  </si>
  <si>
    <t>Falsche Antwort, mit .owl richtig</t>
  </si>
  <si>
    <t>DeepSeek-V3-0312</t>
  </si>
  <si>
    <t>R,V, geht auf Coordinaten ein</t>
  </si>
  <si>
    <t>R,V, vergisst ursprungsbefehle</t>
  </si>
  <si>
    <t>R, Lampe mit Begründung nicht genannt</t>
  </si>
  <si>
    <t>R,V, sogar Electrical Wiring genannt</t>
  </si>
  <si>
    <t>R,V, enthält potentielle Probleme und Fehler</t>
  </si>
  <si>
    <t>R,V, sogar Electrical Wiring genannt, Steps für Worker</t>
  </si>
  <si>
    <t>R,V, sogar maintenance actions genannt</t>
  </si>
  <si>
    <t>R,V, aber es gab sich ausschließende Properties</t>
  </si>
  <si>
    <t>R,V, sogar maintenance checklist genannt</t>
  </si>
  <si>
    <t>R,V, gibt sogar Schätzung für Sinn der Hebel</t>
  </si>
  <si>
    <t>R,V, im Gegensatz zu implizit alle obrigen genannt</t>
  </si>
  <si>
    <t>R,V, diesmal andere Antwort (aber beide richtig)</t>
  </si>
  <si>
    <t>R,V, sogar Maintenance Priorities</t>
  </si>
  <si>
    <t>R,V, alle genannt und sogar erwähnt, dass welches direkt</t>
  </si>
  <si>
    <t>R,V, sogar Power plug erkannt</t>
  </si>
  <si>
    <t>R,V, sogar action plan</t>
  </si>
  <si>
    <t>R,V, versteht indirect above</t>
  </si>
  <si>
    <t>R,V, gibt Troubleshooting tips</t>
  </si>
  <si>
    <t>R,V, gibt Vorgehensweise an</t>
  </si>
  <si>
    <t>R,V, erfindet Sinne der Buttons</t>
  </si>
  <si>
    <t>R, aber zu wenig auf power plug eingegangen</t>
  </si>
  <si>
    <t>R,V, geht zu viel auf Buttons ein</t>
  </si>
  <si>
    <t>OWL File</t>
  </si>
  <si>
    <t>TXT File</t>
  </si>
  <si>
    <t>R,V, hat mit coords seine vorherigen Fehler vestanden</t>
  </si>
  <si>
    <t>R,V, nennt inspection points und temperature limit</t>
  </si>
  <si>
    <t>R, aber nennt nur coordinates</t>
  </si>
  <si>
    <t>Falsche Antwort, versteht Frage nicht</t>
  </si>
  <si>
    <t>R,V, aber für jede Cam einzeln</t>
  </si>
  <si>
    <t>R,V, komisch formuliert</t>
  </si>
  <si>
    <t>R,V, gibt an, was kaputt gegangen sein könnte</t>
  </si>
  <si>
    <t>R, aber für jede Cam einzeln</t>
  </si>
  <si>
    <t>Nicht zieltragend, gibt alles für jede Cam aus</t>
  </si>
  <si>
    <t>R, aber sehr ungeschickt ausgedrückt</t>
  </si>
  <si>
    <t>R,V, alle relationen genannt</t>
  </si>
  <si>
    <t>R, Grinding wheel 2 und Lamp fehlt</t>
  </si>
  <si>
    <t>Falsche Antwort (sagt Drilling head, aber below it)</t>
  </si>
  <si>
    <t>V, aber nennt alle</t>
  </si>
  <si>
    <t>R, aber nennt falsches (alles ist genaugenommen drüber)</t>
  </si>
  <si>
    <t>R,V, nennt alle</t>
  </si>
  <si>
    <t>Falsche Antwort (sagt cover, aber below)</t>
  </si>
  <si>
    <t>Nennt alle und Motor?</t>
  </si>
  <si>
    <t>R, über Cover fehlt</t>
  </si>
  <si>
    <t>Richtige Objects, aber below ist falsch</t>
  </si>
  <si>
    <t>V, aber nennt alle + Motor?</t>
  </si>
  <si>
    <t>R, aber eig alle</t>
  </si>
  <si>
    <t>Falsche Antwort, sehr kreativ</t>
  </si>
  <si>
    <t>Falsche Antwort (Buttons vertauscht)</t>
  </si>
  <si>
    <t>R,V (nennt beide)</t>
  </si>
  <si>
    <t>R, unvollständig aber Ansatz gut</t>
  </si>
  <si>
    <t>R,unvollständig</t>
  </si>
  <si>
    <t>Falsche Antwort (nennt nur Namen, nicht Position)</t>
  </si>
  <si>
    <t>R, unvollständig, fasst Cams nicht zusammen</t>
  </si>
  <si>
    <t>Ontology nicht verstanden</t>
  </si>
  <si>
    <t>R, sehr umfangreich aber ungenau</t>
  </si>
  <si>
    <t>Falsche Antwort (sagt Component A)</t>
  </si>
  <si>
    <t>R, aber sehr ungenau</t>
  </si>
  <si>
    <t>R, aber sagt nicht die genaue Position sondern nur Name</t>
  </si>
  <si>
    <t>Falsche Antwort, versteht Richtungen der Relationen nicht</t>
  </si>
  <si>
    <t>Falsche Antwort, viel Halluzinationen</t>
  </si>
  <si>
    <t>Falsch, versteht frage, aber halluziniert viel</t>
  </si>
  <si>
    <t>Falsche Antwort, gibt query code aus</t>
  </si>
  <si>
    <t>V, aber nennt cover</t>
  </si>
  <si>
    <t>R, aber eig alle (gibt nur 2 aus)</t>
  </si>
  <si>
    <t>R, aber nennt einzelne cams</t>
  </si>
  <si>
    <t>Falsche Antwort, zeigt xml code</t>
  </si>
  <si>
    <t>Falsche Antwort, für jedes Housing einzeln (2,0,0 buttons)</t>
  </si>
  <si>
    <t>R, geht nur auf cam s1 ein</t>
  </si>
  <si>
    <t>R, aber sehr viel overhead und nur eine cam</t>
  </si>
  <si>
    <t>Falsche Antwort (zu allgemein, nicht auf Maschine bezogen)</t>
  </si>
  <si>
    <t>.</t>
  </si>
  <si>
    <t>R, versteht mehrere Cams nicht</t>
  </si>
  <si>
    <t>Falsche Antwort (zu allgemein)</t>
  </si>
  <si>
    <t>R, aber geht nur auf eine cam ein</t>
  </si>
  <si>
    <t>R, geht aber nur auf eine cam ein</t>
  </si>
  <si>
    <t>V, aber nennt alle components</t>
  </si>
  <si>
    <t>R,V, nennt alle außer table, was richtig ist</t>
  </si>
  <si>
    <t>R, aber geht nur auf eine cam ein, paar fehlen</t>
  </si>
  <si>
    <t>Falsche Antwort, verweigert Aussage</t>
  </si>
  <si>
    <t>R, sehr viel overhead</t>
  </si>
  <si>
    <t>R,V, aber unnötig langes reasoning</t>
  </si>
  <si>
    <t>Falsche Antwort, sehr viel overhead</t>
  </si>
  <si>
    <t>Falsche Antwort (findet unteren Hebel nicht)</t>
  </si>
  <si>
    <t>Falsche Antwort (sagt in der Mitte)</t>
  </si>
  <si>
    <t>R, ein Hebel fehlt</t>
  </si>
  <si>
    <t>R, paar fehlen</t>
  </si>
  <si>
    <t>Zählung</t>
  </si>
  <si>
    <t>LLM</t>
  </si>
  <si>
    <t>R</t>
  </si>
  <si>
    <t>V</t>
  </si>
  <si>
    <t>.txt</t>
  </si>
  <si>
    <t>Gesammt</t>
  </si>
  <si>
    <t>.owl</t>
  </si>
  <si>
    <t>Score-System</t>
  </si>
  <si>
    <t>Richtigkeit: +2</t>
  </si>
  <si>
    <t>Vollständigkeit: +2</t>
  </si>
  <si>
    <t>Besonderheiten: -1, 0, +1</t>
  </si>
  <si>
    <t>R,V, explizit gut verstanden</t>
  </si>
  <si>
    <t>mim, imp, nc</t>
  </si>
  <si>
    <t>mim, imp, c</t>
  </si>
  <si>
    <t>mim, exp, nc</t>
  </si>
  <si>
    <t>mim, exp, c</t>
  </si>
  <si>
    <t>sum, exp, nc</t>
  </si>
  <si>
    <t>sum, imp, nc</t>
  </si>
  <si>
    <t>sim,   exp, c</t>
  </si>
  <si>
    <t>sim,   exp, nc</t>
  </si>
  <si>
    <t>sim,   imp, c</t>
  </si>
  <si>
    <t>sim,   imp, 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</si>
</sst>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1"/>
      <name val="Aptos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0" xfId="0" applyFont="1" applyAlignment="1">
      <alignment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Richtigkeit</a:t>
            </a:r>
            <a:r>
              <a:rPr lang="de-DE" baseline="0"/>
              <a:t> und Vollständigkeit der LLMs bei Wissensabfragen anhand aus Wissensgraphen erzeugten Tripel-Listen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Tabelle2!$B$2</c:f>
              <c:strCache>
                <c:ptCount val="1"/>
                <c:pt idx="0">
                  <c:v>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Tabelle2!$C$1:$F$1</c:f>
              <c:strCache>
                <c:ptCount val="4"/>
                <c:pt idx="0">
                  <c:v>DeepSeek-R1</c:v>
                </c:pt>
                <c:pt idx="1">
                  <c:v>DeepSeek-V3-0312</c:v>
                </c:pt>
                <c:pt idx="2">
                  <c:v>Llama-3.1-8b-instruct</c:v>
                </c:pt>
                <c:pt idx="3">
                  <c:v>Qwen-2.5-3B</c:v>
                </c:pt>
              </c:strCache>
            </c:strRef>
          </c:cat>
          <c:val>
            <c:numRef>
              <c:f>Tabelle2!$C$2:$F$2</c:f>
              <c:numCache>
                <c:formatCode>General</c:formatCode>
                <c:ptCount val="4"/>
                <c:pt idx="0">
                  <c:v>119</c:v>
                </c:pt>
                <c:pt idx="1">
                  <c:v>120</c:v>
                </c:pt>
                <c:pt idx="2">
                  <c:v>61</c:v>
                </c:pt>
                <c:pt idx="3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89-48CF-BE5C-75D23B29BE8B}"/>
            </c:ext>
          </c:extLst>
        </c:ser>
        <c:ser>
          <c:idx val="1"/>
          <c:order val="1"/>
          <c:tx>
            <c:strRef>
              <c:f>Tabelle2!$B$3</c:f>
              <c:strCache>
                <c:ptCount val="1"/>
                <c:pt idx="0">
                  <c:v>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Tabelle2!$C$1:$F$1</c:f>
              <c:strCache>
                <c:ptCount val="4"/>
                <c:pt idx="0">
                  <c:v>DeepSeek-R1</c:v>
                </c:pt>
                <c:pt idx="1">
                  <c:v>DeepSeek-V3-0312</c:v>
                </c:pt>
                <c:pt idx="2">
                  <c:v>Llama-3.1-8b-instruct</c:v>
                </c:pt>
                <c:pt idx="3">
                  <c:v>Qwen-2.5-3B</c:v>
                </c:pt>
              </c:strCache>
            </c:strRef>
          </c:cat>
          <c:val>
            <c:numRef>
              <c:f>Tabelle2!$C$3:$F$3</c:f>
              <c:numCache>
                <c:formatCode>General</c:formatCode>
                <c:ptCount val="4"/>
                <c:pt idx="0">
                  <c:v>116</c:v>
                </c:pt>
                <c:pt idx="1">
                  <c:v>118</c:v>
                </c:pt>
                <c:pt idx="2">
                  <c:v>47</c:v>
                </c:pt>
                <c:pt idx="3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89-48CF-BE5C-75D23B29BE8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333821680"/>
        <c:axId val="1333819280"/>
      </c:barChart>
      <c:catAx>
        <c:axId val="1333821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33819280"/>
        <c:crosses val="autoZero"/>
        <c:auto val="1"/>
        <c:lblAlgn val="ctr"/>
        <c:lblOffset val="100"/>
        <c:noMultiLvlLbl val="0"/>
      </c:catAx>
      <c:valAx>
        <c:axId val="133381928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333821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Richtigkeit und Vollständigkeit der LLMs bei Wissensabfragen anhand Wissensgraph-Dateien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Tabelle2!$B$6</c:f>
              <c:strCache>
                <c:ptCount val="1"/>
                <c:pt idx="0">
                  <c:v>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Tabelle2!$C$5:$F$5</c:f>
              <c:strCache>
                <c:ptCount val="4"/>
                <c:pt idx="0">
                  <c:v>DeepSeek-R1</c:v>
                </c:pt>
                <c:pt idx="1">
                  <c:v>DeepSeek-V3-0312</c:v>
                </c:pt>
                <c:pt idx="2">
                  <c:v>Llama-3.1-8b-instruct</c:v>
                </c:pt>
                <c:pt idx="3">
                  <c:v>Qwen-2.5-3B</c:v>
                </c:pt>
              </c:strCache>
            </c:strRef>
          </c:cat>
          <c:val>
            <c:numRef>
              <c:f>Tabelle2!$C$6:$F$6</c:f>
              <c:numCache>
                <c:formatCode>General</c:formatCode>
                <c:ptCount val="4"/>
                <c:pt idx="0">
                  <c:v>119</c:v>
                </c:pt>
                <c:pt idx="1">
                  <c:v>104</c:v>
                </c:pt>
                <c:pt idx="2">
                  <c:v>70</c:v>
                </c:pt>
                <c:pt idx="3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3A-49EE-B06B-E8477EA62831}"/>
            </c:ext>
          </c:extLst>
        </c:ser>
        <c:ser>
          <c:idx val="1"/>
          <c:order val="1"/>
          <c:tx>
            <c:strRef>
              <c:f>Tabelle2!$B$7</c:f>
              <c:strCache>
                <c:ptCount val="1"/>
                <c:pt idx="0">
                  <c:v>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Tabelle2!$C$5:$F$5</c:f>
              <c:strCache>
                <c:ptCount val="4"/>
                <c:pt idx="0">
                  <c:v>DeepSeek-R1</c:v>
                </c:pt>
                <c:pt idx="1">
                  <c:v>DeepSeek-V3-0312</c:v>
                </c:pt>
                <c:pt idx="2">
                  <c:v>Llama-3.1-8b-instruct</c:v>
                </c:pt>
                <c:pt idx="3">
                  <c:v>Qwen-2.5-3B</c:v>
                </c:pt>
              </c:strCache>
            </c:strRef>
          </c:cat>
          <c:val>
            <c:numRef>
              <c:f>Tabelle2!$C$7:$F$7</c:f>
              <c:numCache>
                <c:formatCode>General</c:formatCode>
                <c:ptCount val="4"/>
                <c:pt idx="0">
                  <c:v>119</c:v>
                </c:pt>
                <c:pt idx="1">
                  <c:v>110</c:v>
                </c:pt>
                <c:pt idx="2">
                  <c:v>59</c:v>
                </c:pt>
                <c:pt idx="3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3A-49EE-B06B-E8477EA6283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408320736"/>
        <c:axId val="1408322176"/>
      </c:barChart>
      <c:catAx>
        <c:axId val="140832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08322176"/>
        <c:crosses val="autoZero"/>
        <c:auto val="1"/>
        <c:lblAlgn val="ctr"/>
        <c:lblOffset val="100"/>
        <c:noMultiLvlLbl val="0"/>
      </c:catAx>
      <c:valAx>
        <c:axId val="140832217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408320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Score-Wert</a:t>
            </a:r>
            <a:r>
              <a:rPr lang="de-DE" baseline="0"/>
              <a:t> des LLM DeepSeek-R1 bei Wissensabfragen anhand unterschiedlicher KG-Architekturen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Tabelle2!$C$11</c:f>
              <c:strCache>
                <c:ptCount val="1"/>
                <c:pt idx="0">
                  <c:v>DeepSeek-R1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Tabelle2!$A$12:$A$21</c:f>
              <c:strCache>
                <c:ptCount val="10"/>
                <c:pt idx="0">
                  <c:v>sim,   imp, nc</c:v>
                </c:pt>
                <c:pt idx="1">
                  <c:v>sim,   imp, c</c:v>
                </c:pt>
                <c:pt idx="2">
                  <c:v>sim,   exp, nc</c:v>
                </c:pt>
                <c:pt idx="3">
                  <c:v>sim,   exp, c</c:v>
                </c:pt>
                <c:pt idx="4">
                  <c:v>mim, imp, nc</c:v>
                </c:pt>
                <c:pt idx="5">
                  <c:v>mim, imp, c</c:v>
                </c:pt>
                <c:pt idx="6">
                  <c:v>mim, exp, nc</c:v>
                </c:pt>
                <c:pt idx="7">
                  <c:v>mim, exp, c</c:v>
                </c:pt>
                <c:pt idx="8">
                  <c:v>sum, imp, nc</c:v>
                </c:pt>
                <c:pt idx="9">
                  <c:v>sum, exp, nc</c:v>
                </c:pt>
              </c:strCache>
            </c:strRef>
          </c:cat>
          <c:val>
            <c:numRef>
              <c:f>Tabelle2!$C$12:$C$21</c:f>
              <c:numCache>
                <c:formatCode>General</c:formatCode>
                <c:ptCount val="10"/>
                <c:pt idx="0">
                  <c:v>97</c:v>
                </c:pt>
                <c:pt idx="1">
                  <c:v>94</c:v>
                </c:pt>
                <c:pt idx="2">
                  <c:v>92</c:v>
                </c:pt>
                <c:pt idx="3">
                  <c:v>93</c:v>
                </c:pt>
                <c:pt idx="4">
                  <c:v>89</c:v>
                </c:pt>
                <c:pt idx="5">
                  <c:v>94</c:v>
                </c:pt>
                <c:pt idx="6">
                  <c:v>95</c:v>
                </c:pt>
                <c:pt idx="7">
                  <c:v>96</c:v>
                </c:pt>
                <c:pt idx="8">
                  <c:v>98</c:v>
                </c:pt>
                <c:pt idx="9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C9-42A7-A6E2-338EC98E2B2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400845152"/>
        <c:axId val="1400845632"/>
      </c:barChart>
      <c:catAx>
        <c:axId val="1400845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00845632"/>
        <c:crosses val="autoZero"/>
        <c:auto val="1"/>
        <c:lblAlgn val="ctr"/>
        <c:lblOffset val="100"/>
        <c:noMultiLvlLbl val="0"/>
      </c:catAx>
      <c:valAx>
        <c:axId val="140084563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400845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Score-Wert des LLM </a:t>
            </a: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DeepSeek-V3-0312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de-D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bei Wissensabfragen anhand unterschiedlicher KG-Architekturen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Tabelle2!$D$11</c:f>
              <c:strCache>
                <c:ptCount val="1"/>
                <c:pt idx="0">
                  <c:v>DeepSeek-V3-0312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Tabelle2!$A$12:$A$21</c:f>
              <c:strCache>
                <c:ptCount val="10"/>
                <c:pt idx="0">
                  <c:v>sim,   imp, nc</c:v>
                </c:pt>
                <c:pt idx="1">
                  <c:v>sim,   imp, c</c:v>
                </c:pt>
                <c:pt idx="2">
                  <c:v>sim,   exp, nc</c:v>
                </c:pt>
                <c:pt idx="3">
                  <c:v>sim,   exp, c</c:v>
                </c:pt>
                <c:pt idx="4">
                  <c:v>mim, imp, nc</c:v>
                </c:pt>
                <c:pt idx="5">
                  <c:v>mim, imp, c</c:v>
                </c:pt>
                <c:pt idx="6">
                  <c:v>mim, exp, nc</c:v>
                </c:pt>
                <c:pt idx="7">
                  <c:v>mim, exp, c</c:v>
                </c:pt>
                <c:pt idx="8">
                  <c:v>sum, imp, nc</c:v>
                </c:pt>
                <c:pt idx="9">
                  <c:v>sum, exp, nc</c:v>
                </c:pt>
              </c:strCache>
            </c:strRef>
          </c:cat>
          <c:val>
            <c:numRef>
              <c:f>Tabelle2!$D$12:$D$21</c:f>
              <c:numCache>
                <c:formatCode>General</c:formatCode>
                <c:ptCount val="10"/>
                <c:pt idx="0">
                  <c:v>88</c:v>
                </c:pt>
                <c:pt idx="1">
                  <c:v>95</c:v>
                </c:pt>
                <c:pt idx="2">
                  <c:v>86</c:v>
                </c:pt>
                <c:pt idx="3">
                  <c:v>92</c:v>
                </c:pt>
                <c:pt idx="4">
                  <c:v>84</c:v>
                </c:pt>
                <c:pt idx="5">
                  <c:v>90</c:v>
                </c:pt>
                <c:pt idx="6">
                  <c:v>95</c:v>
                </c:pt>
                <c:pt idx="7">
                  <c:v>95</c:v>
                </c:pt>
                <c:pt idx="8">
                  <c:v>91</c:v>
                </c:pt>
                <c:pt idx="9">
                  <c:v>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4A-4CB0-9B01-F31D3EA0ADB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414556048"/>
        <c:axId val="1414558928"/>
      </c:barChart>
      <c:catAx>
        <c:axId val="1414556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14558928"/>
        <c:crosses val="autoZero"/>
        <c:auto val="1"/>
        <c:lblAlgn val="ctr"/>
        <c:lblOffset val="100"/>
        <c:noMultiLvlLbl val="0"/>
      </c:catAx>
      <c:valAx>
        <c:axId val="141455892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414556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Score-Wert des LLM </a:t>
            </a: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Llama-3.1-8b-instruct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de-D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bei Wissensabfragen anhand unterschiedlicher KG-Architekturen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Tabelle2!$E$11</c:f>
              <c:strCache>
                <c:ptCount val="1"/>
                <c:pt idx="0">
                  <c:v>Llama-3.1-8b-instruct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Tabelle2!$A$12:$A$21</c:f>
              <c:strCache>
                <c:ptCount val="10"/>
                <c:pt idx="0">
                  <c:v>sim,   imp, nc</c:v>
                </c:pt>
                <c:pt idx="1">
                  <c:v>sim,   imp, c</c:v>
                </c:pt>
                <c:pt idx="2">
                  <c:v>sim,   exp, nc</c:v>
                </c:pt>
                <c:pt idx="3">
                  <c:v>sim,   exp, c</c:v>
                </c:pt>
                <c:pt idx="4">
                  <c:v>mim, imp, nc</c:v>
                </c:pt>
                <c:pt idx="5">
                  <c:v>mim, imp, c</c:v>
                </c:pt>
                <c:pt idx="6">
                  <c:v>mim, exp, nc</c:v>
                </c:pt>
                <c:pt idx="7">
                  <c:v>mim, exp, c</c:v>
                </c:pt>
                <c:pt idx="8">
                  <c:v>sum, imp, nc</c:v>
                </c:pt>
                <c:pt idx="9">
                  <c:v>sum, exp, nc</c:v>
                </c:pt>
              </c:strCache>
            </c:strRef>
          </c:cat>
          <c:val>
            <c:numRef>
              <c:f>Tabelle2!$E$12:$E$21</c:f>
              <c:numCache>
                <c:formatCode>General</c:formatCode>
                <c:ptCount val="10"/>
                <c:pt idx="0">
                  <c:v>62</c:v>
                </c:pt>
                <c:pt idx="1">
                  <c:v>65</c:v>
                </c:pt>
                <c:pt idx="2">
                  <c:v>53</c:v>
                </c:pt>
                <c:pt idx="3">
                  <c:v>52</c:v>
                </c:pt>
                <c:pt idx="4">
                  <c:v>41</c:v>
                </c:pt>
                <c:pt idx="5">
                  <c:v>36</c:v>
                </c:pt>
                <c:pt idx="6">
                  <c:v>39</c:v>
                </c:pt>
                <c:pt idx="7">
                  <c:v>26</c:v>
                </c:pt>
                <c:pt idx="8">
                  <c:v>40</c:v>
                </c:pt>
                <c:pt idx="9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C6-491F-A48A-7FCD8C6A9D4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407653024"/>
        <c:axId val="1400822240"/>
      </c:barChart>
      <c:catAx>
        <c:axId val="1407653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00822240"/>
        <c:crosses val="autoZero"/>
        <c:auto val="1"/>
        <c:lblAlgn val="ctr"/>
        <c:lblOffset val="100"/>
        <c:noMultiLvlLbl val="0"/>
      </c:catAx>
      <c:valAx>
        <c:axId val="140082224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407653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Score-Wert des LLM </a:t>
            </a: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Qwen-2.5-3B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de-D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bei Wissensabfragen anhand unterschiedlicher KG-Architekturen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Tabelle2!$F$11</c:f>
              <c:strCache>
                <c:ptCount val="1"/>
                <c:pt idx="0">
                  <c:v>Qwen-2.5-3B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Tabelle2!$A$12:$A$21</c:f>
              <c:strCache>
                <c:ptCount val="10"/>
                <c:pt idx="0">
                  <c:v>sim,   imp, nc</c:v>
                </c:pt>
                <c:pt idx="1">
                  <c:v>sim,   imp, c</c:v>
                </c:pt>
                <c:pt idx="2">
                  <c:v>sim,   exp, nc</c:v>
                </c:pt>
                <c:pt idx="3">
                  <c:v>sim,   exp, c</c:v>
                </c:pt>
                <c:pt idx="4">
                  <c:v>mim, imp, nc</c:v>
                </c:pt>
                <c:pt idx="5">
                  <c:v>mim, imp, c</c:v>
                </c:pt>
                <c:pt idx="6">
                  <c:v>mim, exp, nc</c:v>
                </c:pt>
                <c:pt idx="7">
                  <c:v>mim, exp, c</c:v>
                </c:pt>
                <c:pt idx="8">
                  <c:v>sum, imp, nc</c:v>
                </c:pt>
                <c:pt idx="9">
                  <c:v>sum, exp, nc</c:v>
                </c:pt>
              </c:strCache>
            </c:strRef>
          </c:cat>
          <c:val>
            <c:numRef>
              <c:f>Tabelle2!$F$12:$F$21</c:f>
              <c:numCache>
                <c:formatCode>General</c:formatCode>
                <c:ptCount val="10"/>
                <c:pt idx="0">
                  <c:v>64</c:v>
                </c:pt>
                <c:pt idx="1">
                  <c:v>63</c:v>
                </c:pt>
                <c:pt idx="2">
                  <c:v>64</c:v>
                </c:pt>
                <c:pt idx="3">
                  <c:v>66</c:v>
                </c:pt>
                <c:pt idx="4">
                  <c:v>28</c:v>
                </c:pt>
                <c:pt idx="5">
                  <c:v>14</c:v>
                </c:pt>
                <c:pt idx="6">
                  <c:v>32</c:v>
                </c:pt>
                <c:pt idx="7">
                  <c:v>14</c:v>
                </c:pt>
                <c:pt idx="8">
                  <c:v>54</c:v>
                </c:pt>
                <c:pt idx="9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E0-46D8-AEEF-43BAA148841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491287359"/>
        <c:axId val="1491291679"/>
      </c:barChart>
      <c:catAx>
        <c:axId val="1491287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91291679"/>
        <c:crosses val="autoZero"/>
        <c:auto val="1"/>
        <c:lblAlgn val="ctr"/>
        <c:lblOffset val="100"/>
        <c:noMultiLvlLbl val="0"/>
      </c:catAx>
      <c:valAx>
        <c:axId val="149129167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491287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91440</xdr:rowOff>
    </xdr:from>
    <xdr:to>
      <xdr:col>12</xdr:col>
      <xdr:colOff>617220</xdr:colOff>
      <xdr:row>16</xdr:row>
      <xdr:rowOff>91440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B56BCE4-3C5B-C1BF-DAB3-754ADCADEC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124047</xdr:colOff>
      <xdr:row>1</xdr:row>
      <xdr:rowOff>99060</xdr:rowOff>
    </xdr:from>
    <xdr:to>
      <xdr:col>18</xdr:col>
      <xdr:colOff>733647</xdr:colOff>
      <xdr:row>16</xdr:row>
      <xdr:rowOff>99061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25A80220-8914-B78A-CC3E-310DEA1A1D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775290</xdr:colOff>
      <xdr:row>18</xdr:row>
      <xdr:rowOff>50505</xdr:rowOff>
    </xdr:from>
    <xdr:to>
      <xdr:col>12</xdr:col>
      <xdr:colOff>615801</xdr:colOff>
      <xdr:row>33</xdr:row>
      <xdr:rowOff>2659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CC3F6B66-98B3-AFD6-29F7-E9F54EA149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202557</xdr:colOff>
      <xdr:row>18</xdr:row>
      <xdr:rowOff>46299</xdr:rowOff>
    </xdr:from>
    <xdr:to>
      <xdr:col>19</xdr:col>
      <xdr:colOff>28936</xdr:colOff>
      <xdr:row>33</xdr:row>
      <xdr:rowOff>40512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DC1DE3B9-11C0-E476-D63C-E2A94FD48E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771645</xdr:colOff>
      <xdr:row>34</xdr:row>
      <xdr:rowOff>27008</xdr:rowOff>
    </xdr:from>
    <xdr:to>
      <xdr:col>12</xdr:col>
      <xdr:colOff>598025</xdr:colOff>
      <xdr:row>49</xdr:row>
      <xdr:rowOff>21221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858E4587-313A-C897-2B85-CC6B1E4826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163975</xdr:colOff>
      <xdr:row>34</xdr:row>
      <xdr:rowOff>27008</xdr:rowOff>
    </xdr:from>
    <xdr:to>
      <xdr:col>18</xdr:col>
      <xdr:colOff>781291</xdr:colOff>
      <xdr:row>49</xdr:row>
      <xdr:rowOff>21221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DC44C1E8-2513-CEAE-4E82-EA032C1454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E0BEF-A19C-46D9-8325-50102B7F2BC2}">
  <dimension ref="A1:V85"/>
  <sheetViews>
    <sheetView topLeftCell="T71" zoomScale="98" zoomScaleNormal="85" workbookViewId="0">
      <selection activeCell="B82" sqref="B82:B85"/>
    </sheetView>
  </sheetViews>
  <sheetFormatPr baseColWidth="10" defaultRowHeight="14.4" x14ac:dyDescent="0.3"/>
  <cols>
    <col min="1" max="1" width="18.88671875" customWidth="1"/>
    <col min="2" max="2" width="32.21875" customWidth="1"/>
    <col min="3" max="3" width="49.33203125" customWidth="1"/>
    <col min="4" max="4" width="47.109375" customWidth="1"/>
    <col min="5" max="5" width="46.6640625" customWidth="1"/>
    <col min="6" max="6" width="39.33203125" customWidth="1"/>
    <col min="7" max="7" width="49.33203125" customWidth="1"/>
    <col min="8" max="8" width="20.77734375" customWidth="1"/>
    <col min="9" max="9" width="34.109375" customWidth="1"/>
    <col min="10" max="10" width="50.88671875" customWidth="1"/>
    <col min="11" max="11" width="44.5546875" customWidth="1"/>
    <col min="12" max="12" width="48.77734375" customWidth="1"/>
    <col min="13" max="13" width="60.109375" customWidth="1"/>
    <col min="14" max="14" width="51.21875" customWidth="1"/>
    <col min="16" max="16" width="31.88671875" customWidth="1"/>
    <col min="17" max="17" width="54.33203125" customWidth="1"/>
    <col min="18" max="18" width="31.44140625" customWidth="1"/>
    <col min="19" max="19" width="39.109375" customWidth="1"/>
    <col min="20" max="20" width="45.21875" customWidth="1"/>
    <col min="21" max="21" width="56" customWidth="1"/>
  </cols>
  <sheetData>
    <row r="1" spans="1:21" ht="15" thickBot="1" x14ac:dyDescent="0.35">
      <c r="A1" t="s">
        <v>148</v>
      </c>
    </row>
    <row r="2" spans="1:21" ht="15" thickBot="1" x14ac:dyDescent="0.35">
      <c r="A2" t="s">
        <v>3</v>
      </c>
      <c r="B2" t="s">
        <v>4</v>
      </c>
      <c r="C2" t="s">
        <v>2</v>
      </c>
      <c r="D2" t="s">
        <v>87</v>
      </c>
      <c r="E2" t="s">
        <v>124</v>
      </c>
      <c r="F2" t="s">
        <v>0</v>
      </c>
      <c r="G2" s="1" t="s">
        <v>1</v>
      </c>
      <c r="H2" t="str">
        <f>A2</f>
        <v>Machine</v>
      </c>
      <c r="I2" t="str">
        <f>B2</f>
        <v>KG-Architektur</v>
      </c>
      <c r="J2" t="str">
        <f>C2</f>
        <v>Question</v>
      </c>
      <c r="K2" t="str">
        <f>D2</f>
        <v>DeepSeek-R1</v>
      </c>
      <c r="L2" t="str">
        <f>E2</f>
        <v>DeepSeek-V3-0312</v>
      </c>
      <c r="M2" t="str">
        <f t="shared" ref="M2:N2" si="0">F2</f>
        <v>Llama-3.1-8b-instruct</v>
      </c>
      <c r="N2" t="str">
        <f t="shared" si="0"/>
        <v>Qwen-2.5-3B</v>
      </c>
      <c r="O2" t="str">
        <f>A2</f>
        <v>Machine</v>
      </c>
      <c r="P2" t="str">
        <f>B2</f>
        <v>KG-Architektur</v>
      </c>
      <c r="Q2" t="str">
        <f>C2</f>
        <v>Question</v>
      </c>
      <c r="R2" t="str">
        <f>D2</f>
        <v>DeepSeek-R1</v>
      </c>
      <c r="S2" t="str">
        <f>E2</f>
        <v>DeepSeek-V3-0312</v>
      </c>
      <c r="T2" t="str">
        <f t="shared" ref="T2:U2" si="1">F2</f>
        <v>Llama-3.1-8b-instruct</v>
      </c>
      <c r="U2" t="str">
        <f t="shared" si="1"/>
        <v>Qwen-2.5-3B</v>
      </c>
    </row>
    <row r="3" spans="1:21" x14ac:dyDescent="0.3">
      <c r="A3" t="s">
        <v>6</v>
      </c>
      <c r="B3" t="s">
        <v>5</v>
      </c>
      <c r="C3" s="2" t="s">
        <v>7</v>
      </c>
      <c r="D3" t="s">
        <v>12</v>
      </c>
      <c r="E3" t="s">
        <v>12</v>
      </c>
      <c r="F3" t="s">
        <v>12</v>
      </c>
      <c r="G3" t="s">
        <v>13</v>
      </c>
      <c r="H3" t="s">
        <v>60</v>
      </c>
      <c r="I3" t="str">
        <f>B3</f>
        <v>Single, implizit, no coordinates</v>
      </c>
      <c r="J3" s="2" t="s">
        <v>61</v>
      </c>
      <c r="K3" t="s">
        <v>12</v>
      </c>
      <c r="L3" t="s">
        <v>12</v>
      </c>
      <c r="M3" t="s">
        <v>12</v>
      </c>
      <c r="N3" t="s">
        <v>19</v>
      </c>
      <c r="O3" t="s">
        <v>86</v>
      </c>
      <c r="P3" t="str">
        <f>B3</f>
        <v>Single, implizit, no coordinates</v>
      </c>
      <c r="Q3" s="2" t="s">
        <v>88</v>
      </c>
      <c r="R3" t="s">
        <v>12</v>
      </c>
      <c r="S3" t="s">
        <v>139</v>
      </c>
      <c r="T3" t="s">
        <v>19</v>
      </c>
      <c r="U3" t="s">
        <v>12</v>
      </c>
    </row>
    <row r="4" spans="1:21" x14ac:dyDescent="0.3">
      <c r="A4" t="s">
        <v>6</v>
      </c>
      <c r="B4" t="s">
        <v>5</v>
      </c>
      <c r="C4" s="2" t="s">
        <v>8</v>
      </c>
      <c r="D4" t="s">
        <v>12</v>
      </c>
      <c r="E4" t="s">
        <v>12</v>
      </c>
      <c r="F4" t="s">
        <v>12</v>
      </c>
      <c r="G4" t="s">
        <v>14</v>
      </c>
      <c r="H4" t="s">
        <v>60</v>
      </c>
      <c r="I4" t="str">
        <f t="shared" ref="I4:I42" si="2">B4</f>
        <v>Single, implizit, no coordinates</v>
      </c>
      <c r="J4" s="2" t="s">
        <v>67</v>
      </c>
      <c r="K4" t="s">
        <v>69</v>
      </c>
      <c r="L4" t="s">
        <v>12</v>
      </c>
      <c r="M4" t="s">
        <v>12</v>
      </c>
      <c r="N4" t="s">
        <v>19</v>
      </c>
      <c r="O4" t="s">
        <v>86</v>
      </c>
      <c r="P4" t="str">
        <f t="shared" ref="P4:P42" si="3">B4</f>
        <v>Single, implizit, no coordinates</v>
      </c>
      <c r="Q4" s="2" t="s">
        <v>89</v>
      </c>
      <c r="R4" t="s">
        <v>12</v>
      </c>
      <c r="S4" t="s">
        <v>12</v>
      </c>
      <c r="T4" t="s">
        <v>12</v>
      </c>
      <c r="U4" t="s">
        <v>12</v>
      </c>
    </row>
    <row r="5" spans="1:21" x14ac:dyDescent="0.3">
      <c r="A5" t="s">
        <v>6</v>
      </c>
      <c r="B5" t="s">
        <v>5</v>
      </c>
      <c r="C5" s="2" t="s">
        <v>9</v>
      </c>
      <c r="D5" t="s">
        <v>15</v>
      </c>
      <c r="E5" t="s">
        <v>12</v>
      </c>
      <c r="F5" t="s">
        <v>15</v>
      </c>
      <c r="G5" t="s">
        <v>12</v>
      </c>
      <c r="H5" t="s">
        <v>60</v>
      </c>
      <c r="I5" t="str">
        <f t="shared" si="2"/>
        <v>Single, implizit, no coordinates</v>
      </c>
      <c r="J5" t="s">
        <v>62</v>
      </c>
      <c r="K5" t="s">
        <v>12</v>
      </c>
      <c r="L5" t="s">
        <v>12</v>
      </c>
      <c r="M5" t="s">
        <v>12</v>
      </c>
      <c r="N5" t="s">
        <v>12</v>
      </c>
      <c r="O5" t="s">
        <v>86</v>
      </c>
      <c r="P5" t="str">
        <f t="shared" si="3"/>
        <v>Single, implizit, no coordinates</v>
      </c>
      <c r="Q5" s="2" t="s">
        <v>90</v>
      </c>
      <c r="R5" t="s">
        <v>12</v>
      </c>
      <c r="S5" t="s">
        <v>12</v>
      </c>
      <c r="T5" t="s">
        <v>12</v>
      </c>
      <c r="U5" t="s">
        <v>12</v>
      </c>
    </row>
    <row r="6" spans="1:21" x14ac:dyDescent="0.3">
      <c r="A6" t="s">
        <v>6</v>
      </c>
      <c r="B6" t="s">
        <v>5</v>
      </c>
      <c r="C6" s="2" t="s">
        <v>10</v>
      </c>
      <c r="D6" t="s">
        <v>16</v>
      </c>
      <c r="E6" t="s">
        <v>74</v>
      </c>
      <c r="F6" t="s">
        <v>17</v>
      </c>
      <c r="G6" t="s">
        <v>18</v>
      </c>
      <c r="H6" t="s">
        <v>60</v>
      </c>
      <c r="I6" t="str">
        <f t="shared" si="2"/>
        <v>Single, implizit, no coordinates</v>
      </c>
      <c r="J6" t="s">
        <v>63</v>
      </c>
      <c r="K6" t="s">
        <v>64</v>
      </c>
      <c r="L6" t="s">
        <v>134</v>
      </c>
      <c r="M6" t="s">
        <v>65</v>
      </c>
      <c r="N6" t="s">
        <v>12</v>
      </c>
      <c r="O6" t="s">
        <v>86</v>
      </c>
      <c r="P6" t="str">
        <f t="shared" si="3"/>
        <v>Single, implizit, no coordinates</v>
      </c>
      <c r="Q6" s="2" t="s">
        <v>91</v>
      </c>
      <c r="R6" t="s">
        <v>92</v>
      </c>
      <c r="S6" t="s">
        <v>12</v>
      </c>
      <c r="T6" t="s">
        <v>93</v>
      </c>
      <c r="U6" t="s">
        <v>12</v>
      </c>
    </row>
    <row r="7" spans="1:21" x14ac:dyDescent="0.3">
      <c r="A7" t="s">
        <v>6</v>
      </c>
      <c r="B7" t="s">
        <v>11</v>
      </c>
      <c r="C7" t="s">
        <v>7</v>
      </c>
      <c r="D7" t="s">
        <v>12</v>
      </c>
      <c r="E7" t="s">
        <v>12</v>
      </c>
      <c r="F7" t="s">
        <v>19</v>
      </c>
      <c r="G7" t="s">
        <v>14</v>
      </c>
      <c r="H7" t="s">
        <v>60</v>
      </c>
      <c r="I7" t="str">
        <f t="shared" si="2"/>
        <v>Single, implizit, with coordinates</v>
      </c>
      <c r="J7" t="s">
        <v>61</v>
      </c>
      <c r="K7" t="s">
        <v>12</v>
      </c>
      <c r="L7" t="s">
        <v>135</v>
      </c>
      <c r="M7" t="s">
        <v>66</v>
      </c>
      <c r="N7" t="s">
        <v>12</v>
      </c>
      <c r="O7" t="s">
        <v>86</v>
      </c>
      <c r="P7" t="str">
        <f t="shared" si="3"/>
        <v>Single, implizit, with coordinates</v>
      </c>
      <c r="Q7" t="s">
        <v>88</v>
      </c>
      <c r="R7" t="s">
        <v>12</v>
      </c>
      <c r="S7" t="s">
        <v>12</v>
      </c>
      <c r="T7" t="s">
        <v>12</v>
      </c>
      <c r="U7" t="s">
        <v>98</v>
      </c>
    </row>
    <row r="8" spans="1:21" x14ac:dyDescent="0.3">
      <c r="A8" t="s">
        <v>6</v>
      </c>
      <c r="B8" t="s">
        <v>11</v>
      </c>
      <c r="C8" t="s">
        <v>8</v>
      </c>
      <c r="D8" t="s">
        <v>14</v>
      </c>
      <c r="E8" t="s">
        <v>12</v>
      </c>
      <c r="F8" t="s">
        <v>12</v>
      </c>
      <c r="G8" t="s">
        <v>19</v>
      </c>
      <c r="H8" t="s">
        <v>60</v>
      </c>
      <c r="I8" t="str">
        <f t="shared" si="2"/>
        <v>Single, implizit, with coordinates</v>
      </c>
      <c r="J8" t="s">
        <v>67</v>
      </c>
      <c r="K8" t="s">
        <v>70</v>
      </c>
      <c r="L8" t="s">
        <v>136</v>
      </c>
      <c r="M8" t="s">
        <v>68</v>
      </c>
      <c r="N8" t="s">
        <v>19</v>
      </c>
      <c r="O8" t="s">
        <v>86</v>
      </c>
      <c r="P8" t="str">
        <f t="shared" si="3"/>
        <v>Single, implizit, with coordinates</v>
      </c>
      <c r="Q8" t="s">
        <v>89</v>
      </c>
      <c r="R8" t="s">
        <v>12</v>
      </c>
      <c r="S8" t="s">
        <v>12</v>
      </c>
      <c r="T8" t="s">
        <v>12</v>
      </c>
      <c r="U8" t="s">
        <v>12</v>
      </c>
    </row>
    <row r="9" spans="1:21" x14ac:dyDescent="0.3">
      <c r="A9" t="s">
        <v>6</v>
      </c>
      <c r="B9" t="s">
        <v>11</v>
      </c>
      <c r="C9" t="s">
        <v>9</v>
      </c>
      <c r="D9" t="s">
        <v>12</v>
      </c>
      <c r="E9" t="s">
        <v>125</v>
      </c>
      <c r="F9" t="s">
        <v>19</v>
      </c>
      <c r="G9" t="s">
        <v>20</v>
      </c>
      <c r="H9" t="s">
        <v>60</v>
      </c>
      <c r="I9" t="str">
        <f t="shared" si="2"/>
        <v>Single, implizit, with coordinates</v>
      </c>
      <c r="J9" t="s">
        <v>62</v>
      </c>
      <c r="K9" t="s">
        <v>12</v>
      </c>
      <c r="L9" t="s">
        <v>12</v>
      </c>
      <c r="M9" t="s">
        <v>12</v>
      </c>
      <c r="N9" t="s">
        <v>98</v>
      </c>
      <c r="O9" t="s">
        <v>86</v>
      </c>
      <c r="P9" t="str">
        <f t="shared" si="3"/>
        <v>Single, implizit, with coordinates</v>
      </c>
      <c r="Q9" t="s">
        <v>90</v>
      </c>
      <c r="R9" t="s">
        <v>12</v>
      </c>
      <c r="S9" t="s">
        <v>12</v>
      </c>
      <c r="T9" t="s">
        <v>12</v>
      </c>
      <c r="U9" t="s">
        <v>12</v>
      </c>
    </row>
    <row r="10" spans="1:21" x14ac:dyDescent="0.3">
      <c r="A10" t="s">
        <v>6</v>
      </c>
      <c r="B10" t="s">
        <v>11</v>
      </c>
      <c r="C10" t="s">
        <v>10</v>
      </c>
      <c r="D10" t="s">
        <v>12</v>
      </c>
      <c r="E10" t="s">
        <v>12</v>
      </c>
      <c r="F10" t="s">
        <v>21</v>
      </c>
      <c r="G10" t="s">
        <v>22</v>
      </c>
      <c r="H10" t="s">
        <v>60</v>
      </c>
      <c r="I10" t="str">
        <f t="shared" si="2"/>
        <v>Single, implizit, with coordinates</v>
      </c>
      <c r="J10" t="s">
        <v>63</v>
      </c>
      <c r="K10" t="s">
        <v>12</v>
      </c>
      <c r="L10" t="s">
        <v>12</v>
      </c>
      <c r="M10" t="s">
        <v>12</v>
      </c>
      <c r="N10" t="s">
        <v>200</v>
      </c>
      <c r="O10" t="s">
        <v>86</v>
      </c>
      <c r="P10" t="str">
        <f t="shared" si="3"/>
        <v>Single, implizit, with coordinates</v>
      </c>
      <c r="Q10" t="s">
        <v>91</v>
      </c>
      <c r="R10" t="s">
        <v>12</v>
      </c>
      <c r="S10" t="s">
        <v>140</v>
      </c>
      <c r="T10" t="s">
        <v>95</v>
      </c>
      <c r="U10" t="s">
        <v>12</v>
      </c>
    </row>
    <row r="11" spans="1:21" x14ac:dyDescent="0.3">
      <c r="A11" t="s">
        <v>6</v>
      </c>
      <c r="B11" t="s">
        <v>23</v>
      </c>
      <c r="C11" t="s">
        <v>7</v>
      </c>
      <c r="D11" t="s">
        <v>14</v>
      </c>
      <c r="E11" t="s">
        <v>12</v>
      </c>
      <c r="F11" t="s">
        <v>12</v>
      </c>
      <c r="G11" t="s">
        <v>24</v>
      </c>
      <c r="H11" t="s">
        <v>60</v>
      </c>
      <c r="I11" t="str">
        <f t="shared" si="2"/>
        <v>Single, explizit, no coordinates</v>
      </c>
      <c r="J11" t="s">
        <v>61</v>
      </c>
      <c r="K11" t="s">
        <v>12</v>
      </c>
      <c r="L11" t="s">
        <v>12</v>
      </c>
      <c r="M11" t="s">
        <v>71</v>
      </c>
      <c r="N11" t="s">
        <v>14</v>
      </c>
      <c r="O11" t="s">
        <v>86</v>
      </c>
      <c r="P11" t="str">
        <f t="shared" si="3"/>
        <v>Single, explizit, no coordinates</v>
      </c>
      <c r="Q11" t="s">
        <v>88</v>
      </c>
      <c r="R11" t="s">
        <v>12</v>
      </c>
      <c r="S11" t="s">
        <v>12</v>
      </c>
      <c r="T11" t="s">
        <v>96</v>
      </c>
      <c r="U11" t="s">
        <v>19</v>
      </c>
    </row>
    <row r="12" spans="1:21" x14ac:dyDescent="0.3">
      <c r="A12" t="s">
        <v>6</v>
      </c>
      <c r="B12" t="s">
        <v>23</v>
      </c>
      <c r="C12" t="s">
        <v>8</v>
      </c>
      <c r="D12" t="s">
        <v>12</v>
      </c>
      <c r="E12" t="s">
        <v>12</v>
      </c>
      <c r="F12" t="s">
        <v>25</v>
      </c>
      <c r="G12" t="s">
        <v>12</v>
      </c>
      <c r="H12" t="s">
        <v>60</v>
      </c>
      <c r="I12" t="str">
        <f t="shared" si="2"/>
        <v>Single, explizit, no coordinates</v>
      </c>
      <c r="J12" t="s">
        <v>67</v>
      </c>
      <c r="K12" t="s">
        <v>12</v>
      </c>
      <c r="L12" t="s">
        <v>12</v>
      </c>
      <c r="M12" t="s">
        <v>77</v>
      </c>
      <c r="N12" t="s">
        <v>14</v>
      </c>
      <c r="O12" t="s">
        <v>86</v>
      </c>
      <c r="P12" t="str">
        <f t="shared" si="3"/>
        <v>Single, explizit, no coordinates</v>
      </c>
      <c r="Q12" t="s">
        <v>89</v>
      </c>
      <c r="R12" t="s">
        <v>12</v>
      </c>
      <c r="S12" t="s">
        <v>141</v>
      </c>
      <c r="T12" t="s">
        <v>19</v>
      </c>
      <c r="U12" t="s">
        <v>12</v>
      </c>
    </row>
    <row r="13" spans="1:21" x14ac:dyDescent="0.3">
      <c r="A13" t="s">
        <v>6</v>
      </c>
      <c r="B13" t="s">
        <v>23</v>
      </c>
      <c r="C13" t="s">
        <v>9</v>
      </c>
      <c r="D13" t="s">
        <v>12</v>
      </c>
      <c r="E13" t="s">
        <v>12</v>
      </c>
      <c r="F13" t="s">
        <v>19</v>
      </c>
      <c r="G13" t="s">
        <v>18</v>
      </c>
      <c r="H13" t="s">
        <v>60</v>
      </c>
      <c r="I13" t="str">
        <f t="shared" si="2"/>
        <v>Single, explizit, no coordinates</v>
      </c>
      <c r="J13" t="s">
        <v>62</v>
      </c>
      <c r="K13" t="s">
        <v>12</v>
      </c>
      <c r="L13" t="s">
        <v>12</v>
      </c>
      <c r="M13" t="s">
        <v>73</v>
      </c>
      <c r="N13" t="s">
        <v>98</v>
      </c>
      <c r="O13" t="s">
        <v>86</v>
      </c>
      <c r="P13" t="str">
        <f t="shared" si="3"/>
        <v>Single, explizit, no coordinates</v>
      </c>
      <c r="Q13" t="s">
        <v>90</v>
      </c>
      <c r="R13" t="s">
        <v>12</v>
      </c>
      <c r="S13" t="s">
        <v>12</v>
      </c>
      <c r="T13" t="s">
        <v>12</v>
      </c>
      <c r="U13" t="s">
        <v>12</v>
      </c>
    </row>
    <row r="14" spans="1:21" x14ac:dyDescent="0.3">
      <c r="A14" t="s">
        <v>6</v>
      </c>
      <c r="B14" t="s">
        <v>23</v>
      </c>
      <c r="C14" t="s">
        <v>10</v>
      </c>
      <c r="D14" t="s">
        <v>27</v>
      </c>
      <c r="E14" t="s">
        <v>74</v>
      </c>
      <c r="F14" t="s">
        <v>27</v>
      </c>
      <c r="G14" t="s">
        <v>26</v>
      </c>
      <c r="H14" t="s">
        <v>60</v>
      </c>
      <c r="I14" t="str">
        <f t="shared" si="2"/>
        <v>Single, explizit, no coordinates</v>
      </c>
      <c r="J14" t="s">
        <v>63</v>
      </c>
      <c r="K14" t="s">
        <v>74</v>
      </c>
      <c r="L14" t="s">
        <v>137</v>
      </c>
      <c r="M14" t="s">
        <v>78</v>
      </c>
      <c r="N14" t="s">
        <v>200</v>
      </c>
      <c r="O14" t="s">
        <v>86</v>
      </c>
      <c r="P14" t="str">
        <f t="shared" si="3"/>
        <v>Single, explizit, no coordinates</v>
      </c>
      <c r="Q14" t="s">
        <v>91</v>
      </c>
      <c r="R14" t="s">
        <v>12</v>
      </c>
      <c r="S14" t="s">
        <v>142</v>
      </c>
      <c r="T14" t="s">
        <v>12</v>
      </c>
      <c r="U14" t="s">
        <v>12</v>
      </c>
    </row>
    <row r="15" spans="1:21" x14ac:dyDescent="0.3">
      <c r="A15" t="s">
        <v>6</v>
      </c>
      <c r="B15" t="s">
        <v>28</v>
      </c>
      <c r="C15" s="2" t="s">
        <v>7</v>
      </c>
      <c r="D15" t="s">
        <v>14</v>
      </c>
      <c r="E15" t="s">
        <v>12</v>
      </c>
      <c r="F15" t="s">
        <v>12</v>
      </c>
      <c r="G15" t="s">
        <v>14</v>
      </c>
      <c r="H15" t="s">
        <v>60</v>
      </c>
      <c r="I15" t="str">
        <f t="shared" si="2"/>
        <v>Single, explizit, with coordinates</v>
      </c>
      <c r="J15" t="s">
        <v>61</v>
      </c>
      <c r="K15" t="s">
        <v>12</v>
      </c>
      <c r="L15" t="s">
        <v>138</v>
      </c>
      <c r="M15" t="s">
        <v>75</v>
      </c>
      <c r="N15" t="s">
        <v>201</v>
      </c>
      <c r="O15" t="s">
        <v>86</v>
      </c>
      <c r="P15" t="str">
        <f t="shared" si="3"/>
        <v>Single, explizit, with coordinates</v>
      </c>
      <c r="Q15" t="s">
        <v>88</v>
      </c>
      <c r="R15" t="s">
        <v>12</v>
      </c>
      <c r="S15" t="s">
        <v>12</v>
      </c>
      <c r="T15" t="s">
        <v>97</v>
      </c>
      <c r="U15" t="s">
        <v>175</v>
      </c>
    </row>
    <row r="16" spans="1:21" x14ac:dyDescent="0.3">
      <c r="A16" t="s">
        <v>6</v>
      </c>
      <c r="B16" t="s">
        <v>28</v>
      </c>
      <c r="C16" t="s">
        <v>8</v>
      </c>
      <c r="D16" t="s">
        <v>12</v>
      </c>
      <c r="E16" t="s">
        <v>12</v>
      </c>
      <c r="F16" t="s">
        <v>12</v>
      </c>
      <c r="G16" t="s">
        <v>19</v>
      </c>
      <c r="H16" t="s">
        <v>60</v>
      </c>
      <c r="I16" t="str">
        <f t="shared" si="2"/>
        <v>Single, explizit, with coordinates</v>
      </c>
      <c r="J16" t="s">
        <v>67</v>
      </c>
      <c r="K16" t="s">
        <v>76</v>
      </c>
      <c r="L16" t="s">
        <v>12</v>
      </c>
      <c r="M16" t="s">
        <v>72</v>
      </c>
      <c r="N16" t="s">
        <v>12</v>
      </c>
      <c r="O16" t="s">
        <v>86</v>
      </c>
      <c r="P16" t="str">
        <f t="shared" si="3"/>
        <v>Single, explizit, with coordinates</v>
      </c>
      <c r="Q16" t="s">
        <v>89</v>
      </c>
      <c r="R16" t="s">
        <v>12</v>
      </c>
      <c r="S16" t="s">
        <v>12</v>
      </c>
      <c r="T16" t="s">
        <v>99</v>
      </c>
      <c r="U16" t="s">
        <v>12</v>
      </c>
    </row>
    <row r="17" spans="1:21" x14ac:dyDescent="0.3">
      <c r="A17" t="s">
        <v>6</v>
      </c>
      <c r="B17" t="s">
        <v>28</v>
      </c>
      <c r="C17" t="s">
        <v>9</v>
      </c>
      <c r="D17" t="s">
        <v>29</v>
      </c>
      <c r="E17" t="s">
        <v>126</v>
      </c>
      <c r="F17" t="s">
        <v>19</v>
      </c>
      <c r="G17" t="s">
        <v>19</v>
      </c>
      <c r="H17" t="s">
        <v>60</v>
      </c>
      <c r="I17" t="str">
        <f t="shared" si="2"/>
        <v>Single, explizit, with coordinates</v>
      </c>
      <c r="J17" t="s">
        <v>62</v>
      </c>
      <c r="K17" t="s">
        <v>12</v>
      </c>
      <c r="L17" t="s">
        <v>12</v>
      </c>
      <c r="M17" t="s">
        <v>12</v>
      </c>
      <c r="N17" t="s">
        <v>98</v>
      </c>
      <c r="O17" t="s">
        <v>86</v>
      </c>
      <c r="P17" t="str">
        <f t="shared" si="3"/>
        <v>Single, explizit, with coordinates</v>
      </c>
      <c r="Q17" t="s">
        <v>90</v>
      </c>
      <c r="R17" t="s">
        <v>12</v>
      </c>
      <c r="S17" t="s">
        <v>12</v>
      </c>
      <c r="T17" t="s">
        <v>12</v>
      </c>
      <c r="U17" t="s">
        <v>12</v>
      </c>
    </row>
    <row r="18" spans="1:21" x14ac:dyDescent="0.3">
      <c r="A18" t="s">
        <v>6</v>
      </c>
      <c r="B18" t="s">
        <v>28</v>
      </c>
      <c r="C18" t="s">
        <v>10</v>
      </c>
      <c r="D18" t="s">
        <v>30</v>
      </c>
      <c r="E18" t="s">
        <v>127</v>
      </c>
      <c r="F18" t="s">
        <v>31</v>
      </c>
      <c r="G18" t="s">
        <v>32</v>
      </c>
      <c r="H18" t="s">
        <v>60</v>
      </c>
      <c r="I18" t="str">
        <f t="shared" si="2"/>
        <v>Single, explizit, with coordinates</v>
      </c>
      <c r="J18" t="s">
        <v>63</v>
      </c>
      <c r="K18" t="s">
        <v>83</v>
      </c>
      <c r="L18" t="s">
        <v>12</v>
      </c>
      <c r="M18" t="s">
        <v>12</v>
      </c>
      <c r="N18" t="s">
        <v>200</v>
      </c>
      <c r="O18" t="s">
        <v>86</v>
      </c>
      <c r="P18" t="str">
        <f t="shared" si="3"/>
        <v>Single, explizit, with coordinates</v>
      </c>
      <c r="Q18" t="s">
        <v>91</v>
      </c>
      <c r="R18" t="s">
        <v>12</v>
      </c>
      <c r="S18" t="s">
        <v>143</v>
      </c>
      <c r="T18" t="s">
        <v>100</v>
      </c>
      <c r="U18" t="s">
        <v>12</v>
      </c>
    </row>
    <row r="19" spans="1:21" x14ac:dyDescent="0.3">
      <c r="A19" t="s">
        <v>6</v>
      </c>
      <c r="B19" t="s">
        <v>33</v>
      </c>
      <c r="C19" t="s">
        <v>7</v>
      </c>
      <c r="D19" t="s">
        <v>34</v>
      </c>
      <c r="E19" t="s">
        <v>34</v>
      </c>
      <c r="F19" t="s">
        <v>19</v>
      </c>
      <c r="G19" t="s">
        <v>19</v>
      </c>
      <c r="H19" t="s">
        <v>60</v>
      </c>
      <c r="I19" t="str">
        <f t="shared" si="2"/>
        <v>Multi, implizit, no coordinates</v>
      </c>
      <c r="J19" t="s">
        <v>61</v>
      </c>
      <c r="K19" t="s">
        <v>12</v>
      </c>
      <c r="L19" t="s">
        <v>12</v>
      </c>
      <c r="M19" t="s">
        <v>79</v>
      </c>
      <c r="N19" t="s">
        <v>198</v>
      </c>
      <c r="O19" t="s">
        <v>86</v>
      </c>
      <c r="P19" t="str">
        <f t="shared" si="3"/>
        <v>Multi, implizit, no coordinates</v>
      </c>
      <c r="Q19" t="s">
        <v>88</v>
      </c>
      <c r="R19" t="s">
        <v>12</v>
      </c>
      <c r="S19" t="s">
        <v>12</v>
      </c>
      <c r="T19" t="s">
        <v>101</v>
      </c>
      <c r="U19" t="s">
        <v>101</v>
      </c>
    </row>
    <row r="20" spans="1:21" x14ac:dyDescent="0.3">
      <c r="A20" t="s">
        <v>6</v>
      </c>
      <c r="B20" t="s">
        <v>33</v>
      </c>
      <c r="C20" t="s">
        <v>8</v>
      </c>
      <c r="D20" t="s">
        <v>35</v>
      </c>
      <c r="E20" t="s">
        <v>12</v>
      </c>
      <c r="F20" t="s">
        <v>36</v>
      </c>
      <c r="G20" t="s">
        <v>37</v>
      </c>
      <c r="H20" t="s">
        <v>60</v>
      </c>
      <c r="I20" t="str">
        <f t="shared" si="2"/>
        <v>Multi, implizit, no coordinates</v>
      </c>
      <c r="J20" t="s">
        <v>67</v>
      </c>
      <c r="K20" t="s">
        <v>80</v>
      </c>
      <c r="L20" t="s">
        <v>12</v>
      </c>
      <c r="M20" t="s">
        <v>19</v>
      </c>
      <c r="N20" t="s">
        <v>198</v>
      </c>
      <c r="O20" t="s">
        <v>86</v>
      </c>
      <c r="P20" t="str">
        <f t="shared" si="3"/>
        <v>Multi, implizit, no coordinates</v>
      </c>
      <c r="Q20" t="s">
        <v>89</v>
      </c>
      <c r="R20" t="s">
        <v>12</v>
      </c>
      <c r="S20" t="s">
        <v>12</v>
      </c>
      <c r="T20" t="s">
        <v>101</v>
      </c>
      <c r="U20" t="s">
        <v>196</v>
      </c>
    </row>
    <row r="21" spans="1:21" x14ac:dyDescent="0.3">
      <c r="A21" t="s">
        <v>6</v>
      </c>
      <c r="B21" t="s">
        <v>33</v>
      </c>
      <c r="C21" t="s">
        <v>9</v>
      </c>
      <c r="D21" t="s">
        <v>38</v>
      </c>
      <c r="E21" t="s">
        <v>12</v>
      </c>
      <c r="F21" t="s">
        <v>19</v>
      </c>
      <c r="G21" t="s">
        <v>37</v>
      </c>
      <c r="H21" t="s">
        <v>60</v>
      </c>
      <c r="I21" t="str">
        <f t="shared" si="2"/>
        <v>Multi, implizit, no coordinates</v>
      </c>
      <c r="J21" t="s">
        <v>62</v>
      </c>
      <c r="K21" t="s">
        <v>12</v>
      </c>
      <c r="L21" t="s">
        <v>12</v>
      </c>
      <c r="M21" t="s">
        <v>12</v>
      </c>
      <c r="N21" t="s">
        <v>198</v>
      </c>
      <c r="O21" t="s">
        <v>86</v>
      </c>
      <c r="P21" t="str">
        <f t="shared" si="3"/>
        <v>Multi, implizit, no coordinates</v>
      </c>
      <c r="Q21" t="s">
        <v>90</v>
      </c>
      <c r="R21" t="s">
        <v>12</v>
      </c>
      <c r="S21" t="s">
        <v>12</v>
      </c>
      <c r="T21" t="s">
        <v>101</v>
      </c>
      <c r="U21" t="s">
        <v>102</v>
      </c>
    </row>
    <row r="22" spans="1:21" x14ac:dyDescent="0.3">
      <c r="A22" t="s">
        <v>6</v>
      </c>
      <c r="B22" t="s">
        <v>33</v>
      </c>
      <c r="C22" t="s">
        <v>10</v>
      </c>
      <c r="D22" t="s">
        <v>38</v>
      </c>
      <c r="E22" t="s">
        <v>128</v>
      </c>
      <c r="F22" t="s">
        <v>39</v>
      </c>
      <c r="G22" t="s">
        <v>19</v>
      </c>
      <c r="H22" t="s">
        <v>60</v>
      </c>
      <c r="I22" t="str">
        <f t="shared" si="2"/>
        <v>Multi, implizit, no coordinates</v>
      </c>
      <c r="J22" t="s">
        <v>63</v>
      </c>
      <c r="K22" t="s">
        <v>12</v>
      </c>
      <c r="L22" t="s">
        <v>12</v>
      </c>
      <c r="M22" t="s">
        <v>81</v>
      </c>
      <c r="N22" t="s">
        <v>202</v>
      </c>
      <c r="O22" t="s">
        <v>86</v>
      </c>
      <c r="P22" t="str">
        <f t="shared" si="3"/>
        <v>Multi, implizit, no coordinates</v>
      </c>
      <c r="Q22" t="s">
        <v>91</v>
      </c>
      <c r="R22" t="s">
        <v>12</v>
      </c>
      <c r="S22" t="s">
        <v>12</v>
      </c>
      <c r="T22" t="s">
        <v>103</v>
      </c>
      <c r="U22" t="s">
        <v>94</v>
      </c>
    </row>
    <row r="23" spans="1:21" x14ac:dyDescent="0.3">
      <c r="A23" t="s">
        <v>6</v>
      </c>
      <c r="B23" t="s">
        <v>40</v>
      </c>
      <c r="C23" t="s">
        <v>7</v>
      </c>
      <c r="D23" t="s">
        <v>41</v>
      </c>
      <c r="E23" t="s">
        <v>12</v>
      </c>
      <c r="F23" t="s">
        <v>37</v>
      </c>
      <c r="G23" t="s">
        <v>37</v>
      </c>
      <c r="H23" t="s">
        <v>60</v>
      </c>
      <c r="I23" t="str">
        <f t="shared" si="2"/>
        <v>Multi, implizit, with coordinates</v>
      </c>
      <c r="J23" t="s">
        <v>61</v>
      </c>
      <c r="K23" t="s">
        <v>12</v>
      </c>
      <c r="L23" t="s">
        <v>12</v>
      </c>
      <c r="M23" t="s">
        <v>12</v>
      </c>
      <c r="N23" t="s">
        <v>203</v>
      </c>
      <c r="O23" t="s">
        <v>86</v>
      </c>
      <c r="P23" t="str">
        <f t="shared" si="3"/>
        <v>Multi, implizit, with coordinates</v>
      </c>
      <c r="Q23" t="s">
        <v>88</v>
      </c>
      <c r="R23" t="s">
        <v>12</v>
      </c>
      <c r="S23" t="s">
        <v>12</v>
      </c>
      <c r="T23" t="s">
        <v>101</v>
      </c>
      <c r="U23" t="s">
        <v>98</v>
      </c>
    </row>
    <row r="24" spans="1:21" x14ac:dyDescent="0.3">
      <c r="A24" t="s">
        <v>6</v>
      </c>
      <c r="B24" t="s">
        <v>40</v>
      </c>
      <c r="C24" t="s">
        <v>8</v>
      </c>
      <c r="D24" t="s">
        <v>38</v>
      </c>
      <c r="E24" t="s">
        <v>12</v>
      </c>
      <c r="F24" t="s">
        <v>37</v>
      </c>
      <c r="G24" t="s">
        <v>42</v>
      </c>
      <c r="H24" t="s">
        <v>60</v>
      </c>
      <c r="I24" t="str">
        <f t="shared" si="2"/>
        <v>Multi, implizit, with coordinates</v>
      </c>
      <c r="J24" t="s">
        <v>67</v>
      </c>
      <c r="K24" t="s">
        <v>12</v>
      </c>
      <c r="L24" t="s">
        <v>12</v>
      </c>
      <c r="M24" t="s">
        <v>19</v>
      </c>
      <c r="N24" t="s">
        <v>203</v>
      </c>
      <c r="O24" t="s">
        <v>86</v>
      </c>
      <c r="P24" t="str">
        <f t="shared" si="3"/>
        <v>Multi, implizit, with coordinates</v>
      </c>
      <c r="Q24" t="s">
        <v>89</v>
      </c>
      <c r="R24" t="s">
        <v>12</v>
      </c>
      <c r="S24" t="s">
        <v>12</v>
      </c>
      <c r="T24" t="s">
        <v>104</v>
      </c>
      <c r="U24" t="s">
        <v>19</v>
      </c>
    </row>
    <row r="25" spans="1:21" x14ac:dyDescent="0.3">
      <c r="A25" t="s">
        <v>6</v>
      </c>
      <c r="B25" t="s">
        <v>40</v>
      </c>
      <c r="C25" t="s">
        <v>9</v>
      </c>
      <c r="D25" t="s">
        <v>12</v>
      </c>
      <c r="E25" t="s">
        <v>12</v>
      </c>
      <c r="F25" t="s">
        <v>43</v>
      </c>
      <c r="G25" t="s">
        <v>37</v>
      </c>
      <c r="H25" t="s">
        <v>60</v>
      </c>
      <c r="I25" t="str">
        <f t="shared" si="2"/>
        <v>Multi, implizit, with coordinates</v>
      </c>
      <c r="J25" t="s">
        <v>62</v>
      </c>
      <c r="K25" t="s">
        <v>12</v>
      </c>
      <c r="L25" t="s">
        <v>12</v>
      </c>
      <c r="M25" t="s">
        <v>82</v>
      </c>
      <c r="N25" t="s">
        <v>203</v>
      </c>
      <c r="O25" t="s">
        <v>86</v>
      </c>
      <c r="P25" t="str">
        <f t="shared" si="3"/>
        <v>Multi, implizit, with coordinates</v>
      </c>
      <c r="Q25" t="s">
        <v>90</v>
      </c>
      <c r="R25" t="s">
        <v>12</v>
      </c>
      <c r="S25" t="s">
        <v>12</v>
      </c>
      <c r="T25" t="s">
        <v>105</v>
      </c>
      <c r="U25" t="s">
        <v>19</v>
      </c>
    </row>
    <row r="26" spans="1:21" x14ac:dyDescent="0.3">
      <c r="A26" t="s">
        <v>6</v>
      </c>
      <c r="B26" t="s">
        <v>40</v>
      </c>
      <c r="C26" t="s">
        <v>10</v>
      </c>
      <c r="D26" t="s">
        <v>38</v>
      </c>
      <c r="E26" t="s">
        <v>12</v>
      </c>
      <c r="F26" t="s">
        <v>44</v>
      </c>
      <c r="G26" t="s">
        <v>45</v>
      </c>
      <c r="H26" t="s">
        <v>60</v>
      </c>
      <c r="I26" t="str">
        <f t="shared" si="2"/>
        <v>Multi, implizit, with coordinates</v>
      </c>
      <c r="J26" t="s">
        <v>63</v>
      </c>
      <c r="K26" t="s">
        <v>83</v>
      </c>
      <c r="L26" t="s">
        <v>12</v>
      </c>
      <c r="M26" t="s">
        <v>84</v>
      </c>
      <c r="N26" t="s">
        <v>203</v>
      </c>
      <c r="O26" t="s">
        <v>86</v>
      </c>
      <c r="P26" t="str">
        <f t="shared" si="3"/>
        <v>Multi, implizit, with coordinates</v>
      </c>
      <c r="Q26" t="s">
        <v>91</v>
      </c>
      <c r="R26" t="s">
        <v>12</v>
      </c>
      <c r="S26" t="s">
        <v>144</v>
      </c>
      <c r="T26" t="s">
        <v>19</v>
      </c>
      <c r="U26" t="s">
        <v>197</v>
      </c>
    </row>
    <row r="27" spans="1:21" x14ac:dyDescent="0.3">
      <c r="A27" t="s">
        <v>6</v>
      </c>
      <c r="B27" t="s">
        <v>46</v>
      </c>
      <c r="C27" t="s">
        <v>7</v>
      </c>
      <c r="D27" t="s">
        <v>12</v>
      </c>
      <c r="E27" t="s">
        <v>12</v>
      </c>
      <c r="F27" t="s">
        <v>12</v>
      </c>
      <c r="G27" t="s">
        <v>37</v>
      </c>
      <c r="H27" t="s">
        <v>60</v>
      </c>
      <c r="I27" t="str">
        <f t="shared" si="2"/>
        <v>Multi, explizit, no coordinates</v>
      </c>
      <c r="J27" t="s">
        <v>61</v>
      </c>
      <c r="K27" t="s">
        <v>12</v>
      </c>
      <c r="L27" t="s">
        <v>12</v>
      </c>
      <c r="M27" t="s">
        <v>19</v>
      </c>
      <c r="N27" t="s">
        <v>204</v>
      </c>
      <c r="O27" t="s">
        <v>86</v>
      </c>
      <c r="P27" t="str">
        <f t="shared" si="3"/>
        <v>Multi, explizit, no coordinates</v>
      </c>
      <c r="Q27" t="s">
        <v>88</v>
      </c>
      <c r="R27" t="s">
        <v>12</v>
      </c>
      <c r="S27" t="s">
        <v>12</v>
      </c>
      <c r="T27" t="s">
        <v>106</v>
      </c>
      <c r="U27" t="s">
        <v>198</v>
      </c>
    </row>
    <row r="28" spans="1:21" x14ac:dyDescent="0.3">
      <c r="A28" t="s">
        <v>6</v>
      </c>
      <c r="B28" t="s">
        <v>46</v>
      </c>
      <c r="C28" t="s">
        <v>8</v>
      </c>
      <c r="D28" t="s">
        <v>38</v>
      </c>
      <c r="E28" t="s">
        <v>12</v>
      </c>
      <c r="F28" t="s">
        <v>47</v>
      </c>
      <c r="G28" t="s">
        <v>19</v>
      </c>
      <c r="H28" t="s">
        <v>60</v>
      </c>
      <c r="I28" t="str">
        <f t="shared" si="2"/>
        <v>Multi, explizit, no coordinates</v>
      </c>
      <c r="J28" t="s">
        <v>67</v>
      </c>
      <c r="K28" t="s">
        <v>12</v>
      </c>
      <c r="L28" t="s">
        <v>12</v>
      </c>
      <c r="M28" t="s">
        <v>19</v>
      </c>
      <c r="N28" t="s">
        <v>19</v>
      </c>
      <c r="O28" t="s">
        <v>86</v>
      </c>
      <c r="P28" t="str">
        <f t="shared" si="3"/>
        <v>Multi, explizit, no coordinates</v>
      </c>
      <c r="Q28" t="s">
        <v>89</v>
      </c>
      <c r="R28" t="s">
        <v>12</v>
      </c>
      <c r="S28" t="s">
        <v>12</v>
      </c>
      <c r="T28" t="s">
        <v>19</v>
      </c>
      <c r="U28" t="s">
        <v>199</v>
      </c>
    </row>
    <row r="29" spans="1:21" x14ac:dyDescent="0.3">
      <c r="A29" t="s">
        <v>6</v>
      </c>
      <c r="B29" t="s">
        <v>46</v>
      </c>
      <c r="C29" t="s">
        <v>9</v>
      </c>
      <c r="D29" t="s">
        <v>38</v>
      </c>
      <c r="E29" t="s">
        <v>12</v>
      </c>
      <c r="F29" t="s">
        <v>48</v>
      </c>
      <c r="G29" t="s">
        <v>49</v>
      </c>
      <c r="H29" t="s">
        <v>60</v>
      </c>
      <c r="I29" t="str">
        <f t="shared" si="2"/>
        <v>Multi, explizit, no coordinates</v>
      </c>
      <c r="J29" t="s">
        <v>62</v>
      </c>
      <c r="K29" t="s">
        <v>12</v>
      </c>
      <c r="L29" t="s">
        <v>12</v>
      </c>
      <c r="M29" t="s">
        <v>12</v>
      </c>
      <c r="N29" t="s">
        <v>205</v>
      </c>
      <c r="O29" t="s">
        <v>86</v>
      </c>
      <c r="P29" t="str">
        <f t="shared" si="3"/>
        <v>Multi, explizit, no coordinates</v>
      </c>
      <c r="Q29" t="s">
        <v>90</v>
      </c>
      <c r="R29" t="s">
        <v>12</v>
      </c>
      <c r="S29" t="s">
        <v>12</v>
      </c>
      <c r="T29" t="s">
        <v>102</v>
      </c>
      <c r="U29" t="s">
        <v>199</v>
      </c>
    </row>
    <row r="30" spans="1:21" x14ac:dyDescent="0.3">
      <c r="A30" t="s">
        <v>6</v>
      </c>
      <c r="B30" t="s">
        <v>46</v>
      </c>
      <c r="C30" t="s">
        <v>10</v>
      </c>
      <c r="D30" t="s">
        <v>52</v>
      </c>
      <c r="E30" t="s">
        <v>129</v>
      </c>
      <c r="F30" t="s">
        <v>50</v>
      </c>
      <c r="G30" t="s">
        <v>51</v>
      </c>
      <c r="H30" t="s">
        <v>60</v>
      </c>
      <c r="I30" t="str">
        <f t="shared" si="2"/>
        <v>Multi, explizit, no coordinates</v>
      </c>
      <c r="J30" t="s">
        <v>63</v>
      </c>
      <c r="K30" t="s">
        <v>12</v>
      </c>
      <c r="L30" t="s">
        <v>12</v>
      </c>
      <c r="M30" t="s">
        <v>12</v>
      </c>
      <c r="N30" t="s">
        <v>200</v>
      </c>
      <c r="O30" t="s">
        <v>86</v>
      </c>
      <c r="P30" t="str">
        <f t="shared" si="3"/>
        <v>Multi, explizit, no coordinates</v>
      </c>
      <c r="Q30" t="s">
        <v>91</v>
      </c>
      <c r="R30" t="s">
        <v>12</v>
      </c>
      <c r="S30" t="s">
        <v>12</v>
      </c>
      <c r="T30" t="s">
        <v>19</v>
      </c>
      <c r="U30" t="s">
        <v>12</v>
      </c>
    </row>
    <row r="31" spans="1:21" x14ac:dyDescent="0.3">
      <c r="A31" t="s">
        <v>6</v>
      </c>
      <c r="B31" t="s">
        <v>53</v>
      </c>
      <c r="C31" t="s">
        <v>7</v>
      </c>
      <c r="D31" t="s">
        <v>12</v>
      </c>
      <c r="E31" t="s">
        <v>12</v>
      </c>
      <c r="F31" t="s">
        <v>37</v>
      </c>
      <c r="G31" t="s">
        <v>37</v>
      </c>
      <c r="H31" t="s">
        <v>60</v>
      </c>
      <c r="I31" t="str">
        <f t="shared" si="2"/>
        <v>Multi, explizit, with coordinates</v>
      </c>
      <c r="J31" t="s">
        <v>61</v>
      </c>
      <c r="K31" t="s">
        <v>12</v>
      </c>
      <c r="L31" t="s">
        <v>12</v>
      </c>
      <c r="M31" t="s">
        <v>19</v>
      </c>
      <c r="N31" t="s">
        <v>206</v>
      </c>
      <c r="O31" t="s">
        <v>86</v>
      </c>
      <c r="P31" t="str">
        <f t="shared" si="3"/>
        <v>Multi, explizit, with coordinates</v>
      </c>
      <c r="Q31" t="s">
        <v>88</v>
      </c>
      <c r="R31" t="s">
        <v>222</v>
      </c>
      <c r="S31" t="s">
        <v>12</v>
      </c>
      <c r="T31" t="s">
        <v>107</v>
      </c>
      <c r="U31" t="s">
        <v>19</v>
      </c>
    </row>
    <row r="32" spans="1:21" x14ac:dyDescent="0.3">
      <c r="A32" t="s">
        <v>6</v>
      </c>
      <c r="B32" t="s">
        <v>53</v>
      </c>
      <c r="C32" t="s">
        <v>8</v>
      </c>
      <c r="D32" t="s">
        <v>54</v>
      </c>
      <c r="E32" t="s">
        <v>12</v>
      </c>
      <c r="F32" t="s">
        <v>55</v>
      </c>
      <c r="G32" t="s">
        <v>37</v>
      </c>
      <c r="H32" t="s">
        <v>60</v>
      </c>
      <c r="I32" t="str">
        <f t="shared" si="2"/>
        <v>Multi, explizit, with coordinates</v>
      </c>
      <c r="J32" t="s">
        <v>67</v>
      </c>
      <c r="K32" t="s">
        <v>12</v>
      </c>
      <c r="L32" t="s">
        <v>12</v>
      </c>
      <c r="M32" t="s">
        <v>19</v>
      </c>
      <c r="N32" t="s">
        <v>19</v>
      </c>
      <c r="O32" t="s">
        <v>86</v>
      </c>
      <c r="P32" t="str">
        <f t="shared" si="3"/>
        <v>Multi, explizit, with coordinates</v>
      </c>
      <c r="Q32" t="s">
        <v>89</v>
      </c>
      <c r="R32" t="s">
        <v>222</v>
      </c>
      <c r="S32" t="s">
        <v>12</v>
      </c>
      <c r="T32" t="s">
        <v>108</v>
      </c>
      <c r="U32" t="s">
        <v>19</v>
      </c>
    </row>
    <row r="33" spans="1:22" x14ac:dyDescent="0.3">
      <c r="A33" t="s">
        <v>6</v>
      </c>
      <c r="B33" t="s">
        <v>53</v>
      </c>
      <c r="C33" t="s">
        <v>9</v>
      </c>
      <c r="D33" t="s">
        <v>58</v>
      </c>
      <c r="E33" t="s">
        <v>12</v>
      </c>
      <c r="F33" t="s">
        <v>57</v>
      </c>
      <c r="G33" t="s">
        <v>56</v>
      </c>
      <c r="H33" t="s">
        <v>60</v>
      </c>
      <c r="I33" t="str">
        <f t="shared" si="2"/>
        <v>Multi, explizit, with coordinates</v>
      </c>
      <c r="J33" t="s">
        <v>62</v>
      </c>
      <c r="K33" t="s">
        <v>12</v>
      </c>
      <c r="L33" t="s">
        <v>12</v>
      </c>
      <c r="M33" t="s">
        <v>19</v>
      </c>
      <c r="N33" t="s">
        <v>19</v>
      </c>
      <c r="O33" t="s">
        <v>86</v>
      </c>
      <c r="P33" t="str">
        <f t="shared" si="3"/>
        <v>Multi, explizit, with coordinates</v>
      </c>
      <c r="Q33" t="s">
        <v>90</v>
      </c>
      <c r="R33" t="s">
        <v>12</v>
      </c>
      <c r="S33" t="s">
        <v>12</v>
      </c>
      <c r="T33" t="s">
        <v>19</v>
      </c>
      <c r="U33" t="s">
        <v>19</v>
      </c>
    </row>
    <row r="34" spans="1:22" x14ac:dyDescent="0.3">
      <c r="A34" t="s">
        <v>6</v>
      </c>
      <c r="B34" t="s">
        <v>53</v>
      </c>
      <c r="C34" t="s">
        <v>10</v>
      </c>
      <c r="D34" t="s">
        <v>27</v>
      </c>
      <c r="E34" t="s">
        <v>130</v>
      </c>
      <c r="F34" t="s">
        <v>59</v>
      </c>
      <c r="G34" t="s">
        <v>19</v>
      </c>
      <c r="H34" t="s">
        <v>60</v>
      </c>
      <c r="I34" t="str">
        <f t="shared" si="2"/>
        <v>Multi, explizit, with coordinates</v>
      </c>
      <c r="J34" t="s">
        <v>63</v>
      </c>
      <c r="K34" t="s">
        <v>12</v>
      </c>
      <c r="L34" t="s">
        <v>12</v>
      </c>
      <c r="M34" t="s">
        <v>85</v>
      </c>
      <c r="N34" t="s">
        <v>12</v>
      </c>
      <c r="O34" t="s">
        <v>86</v>
      </c>
      <c r="P34" t="str">
        <f t="shared" si="3"/>
        <v>Multi, explizit, with coordinates</v>
      </c>
      <c r="Q34" t="s">
        <v>91</v>
      </c>
      <c r="R34" t="s">
        <v>12</v>
      </c>
      <c r="S34" t="s">
        <v>12</v>
      </c>
      <c r="T34" t="s">
        <v>109</v>
      </c>
      <c r="U34" t="s">
        <v>19</v>
      </c>
    </row>
    <row r="35" spans="1:22" x14ac:dyDescent="0.3">
      <c r="A35" t="s">
        <v>6</v>
      </c>
      <c r="B35" t="s">
        <v>115</v>
      </c>
      <c r="C35" t="s">
        <v>7</v>
      </c>
      <c r="D35" t="s">
        <v>12</v>
      </c>
      <c r="E35" t="s">
        <v>12</v>
      </c>
      <c r="F35" t="s">
        <v>19</v>
      </c>
      <c r="G35" t="s">
        <v>110</v>
      </c>
      <c r="H35" t="s">
        <v>60</v>
      </c>
      <c r="I35" t="str">
        <f t="shared" si="2"/>
        <v>Summary, implizit</v>
      </c>
      <c r="J35" t="s">
        <v>61</v>
      </c>
      <c r="K35" t="s">
        <v>12</v>
      </c>
      <c r="L35" t="s">
        <v>12</v>
      </c>
      <c r="M35" t="s">
        <v>19</v>
      </c>
      <c r="N35" t="s">
        <v>12</v>
      </c>
      <c r="O35" t="s">
        <v>86</v>
      </c>
      <c r="P35" t="str">
        <f t="shared" si="3"/>
        <v>Summary, implizit</v>
      </c>
      <c r="Q35" t="s">
        <v>88</v>
      </c>
      <c r="R35" t="s">
        <v>12</v>
      </c>
      <c r="S35" t="s">
        <v>12</v>
      </c>
      <c r="T35" t="s">
        <v>19</v>
      </c>
      <c r="U35" t="s">
        <v>98</v>
      </c>
      <c r="V35" t="s">
        <v>195</v>
      </c>
    </row>
    <row r="36" spans="1:22" x14ac:dyDescent="0.3">
      <c r="A36" t="s">
        <v>6</v>
      </c>
      <c r="B36" t="s">
        <v>115</v>
      </c>
      <c r="C36" t="s">
        <v>8</v>
      </c>
      <c r="D36" t="s">
        <v>12</v>
      </c>
      <c r="E36" t="s">
        <v>12</v>
      </c>
      <c r="F36" t="s">
        <v>19</v>
      </c>
      <c r="G36" t="s">
        <v>19</v>
      </c>
      <c r="H36" t="s">
        <v>60</v>
      </c>
      <c r="I36" t="str">
        <f t="shared" si="2"/>
        <v>Summary, implizit</v>
      </c>
      <c r="J36" t="s">
        <v>67</v>
      </c>
      <c r="K36" t="s">
        <v>12</v>
      </c>
      <c r="L36" t="s">
        <v>12</v>
      </c>
      <c r="M36" t="s">
        <v>19</v>
      </c>
      <c r="N36" t="s">
        <v>207</v>
      </c>
      <c r="O36" t="s">
        <v>86</v>
      </c>
      <c r="P36" t="str">
        <f t="shared" si="3"/>
        <v>Summary, implizit</v>
      </c>
      <c r="Q36" t="s">
        <v>89</v>
      </c>
      <c r="R36" t="s">
        <v>12</v>
      </c>
      <c r="S36" t="s">
        <v>12</v>
      </c>
      <c r="T36" t="s">
        <v>104</v>
      </c>
      <c r="U36" t="s">
        <v>12</v>
      </c>
    </row>
    <row r="37" spans="1:22" x14ac:dyDescent="0.3">
      <c r="A37" t="s">
        <v>6</v>
      </c>
      <c r="B37" t="s">
        <v>115</v>
      </c>
      <c r="C37" t="s">
        <v>9</v>
      </c>
      <c r="D37" t="s">
        <v>112</v>
      </c>
      <c r="E37" t="s">
        <v>12</v>
      </c>
      <c r="F37" t="s">
        <v>111</v>
      </c>
      <c r="G37" t="s">
        <v>12</v>
      </c>
      <c r="H37" t="s">
        <v>60</v>
      </c>
      <c r="I37" t="str">
        <f t="shared" si="2"/>
        <v>Summary, implizit</v>
      </c>
      <c r="J37" t="s">
        <v>62</v>
      </c>
      <c r="K37" t="s">
        <v>12</v>
      </c>
      <c r="L37" t="s">
        <v>12</v>
      </c>
      <c r="M37" t="s">
        <v>19</v>
      </c>
      <c r="N37" t="s">
        <v>208</v>
      </c>
      <c r="O37" t="s">
        <v>86</v>
      </c>
      <c r="P37" t="str">
        <f t="shared" si="3"/>
        <v>Summary, implizit</v>
      </c>
      <c r="Q37" t="s">
        <v>90</v>
      </c>
      <c r="R37" t="s">
        <v>12</v>
      </c>
      <c r="S37" t="s">
        <v>12</v>
      </c>
      <c r="T37" t="s">
        <v>12</v>
      </c>
      <c r="U37" t="s">
        <v>12</v>
      </c>
    </row>
    <row r="38" spans="1:22" x14ac:dyDescent="0.3">
      <c r="A38" t="s">
        <v>6</v>
      </c>
      <c r="B38" t="s">
        <v>115</v>
      </c>
      <c r="C38" t="s">
        <v>10</v>
      </c>
      <c r="D38" t="s">
        <v>114</v>
      </c>
      <c r="E38" t="s">
        <v>131</v>
      </c>
      <c r="F38" t="s">
        <v>27</v>
      </c>
      <c r="G38" t="s">
        <v>113</v>
      </c>
      <c r="H38" t="s">
        <v>60</v>
      </c>
      <c r="I38" t="str">
        <f t="shared" si="2"/>
        <v>Summary, implizit</v>
      </c>
      <c r="J38" t="s">
        <v>63</v>
      </c>
      <c r="K38" t="s">
        <v>12</v>
      </c>
      <c r="L38" t="s">
        <v>12</v>
      </c>
      <c r="M38" t="s">
        <v>12</v>
      </c>
      <c r="N38" t="s">
        <v>209</v>
      </c>
      <c r="O38" t="s">
        <v>86</v>
      </c>
      <c r="P38" t="str">
        <f t="shared" si="3"/>
        <v>Summary, implizit</v>
      </c>
      <c r="Q38" t="s">
        <v>91</v>
      </c>
      <c r="R38" t="s">
        <v>12</v>
      </c>
      <c r="S38" t="s">
        <v>145</v>
      </c>
      <c r="T38" t="s">
        <v>120</v>
      </c>
      <c r="U38" t="s">
        <v>12</v>
      </c>
    </row>
    <row r="39" spans="1:22" x14ac:dyDescent="0.3">
      <c r="A39" t="s">
        <v>6</v>
      </c>
      <c r="B39" t="s">
        <v>116</v>
      </c>
      <c r="C39" t="s">
        <v>7</v>
      </c>
      <c r="D39" t="s">
        <v>12</v>
      </c>
      <c r="E39" t="s">
        <v>12</v>
      </c>
      <c r="F39" t="s">
        <v>19</v>
      </c>
      <c r="G39" t="s">
        <v>12</v>
      </c>
      <c r="H39" t="s">
        <v>60</v>
      </c>
      <c r="I39" t="str">
        <f t="shared" si="2"/>
        <v>Summary, explizit</v>
      </c>
      <c r="J39" t="s">
        <v>61</v>
      </c>
      <c r="K39" t="s">
        <v>119</v>
      </c>
      <c r="L39" t="s">
        <v>12</v>
      </c>
      <c r="M39" t="s">
        <v>12</v>
      </c>
      <c r="N39" t="s">
        <v>12</v>
      </c>
      <c r="O39" t="s">
        <v>86</v>
      </c>
      <c r="P39" t="str">
        <f t="shared" si="3"/>
        <v>Summary, explizit</v>
      </c>
      <c r="Q39" t="s">
        <v>88</v>
      </c>
      <c r="R39" t="s">
        <v>98</v>
      </c>
      <c r="S39" t="s">
        <v>12</v>
      </c>
      <c r="T39" t="s">
        <v>123</v>
      </c>
      <c r="U39" t="s">
        <v>98</v>
      </c>
    </row>
    <row r="40" spans="1:22" x14ac:dyDescent="0.3">
      <c r="A40" t="s">
        <v>6</v>
      </c>
      <c r="B40" t="s">
        <v>116</v>
      </c>
      <c r="C40" t="s">
        <v>8</v>
      </c>
      <c r="D40" t="s">
        <v>12</v>
      </c>
      <c r="E40" t="s">
        <v>132</v>
      </c>
      <c r="F40" t="s">
        <v>19</v>
      </c>
      <c r="G40" t="s">
        <v>19</v>
      </c>
      <c r="H40" t="s">
        <v>60</v>
      </c>
      <c r="I40" t="str">
        <f t="shared" si="2"/>
        <v>Summary, explizit</v>
      </c>
      <c r="J40" t="s">
        <v>67</v>
      </c>
      <c r="K40" t="s">
        <v>12</v>
      </c>
      <c r="L40" t="s">
        <v>12</v>
      </c>
      <c r="M40" t="s">
        <v>19</v>
      </c>
      <c r="N40" t="s">
        <v>19</v>
      </c>
      <c r="O40" t="s">
        <v>86</v>
      </c>
      <c r="P40" t="str">
        <f t="shared" si="3"/>
        <v>Summary, explizit</v>
      </c>
      <c r="Q40" t="s">
        <v>89</v>
      </c>
      <c r="R40" t="s">
        <v>98</v>
      </c>
      <c r="S40" t="s">
        <v>12</v>
      </c>
      <c r="T40" t="s">
        <v>121</v>
      </c>
      <c r="U40" t="s">
        <v>12</v>
      </c>
    </row>
    <row r="41" spans="1:22" x14ac:dyDescent="0.3">
      <c r="A41" t="s">
        <v>6</v>
      </c>
      <c r="B41" t="s">
        <v>116</v>
      </c>
      <c r="C41" t="s">
        <v>9</v>
      </c>
      <c r="D41" t="s">
        <v>12</v>
      </c>
      <c r="E41" t="s">
        <v>12</v>
      </c>
      <c r="F41" t="s">
        <v>19</v>
      </c>
      <c r="G41" t="s">
        <v>117</v>
      </c>
      <c r="H41" t="s">
        <v>60</v>
      </c>
      <c r="I41" t="str">
        <f t="shared" si="2"/>
        <v>Summary, explizit</v>
      </c>
      <c r="J41" t="s">
        <v>62</v>
      </c>
      <c r="K41" t="s">
        <v>12</v>
      </c>
      <c r="L41" t="s">
        <v>12</v>
      </c>
      <c r="M41" t="s">
        <v>12</v>
      </c>
      <c r="N41" t="s">
        <v>19</v>
      </c>
      <c r="O41" t="s">
        <v>86</v>
      </c>
      <c r="P41" t="str">
        <f t="shared" si="3"/>
        <v>Summary, explizit</v>
      </c>
      <c r="Q41" t="s">
        <v>90</v>
      </c>
      <c r="R41" t="s">
        <v>12</v>
      </c>
      <c r="S41" t="s">
        <v>12</v>
      </c>
      <c r="T41" t="s">
        <v>12</v>
      </c>
      <c r="U41" t="s">
        <v>12</v>
      </c>
    </row>
    <row r="42" spans="1:22" x14ac:dyDescent="0.3">
      <c r="A42" t="s">
        <v>6</v>
      </c>
      <c r="B42" t="s">
        <v>116</v>
      </c>
      <c r="C42" t="s">
        <v>10</v>
      </c>
      <c r="D42" t="s">
        <v>27</v>
      </c>
      <c r="E42" t="s">
        <v>133</v>
      </c>
      <c r="F42" t="s">
        <v>118</v>
      </c>
      <c r="G42" t="s">
        <v>22</v>
      </c>
      <c r="H42" t="s">
        <v>60</v>
      </c>
      <c r="I42" t="str">
        <f t="shared" si="2"/>
        <v>Summary, explizit</v>
      </c>
      <c r="J42" t="s">
        <v>63</v>
      </c>
      <c r="K42" t="s">
        <v>12</v>
      </c>
      <c r="L42" t="s">
        <v>12</v>
      </c>
      <c r="M42" t="s">
        <v>12</v>
      </c>
      <c r="N42" t="s">
        <v>210</v>
      </c>
      <c r="O42" t="s">
        <v>86</v>
      </c>
      <c r="P42" t="str">
        <f t="shared" si="3"/>
        <v>Summary, explizit</v>
      </c>
      <c r="Q42" t="s">
        <v>91</v>
      </c>
      <c r="R42" t="s">
        <v>12</v>
      </c>
      <c r="S42" t="s">
        <v>146</v>
      </c>
      <c r="T42" t="s">
        <v>122</v>
      </c>
      <c r="U42" t="s">
        <v>12</v>
      </c>
    </row>
    <row r="44" spans="1:22" x14ac:dyDescent="0.3">
      <c r="A44" t="s">
        <v>147</v>
      </c>
    </row>
    <row r="45" spans="1:22" x14ac:dyDescent="0.3">
      <c r="A45" t="str">
        <f>A2</f>
        <v>Machine</v>
      </c>
      <c r="B45" t="str">
        <f t="shared" ref="B45:U45" si="4">B2</f>
        <v>KG-Architektur</v>
      </c>
      <c r="C45" t="str">
        <f t="shared" si="4"/>
        <v>Question</v>
      </c>
      <c r="D45" t="str">
        <f t="shared" si="4"/>
        <v>DeepSeek-R1</v>
      </c>
      <c r="E45" t="str">
        <f t="shared" si="4"/>
        <v>DeepSeek-V3-0312</v>
      </c>
      <c r="F45" t="str">
        <f t="shared" si="4"/>
        <v>Llama-3.1-8b-instruct</v>
      </c>
      <c r="G45" t="str">
        <f t="shared" si="4"/>
        <v>Qwen-2.5-3B</v>
      </c>
      <c r="H45" t="str">
        <f t="shared" si="4"/>
        <v>Machine</v>
      </c>
      <c r="I45" t="str">
        <f t="shared" si="4"/>
        <v>KG-Architektur</v>
      </c>
      <c r="J45" t="str">
        <f t="shared" si="4"/>
        <v>Question</v>
      </c>
      <c r="K45" t="str">
        <f t="shared" si="4"/>
        <v>DeepSeek-R1</v>
      </c>
      <c r="L45" t="str">
        <f t="shared" si="4"/>
        <v>DeepSeek-V3-0312</v>
      </c>
      <c r="M45" t="str">
        <f t="shared" si="4"/>
        <v>Llama-3.1-8b-instruct</v>
      </c>
      <c r="N45" t="str">
        <f t="shared" si="4"/>
        <v>Qwen-2.5-3B</v>
      </c>
      <c r="O45" t="str">
        <f t="shared" si="4"/>
        <v>Machine</v>
      </c>
      <c r="P45" t="str">
        <f t="shared" si="4"/>
        <v>KG-Architektur</v>
      </c>
      <c r="Q45" t="str">
        <f t="shared" si="4"/>
        <v>Question</v>
      </c>
      <c r="R45" t="str">
        <f t="shared" si="4"/>
        <v>DeepSeek-R1</v>
      </c>
      <c r="S45" t="str">
        <f t="shared" si="4"/>
        <v>DeepSeek-V3-0312</v>
      </c>
      <c r="T45" t="str">
        <f t="shared" si="4"/>
        <v>Llama-3.1-8b-instruct</v>
      </c>
      <c r="U45" t="str">
        <f t="shared" si="4"/>
        <v>Qwen-2.5-3B</v>
      </c>
    </row>
    <row r="46" spans="1:22" x14ac:dyDescent="0.3">
      <c r="A46" t="str">
        <f t="shared" ref="A46:C85" si="5">A3</f>
        <v>Grinding Machine</v>
      </c>
      <c r="B46" t="str">
        <f t="shared" si="5"/>
        <v>Single, implizit, no coordinates</v>
      </c>
      <c r="C46" t="str">
        <f>C3</f>
        <v>Which component is located above the motor?</v>
      </c>
      <c r="D46" t="s">
        <v>12</v>
      </c>
      <c r="E46" t="s">
        <v>12</v>
      </c>
      <c r="F46" t="s">
        <v>12</v>
      </c>
      <c r="G46" t="s">
        <v>19</v>
      </c>
      <c r="H46" t="str">
        <f>H3</f>
        <v>Drilling Machine</v>
      </c>
      <c r="I46" t="str">
        <f>I3</f>
        <v>Single, implizit, no coordinates</v>
      </c>
      <c r="J46" t="str">
        <f>J3</f>
        <v>Which component is located above the drilling table?</v>
      </c>
      <c r="K46" t="s">
        <v>12</v>
      </c>
      <c r="L46" t="s">
        <v>12</v>
      </c>
      <c r="M46" t="s">
        <v>161</v>
      </c>
      <c r="N46" t="s">
        <v>12</v>
      </c>
      <c r="O46" t="str">
        <f>O3</f>
        <v>Switch</v>
      </c>
      <c r="P46" t="str">
        <f>P3</f>
        <v>Single, implizit, no coordinates</v>
      </c>
      <c r="Q46" t="str">
        <f>Q3</f>
        <v>Which component is located below the top button?</v>
      </c>
      <c r="R46" t="s">
        <v>12</v>
      </c>
      <c r="S46" t="s">
        <v>12</v>
      </c>
      <c r="T46" t="s">
        <v>19</v>
      </c>
      <c r="U46" t="s">
        <v>19</v>
      </c>
    </row>
    <row r="47" spans="1:22" x14ac:dyDescent="0.3">
      <c r="A47" t="str">
        <f t="shared" si="5"/>
        <v>Grinding Machine</v>
      </c>
      <c r="B47" t="str">
        <f t="shared" si="5"/>
        <v>Single, implizit, no coordinates</v>
      </c>
      <c r="C47" t="str">
        <f t="shared" si="5"/>
        <v>Which component is located left to the motor?</v>
      </c>
      <c r="D47" t="s">
        <v>12</v>
      </c>
      <c r="E47" t="s">
        <v>19</v>
      </c>
      <c r="F47" t="s">
        <v>12</v>
      </c>
      <c r="G47" t="s">
        <v>19</v>
      </c>
      <c r="H47" t="str">
        <f t="shared" ref="H47:J85" si="6">H4</f>
        <v>Drilling Machine</v>
      </c>
      <c r="I47" t="str">
        <f t="shared" si="6"/>
        <v>Single, implizit, no coordinates</v>
      </c>
      <c r="J47" t="str">
        <f t="shared" si="6"/>
        <v>Which component is located left to the bottom lever?</v>
      </c>
      <c r="K47" t="s">
        <v>12</v>
      </c>
      <c r="L47" t="s">
        <v>12</v>
      </c>
      <c r="M47" t="s">
        <v>19</v>
      </c>
      <c r="N47" t="s">
        <v>19</v>
      </c>
      <c r="O47" t="str">
        <f t="shared" ref="O47:Q85" si="7">O4</f>
        <v>Switch</v>
      </c>
      <c r="P47" t="str">
        <f t="shared" si="7"/>
        <v>Single, implizit, no coordinates</v>
      </c>
      <c r="Q47" t="str">
        <f t="shared" si="7"/>
        <v>Which component is located above the power plug?</v>
      </c>
      <c r="R47" t="s">
        <v>12</v>
      </c>
      <c r="S47" t="s">
        <v>12</v>
      </c>
      <c r="T47" t="s">
        <v>12</v>
      </c>
      <c r="U47" t="s">
        <v>12</v>
      </c>
    </row>
    <row r="48" spans="1:22" x14ac:dyDescent="0.3">
      <c r="A48" t="str">
        <f t="shared" si="5"/>
        <v>Grinding Machine</v>
      </c>
      <c r="B48" t="str">
        <f t="shared" si="5"/>
        <v>Single, implizit, no coordinates</v>
      </c>
      <c r="C48" t="str">
        <f t="shared" si="5"/>
        <v>Where is the left grinding wheel located?</v>
      </c>
      <c r="D48" t="s">
        <v>12</v>
      </c>
      <c r="E48" t="s">
        <v>19</v>
      </c>
      <c r="F48" t="s">
        <v>98</v>
      </c>
      <c r="G48" t="s">
        <v>12</v>
      </c>
      <c r="H48" t="str">
        <f t="shared" si="6"/>
        <v>Drilling Machine</v>
      </c>
      <c r="I48" t="str">
        <f t="shared" si="6"/>
        <v>Single, implizit, no coordinates</v>
      </c>
      <c r="J48" t="str">
        <f t="shared" si="6"/>
        <v>Where is the wrench hanging?</v>
      </c>
      <c r="K48" t="s">
        <v>12</v>
      </c>
      <c r="L48" t="s">
        <v>12</v>
      </c>
      <c r="M48" t="s">
        <v>12</v>
      </c>
      <c r="N48" t="s">
        <v>12</v>
      </c>
      <c r="O48" t="str">
        <f t="shared" si="7"/>
        <v>Switch</v>
      </c>
      <c r="P48" t="str">
        <f t="shared" si="7"/>
        <v>Single, implizit, no coordinates</v>
      </c>
      <c r="Q48" t="str">
        <f t="shared" si="7"/>
        <v>How many buttons are on the housing?</v>
      </c>
      <c r="R48" t="s">
        <v>12</v>
      </c>
      <c r="S48" t="s">
        <v>12</v>
      </c>
      <c r="T48" t="s">
        <v>19</v>
      </c>
      <c r="U48" t="s">
        <v>12</v>
      </c>
    </row>
    <row r="49" spans="1:21" x14ac:dyDescent="0.3">
      <c r="A49" t="str">
        <f t="shared" si="5"/>
        <v>Grinding Machine</v>
      </c>
      <c r="B49" t="str">
        <f t="shared" si="5"/>
        <v>Single, implizit, no coordinates</v>
      </c>
      <c r="C49" t="str">
        <f t="shared" si="5"/>
        <v>If the motor overheats, which parts would be affected?</v>
      </c>
      <c r="D49" t="s">
        <v>12</v>
      </c>
      <c r="E49" t="s">
        <v>12</v>
      </c>
      <c r="F49" t="s">
        <v>12</v>
      </c>
      <c r="G49" t="s">
        <v>185</v>
      </c>
      <c r="H49" t="str">
        <f t="shared" si="6"/>
        <v>Drilling Machine</v>
      </c>
      <c r="I49" t="str">
        <f t="shared" si="6"/>
        <v>Single, implizit, no coordinates</v>
      </c>
      <c r="J49" t="str">
        <f t="shared" si="6"/>
        <v>Which components are involved in operating the machine?</v>
      </c>
      <c r="K49" t="s">
        <v>12</v>
      </c>
      <c r="L49" t="s">
        <v>162</v>
      </c>
      <c r="M49" t="s">
        <v>162</v>
      </c>
      <c r="N49" t="s">
        <v>12</v>
      </c>
      <c r="O49" t="str">
        <f t="shared" si="7"/>
        <v>Switch</v>
      </c>
      <c r="P49" t="str">
        <f t="shared" si="7"/>
        <v>Single, implizit, no coordinates</v>
      </c>
      <c r="Q49" t="str">
        <f t="shared" si="7"/>
        <v>The supply of power is not working, what could be the issue?</v>
      </c>
      <c r="R49" t="s">
        <v>12</v>
      </c>
      <c r="S49" t="s">
        <v>12</v>
      </c>
      <c r="T49" t="s">
        <v>171</v>
      </c>
      <c r="U49" t="s">
        <v>12</v>
      </c>
    </row>
    <row r="50" spans="1:21" x14ac:dyDescent="0.3">
      <c r="A50" t="str">
        <f t="shared" si="5"/>
        <v>Grinding Machine</v>
      </c>
      <c r="B50" t="str">
        <f t="shared" si="5"/>
        <v>Single, implizit, with coordinates</v>
      </c>
      <c r="C50" t="str">
        <f t="shared" si="5"/>
        <v>Which component is located above the motor?</v>
      </c>
      <c r="D50" t="s">
        <v>12</v>
      </c>
      <c r="E50" t="s">
        <v>12</v>
      </c>
      <c r="F50" t="s">
        <v>12</v>
      </c>
      <c r="G50" t="s">
        <v>19</v>
      </c>
      <c r="H50" t="str">
        <f t="shared" si="6"/>
        <v>Drilling Machine</v>
      </c>
      <c r="I50" t="str">
        <f t="shared" si="6"/>
        <v>Single, implizit, with coordinates</v>
      </c>
      <c r="J50" t="str">
        <f t="shared" si="6"/>
        <v>Which component is located above the drilling table?</v>
      </c>
      <c r="K50" t="s">
        <v>12</v>
      </c>
      <c r="L50" t="s">
        <v>12</v>
      </c>
      <c r="M50" t="s">
        <v>12</v>
      </c>
      <c r="N50" t="s">
        <v>12</v>
      </c>
      <c r="O50" t="str">
        <f t="shared" si="7"/>
        <v>Switch</v>
      </c>
      <c r="P50" t="str">
        <f t="shared" si="7"/>
        <v>Single, implizit, with coordinates</v>
      </c>
      <c r="Q50" t="str">
        <f t="shared" si="7"/>
        <v>Which component is located below the top button?</v>
      </c>
      <c r="R50" t="s">
        <v>12</v>
      </c>
      <c r="S50" t="s">
        <v>12</v>
      </c>
      <c r="T50" t="s">
        <v>172</v>
      </c>
      <c r="U50" t="s">
        <v>12</v>
      </c>
    </row>
    <row r="51" spans="1:21" x14ac:dyDescent="0.3">
      <c r="A51" t="str">
        <f t="shared" si="5"/>
        <v>Grinding Machine</v>
      </c>
      <c r="B51" t="str">
        <f t="shared" si="5"/>
        <v>Single, implizit, with coordinates</v>
      </c>
      <c r="C51" t="str">
        <f t="shared" si="5"/>
        <v>Which component is located left to the motor?</v>
      </c>
      <c r="D51" t="s">
        <v>12</v>
      </c>
      <c r="E51" t="s">
        <v>149</v>
      </c>
      <c r="F51" t="s">
        <v>120</v>
      </c>
      <c r="G51" t="s">
        <v>19</v>
      </c>
      <c r="H51" t="str">
        <f t="shared" si="6"/>
        <v>Drilling Machine</v>
      </c>
      <c r="I51" t="str">
        <f t="shared" si="6"/>
        <v>Single, implizit, with coordinates</v>
      </c>
      <c r="J51" t="str">
        <f t="shared" si="6"/>
        <v>Which component is located left to the bottom lever?</v>
      </c>
      <c r="K51" t="s">
        <v>12</v>
      </c>
      <c r="L51" t="s">
        <v>12</v>
      </c>
      <c r="M51" t="s">
        <v>12</v>
      </c>
      <c r="N51" t="s">
        <v>12</v>
      </c>
      <c r="O51" t="str">
        <f t="shared" si="7"/>
        <v>Switch</v>
      </c>
      <c r="P51" t="str">
        <f t="shared" si="7"/>
        <v>Single, implizit, with coordinates</v>
      </c>
      <c r="Q51" t="str">
        <f t="shared" si="7"/>
        <v>Which component is located above the power plug?</v>
      </c>
      <c r="R51" t="s">
        <v>12</v>
      </c>
      <c r="S51" t="s">
        <v>12</v>
      </c>
      <c r="T51" t="s">
        <v>12</v>
      </c>
      <c r="U51" t="s">
        <v>12</v>
      </c>
    </row>
    <row r="52" spans="1:21" x14ac:dyDescent="0.3">
      <c r="A52" t="str">
        <f t="shared" si="5"/>
        <v>Grinding Machine</v>
      </c>
      <c r="B52" t="str">
        <f t="shared" si="5"/>
        <v>Single, implizit, with coordinates</v>
      </c>
      <c r="C52" t="str">
        <f t="shared" si="5"/>
        <v>Where is the left grinding wheel located?</v>
      </c>
      <c r="D52" t="s">
        <v>12</v>
      </c>
      <c r="E52" t="s">
        <v>12</v>
      </c>
      <c r="F52" t="s">
        <v>98</v>
      </c>
      <c r="G52" t="s">
        <v>19</v>
      </c>
      <c r="H52" t="str">
        <f t="shared" si="6"/>
        <v>Drilling Machine</v>
      </c>
      <c r="I52" t="str">
        <f t="shared" si="6"/>
        <v>Single, implizit, with coordinates</v>
      </c>
      <c r="J52" t="str">
        <f t="shared" si="6"/>
        <v>Where is the wrench hanging?</v>
      </c>
      <c r="K52" t="s">
        <v>12</v>
      </c>
      <c r="L52" t="s">
        <v>12</v>
      </c>
      <c r="M52" t="s">
        <v>12</v>
      </c>
      <c r="N52" t="s">
        <v>12</v>
      </c>
      <c r="O52" t="str">
        <f t="shared" si="7"/>
        <v>Switch</v>
      </c>
      <c r="P52" t="str">
        <f t="shared" si="7"/>
        <v>Single, implizit, with coordinates</v>
      </c>
      <c r="Q52" t="str">
        <f t="shared" si="7"/>
        <v>How many buttons are on the housing?</v>
      </c>
      <c r="R52" t="s">
        <v>12</v>
      </c>
      <c r="S52" t="s">
        <v>12</v>
      </c>
      <c r="T52" t="s">
        <v>12</v>
      </c>
      <c r="U52" t="s">
        <v>12</v>
      </c>
    </row>
    <row r="53" spans="1:21" x14ac:dyDescent="0.3">
      <c r="A53" t="str">
        <f t="shared" si="5"/>
        <v>Grinding Machine</v>
      </c>
      <c r="B53" t="str">
        <f t="shared" si="5"/>
        <v>Single, implizit, with coordinates</v>
      </c>
      <c r="C53" t="str">
        <f t="shared" si="5"/>
        <v>If the motor overheats, which parts would be affected?</v>
      </c>
      <c r="D53" t="s">
        <v>12</v>
      </c>
      <c r="E53" t="s">
        <v>12</v>
      </c>
      <c r="F53" t="s">
        <v>12</v>
      </c>
      <c r="G53" t="s">
        <v>174</v>
      </c>
      <c r="H53" t="str">
        <f t="shared" si="6"/>
        <v>Drilling Machine</v>
      </c>
      <c r="I53" t="str">
        <f t="shared" si="6"/>
        <v>Single, implizit, with coordinates</v>
      </c>
      <c r="J53" t="str">
        <f t="shared" si="6"/>
        <v>Which components are involved in operating the machine?</v>
      </c>
      <c r="K53" t="s">
        <v>162</v>
      </c>
      <c r="L53" t="s">
        <v>162</v>
      </c>
      <c r="M53" t="s">
        <v>162</v>
      </c>
      <c r="N53" t="s">
        <v>98</v>
      </c>
      <c r="O53" t="str">
        <f t="shared" si="7"/>
        <v>Switch</v>
      </c>
      <c r="P53" t="str">
        <f t="shared" si="7"/>
        <v>Single, implizit, with coordinates</v>
      </c>
      <c r="Q53" t="str">
        <f t="shared" si="7"/>
        <v>The supply of power is not working, what could be the issue?</v>
      </c>
      <c r="R53" t="s">
        <v>12</v>
      </c>
      <c r="S53" t="s">
        <v>12</v>
      </c>
      <c r="T53" t="s">
        <v>12</v>
      </c>
      <c r="U53" t="s">
        <v>12</v>
      </c>
    </row>
    <row r="54" spans="1:21" x14ac:dyDescent="0.3">
      <c r="A54" t="str">
        <f t="shared" si="5"/>
        <v>Grinding Machine</v>
      </c>
      <c r="B54" t="str">
        <f t="shared" si="5"/>
        <v>Single, explizit, no coordinates</v>
      </c>
      <c r="C54" t="str">
        <f t="shared" si="5"/>
        <v>Which component is located above the motor?</v>
      </c>
      <c r="D54" t="s">
        <v>12</v>
      </c>
      <c r="E54" t="s">
        <v>12</v>
      </c>
      <c r="F54" t="s">
        <v>12</v>
      </c>
      <c r="G54" t="s">
        <v>19</v>
      </c>
      <c r="H54" t="str">
        <f t="shared" si="6"/>
        <v>Drilling Machine</v>
      </c>
      <c r="I54" t="str">
        <f t="shared" si="6"/>
        <v>Single, explizit, no coordinates</v>
      </c>
      <c r="J54" t="str">
        <f t="shared" si="6"/>
        <v>Which component is located above the drilling table?</v>
      </c>
      <c r="K54" t="s">
        <v>12</v>
      </c>
      <c r="L54" t="s">
        <v>12</v>
      </c>
      <c r="M54" t="s">
        <v>12</v>
      </c>
      <c r="N54" t="s">
        <v>12</v>
      </c>
      <c r="O54" t="str">
        <f t="shared" si="7"/>
        <v>Switch</v>
      </c>
      <c r="P54" t="str">
        <f t="shared" si="7"/>
        <v>Single, explizit, no coordinates</v>
      </c>
      <c r="Q54" t="str">
        <f t="shared" si="7"/>
        <v>Which component is located below the top button?</v>
      </c>
      <c r="R54" t="s">
        <v>12</v>
      </c>
      <c r="S54" t="s">
        <v>19</v>
      </c>
      <c r="T54" t="s">
        <v>12</v>
      </c>
      <c r="U54" t="s">
        <v>12</v>
      </c>
    </row>
    <row r="55" spans="1:21" x14ac:dyDescent="0.3">
      <c r="A55" t="str">
        <f t="shared" si="5"/>
        <v>Grinding Machine</v>
      </c>
      <c r="B55" t="str">
        <f t="shared" si="5"/>
        <v>Single, explizit, no coordinates</v>
      </c>
      <c r="C55" t="str">
        <f t="shared" si="5"/>
        <v>Which component is located left to the motor?</v>
      </c>
      <c r="D55" t="s">
        <v>12</v>
      </c>
      <c r="E55" t="s">
        <v>19</v>
      </c>
      <c r="F55" t="s">
        <v>19</v>
      </c>
      <c r="G55" t="s">
        <v>12</v>
      </c>
      <c r="H55" t="str">
        <f t="shared" si="6"/>
        <v>Drilling Machine</v>
      </c>
      <c r="I55" t="str">
        <f t="shared" si="6"/>
        <v>Single, explizit, no coordinates</v>
      </c>
      <c r="J55" t="str">
        <f t="shared" si="6"/>
        <v>Which component is located left to the bottom lever?</v>
      </c>
      <c r="K55" t="s">
        <v>12</v>
      </c>
      <c r="L55" t="s">
        <v>12</v>
      </c>
      <c r="M55" t="s">
        <v>19</v>
      </c>
      <c r="N55" t="s">
        <v>19</v>
      </c>
      <c r="O55" t="str">
        <f t="shared" si="7"/>
        <v>Switch</v>
      </c>
      <c r="P55" t="str">
        <f t="shared" si="7"/>
        <v>Single, explizit, no coordinates</v>
      </c>
      <c r="Q55" t="str">
        <f t="shared" si="7"/>
        <v>Which component is located above the power plug?</v>
      </c>
      <c r="R55" t="s">
        <v>173</v>
      </c>
      <c r="S55" t="s">
        <v>12</v>
      </c>
      <c r="T55" t="s">
        <v>98</v>
      </c>
      <c r="U55" t="s">
        <v>19</v>
      </c>
    </row>
    <row r="56" spans="1:21" x14ac:dyDescent="0.3">
      <c r="A56" t="str">
        <f t="shared" si="5"/>
        <v>Grinding Machine</v>
      </c>
      <c r="B56" t="str">
        <f t="shared" si="5"/>
        <v>Single, explizit, no coordinates</v>
      </c>
      <c r="C56" t="str">
        <f t="shared" si="5"/>
        <v>Where is the left grinding wheel located?</v>
      </c>
      <c r="D56" t="s">
        <v>12</v>
      </c>
      <c r="E56" t="s">
        <v>12</v>
      </c>
      <c r="F56" t="s">
        <v>98</v>
      </c>
      <c r="G56" t="s">
        <v>12</v>
      </c>
      <c r="H56" t="str">
        <f t="shared" si="6"/>
        <v>Drilling Machine</v>
      </c>
      <c r="I56" t="str">
        <f t="shared" si="6"/>
        <v>Single, explizit, no coordinates</v>
      </c>
      <c r="J56" t="str">
        <f t="shared" si="6"/>
        <v>Where is the wrench hanging?</v>
      </c>
      <c r="K56" t="s">
        <v>12</v>
      </c>
      <c r="L56" t="s">
        <v>19</v>
      </c>
      <c r="M56" t="s">
        <v>19</v>
      </c>
      <c r="N56" t="s">
        <v>12</v>
      </c>
      <c r="O56" t="str">
        <f t="shared" si="7"/>
        <v>Switch</v>
      </c>
      <c r="P56" t="str">
        <f t="shared" si="7"/>
        <v>Single, explizit, no coordinates</v>
      </c>
      <c r="Q56" t="str">
        <f t="shared" si="7"/>
        <v>How many buttons are on the housing?</v>
      </c>
      <c r="R56" t="s">
        <v>12</v>
      </c>
      <c r="S56" t="s">
        <v>12</v>
      </c>
      <c r="T56" t="s">
        <v>12</v>
      </c>
      <c r="U56" t="s">
        <v>12</v>
      </c>
    </row>
    <row r="57" spans="1:21" x14ac:dyDescent="0.3">
      <c r="A57" t="str">
        <f t="shared" si="5"/>
        <v>Grinding Machine</v>
      </c>
      <c r="B57" t="str">
        <f t="shared" si="5"/>
        <v>Single, explizit, no coordinates</v>
      </c>
      <c r="C57" t="str">
        <f t="shared" si="5"/>
        <v>If the motor overheats, which parts would be affected?</v>
      </c>
      <c r="D57" t="s">
        <v>12</v>
      </c>
      <c r="E57" t="s">
        <v>12</v>
      </c>
      <c r="F57" t="s">
        <v>19</v>
      </c>
      <c r="G57" t="s">
        <v>12</v>
      </c>
      <c r="H57" t="str">
        <f t="shared" si="6"/>
        <v>Drilling Machine</v>
      </c>
      <c r="I57" t="str">
        <f t="shared" si="6"/>
        <v>Single, explizit, no coordinates</v>
      </c>
      <c r="J57" t="str">
        <f t="shared" si="6"/>
        <v>Which components are involved in operating the machine?</v>
      </c>
      <c r="K57" t="s">
        <v>12</v>
      </c>
      <c r="L57" t="s">
        <v>162</v>
      </c>
      <c r="M57" t="s">
        <v>162</v>
      </c>
      <c r="N57" t="s">
        <v>12</v>
      </c>
      <c r="O57" t="str">
        <f t="shared" si="7"/>
        <v>Switch</v>
      </c>
      <c r="P57" t="str">
        <f t="shared" si="7"/>
        <v>Single, explizit, no coordinates</v>
      </c>
      <c r="Q57" t="str">
        <f t="shared" si="7"/>
        <v>The supply of power is not working, what could be the issue?</v>
      </c>
      <c r="R57" t="s">
        <v>12</v>
      </c>
      <c r="S57" t="s">
        <v>12</v>
      </c>
      <c r="T57" t="s">
        <v>12</v>
      </c>
      <c r="U57" t="s">
        <v>12</v>
      </c>
    </row>
    <row r="58" spans="1:21" x14ac:dyDescent="0.3">
      <c r="A58" t="str">
        <f t="shared" si="5"/>
        <v>Grinding Machine</v>
      </c>
      <c r="B58" t="str">
        <f t="shared" si="5"/>
        <v>Single, explizit, with coordinates</v>
      </c>
      <c r="C58" t="str">
        <f t="shared" si="5"/>
        <v>Which component is located above the motor?</v>
      </c>
      <c r="D58" t="s">
        <v>12</v>
      </c>
      <c r="E58" t="s">
        <v>12</v>
      </c>
      <c r="F58" t="s">
        <v>12</v>
      </c>
      <c r="G58" t="s">
        <v>19</v>
      </c>
      <c r="H58" t="str">
        <f t="shared" si="6"/>
        <v>Drilling Machine</v>
      </c>
      <c r="I58" t="str">
        <f t="shared" si="6"/>
        <v>Single, explizit, with coordinates</v>
      </c>
      <c r="J58" t="str">
        <f t="shared" si="6"/>
        <v>Which component is located above the drilling table?</v>
      </c>
      <c r="K58" t="s">
        <v>164</v>
      </c>
      <c r="L58" t="s">
        <v>12</v>
      </c>
      <c r="M58" t="s">
        <v>163</v>
      </c>
      <c r="N58" t="s">
        <v>12</v>
      </c>
      <c r="O58" t="str">
        <f t="shared" si="7"/>
        <v>Switch</v>
      </c>
      <c r="P58" t="str">
        <f t="shared" si="7"/>
        <v>Single, explizit, with coordinates</v>
      </c>
      <c r="Q58" t="str">
        <f t="shared" si="7"/>
        <v>Which component is located below the top button?</v>
      </c>
      <c r="R58" t="s">
        <v>98</v>
      </c>
      <c r="S58" t="s">
        <v>98</v>
      </c>
      <c r="T58" t="s">
        <v>19</v>
      </c>
      <c r="U58" t="s">
        <v>19</v>
      </c>
    </row>
    <row r="59" spans="1:21" x14ac:dyDescent="0.3">
      <c r="A59" t="str">
        <f t="shared" si="5"/>
        <v>Grinding Machine</v>
      </c>
      <c r="B59" t="str">
        <f t="shared" si="5"/>
        <v>Single, explizit, with coordinates</v>
      </c>
      <c r="C59" t="str">
        <f>C16</f>
        <v>Which component is located left to the motor?</v>
      </c>
      <c r="D59" t="s">
        <v>12</v>
      </c>
      <c r="E59" t="s">
        <v>12</v>
      </c>
      <c r="F59" t="s">
        <v>19</v>
      </c>
      <c r="G59" t="s">
        <v>12</v>
      </c>
      <c r="H59" t="str">
        <f t="shared" si="6"/>
        <v>Drilling Machine</v>
      </c>
      <c r="I59" t="str">
        <f t="shared" si="6"/>
        <v>Single, explizit, with coordinates</v>
      </c>
      <c r="J59" t="str">
        <f t="shared" si="6"/>
        <v>Which component is located left to the bottom lever?</v>
      </c>
      <c r="K59" t="s">
        <v>12</v>
      </c>
      <c r="L59" t="s">
        <v>12</v>
      </c>
      <c r="M59" t="s">
        <v>19</v>
      </c>
      <c r="N59" t="s">
        <v>12</v>
      </c>
      <c r="O59" t="str">
        <f t="shared" si="7"/>
        <v>Switch</v>
      </c>
      <c r="P59" t="str">
        <f t="shared" si="7"/>
        <v>Single, explizit, with coordinates</v>
      </c>
      <c r="Q59" t="str">
        <f t="shared" si="7"/>
        <v>Which component is located above the power plug?</v>
      </c>
      <c r="R59" t="s">
        <v>12</v>
      </c>
      <c r="S59" t="s">
        <v>12</v>
      </c>
      <c r="T59" t="s">
        <v>12</v>
      </c>
      <c r="U59" t="s">
        <v>12</v>
      </c>
    </row>
    <row r="60" spans="1:21" x14ac:dyDescent="0.3">
      <c r="A60" t="str">
        <f t="shared" si="5"/>
        <v>Grinding Machine</v>
      </c>
      <c r="B60" t="str">
        <f t="shared" si="5"/>
        <v>Single, explizit, with coordinates</v>
      </c>
      <c r="C60" t="str">
        <f>C17</f>
        <v>Where is the left grinding wheel located?</v>
      </c>
      <c r="D60" t="s">
        <v>112</v>
      </c>
      <c r="E60" t="s">
        <v>12</v>
      </c>
      <c r="F60" t="s">
        <v>151</v>
      </c>
      <c r="G60" t="s">
        <v>19</v>
      </c>
      <c r="H60" t="str">
        <f t="shared" si="6"/>
        <v>Drilling Machine</v>
      </c>
      <c r="I60" t="str">
        <f t="shared" si="6"/>
        <v>Single, explizit, with coordinates</v>
      </c>
      <c r="J60" t="str">
        <f t="shared" si="6"/>
        <v>Where is the wrench hanging?</v>
      </c>
      <c r="K60" t="s">
        <v>12</v>
      </c>
      <c r="L60" t="s">
        <v>12</v>
      </c>
      <c r="M60" t="s">
        <v>12</v>
      </c>
      <c r="N60" t="s">
        <v>12</v>
      </c>
      <c r="O60" t="str">
        <f t="shared" si="7"/>
        <v>Switch</v>
      </c>
      <c r="P60" t="str">
        <f t="shared" si="7"/>
        <v>Single, explizit, with coordinates</v>
      </c>
      <c r="Q60" t="str">
        <f t="shared" si="7"/>
        <v>How many buttons are on the housing?</v>
      </c>
      <c r="R60" t="s">
        <v>12</v>
      </c>
      <c r="S60" t="s">
        <v>12</v>
      </c>
      <c r="T60" t="s">
        <v>12</v>
      </c>
      <c r="U60" t="s">
        <v>12</v>
      </c>
    </row>
    <row r="61" spans="1:21" x14ac:dyDescent="0.3">
      <c r="A61" t="str">
        <f t="shared" si="5"/>
        <v>Grinding Machine</v>
      </c>
      <c r="B61" t="str">
        <f t="shared" si="5"/>
        <v>Single, explizit, with coordinates</v>
      </c>
      <c r="C61" t="str">
        <f t="shared" si="5"/>
        <v>If the motor overheats, which parts would be affected?</v>
      </c>
      <c r="D61" t="s">
        <v>12</v>
      </c>
      <c r="E61" t="s">
        <v>150</v>
      </c>
      <c r="F61" t="s">
        <v>19</v>
      </c>
      <c r="G61" t="s">
        <v>98</v>
      </c>
      <c r="H61" t="str">
        <f t="shared" si="6"/>
        <v>Drilling Machine</v>
      </c>
      <c r="I61" t="str">
        <f t="shared" si="6"/>
        <v>Single, explizit, with coordinates</v>
      </c>
      <c r="J61" t="str">
        <f t="shared" si="6"/>
        <v>Which components are involved in operating the machine?</v>
      </c>
      <c r="K61" t="s">
        <v>12</v>
      </c>
      <c r="L61" t="s">
        <v>162</v>
      </c>
      <c r="M61" t="s">
        <v>162</v>
      </c>
      <c r="N61" t="s">
        <v>98</v>
      </c>
      <c r="O61" t="str">
        <f t="shared" si="7"/>
        <v>Switch</v>
      </c>
      <c r="P61" t="str">
        <f t="shared" si="7"/>
        <v>Single, explizit, with coordinates</v>
      </c>
      <c r="Q61" t="str">
        <f t="shared" si="7"/>
        <v>The supply of power is not working, what could be the issue?</v>
      </c>
      <c r="R61" t="s">
        <v>12</v>
      </c>
      <c r="S61" t="s">
        <v>12</v>
      </c>
      <c r="T61" t="s">
        <v>12</v>
      </c>
      <c r="U61" t="s">
        <v>12</v>
      </c>
    </row>
    <row r="62" spans="1:21" x14ac:dyDescent="0.3">
      <c r="A62" t="str">
        <f t="shared" si="5"/>
        <v>Grinding Machine</v>
      </c>
      <c r="B62" t="str">
        <f t="shared" si="5"/>
        <v>Multi, implizit, no coordinates</v>
      </c>
      <c r="C62" t="str">
        <f t="shared" si="5"/>
        <v>Which component is located above the motor?</v>
      </c>
      <c r="D62" t="s">
        <v>12</v>
      </c>
      <c r="E62" t="s">
        <v>12</v>
      </c>
      <c r="F62" t="s">
        <v>19</v>
      </c>
      <c r="G62" t="s">
        <v>19</v>
      </c>
      <c r="H62" t="str">
        <f t="shared" si="6"/>
        <v>Drilling Machine</v>
      </c>
      <c r="I62" t="str">
        <f t="shared" si="6"/>
        <v>Multi, implizit, no coordinates</v>
      </c>
      <c r="J62" t="str">
        <f t="shared" si="6"/>
        <v>Which component is located above the drilling table?</v>
      </c>
      <c r="K62" t="s">
        <v>12</v>
      </c>
      <c r="L62" t="s">
        <v>12</v>
      </c>
      <c r="M62" t="s">
        <v>163</v>
      </c>
      <c r="N62" t="s">
        <v>19</v>
      </c>
      <c r="O62" t="str">
        <f t="shared" si="7"/>
        <v>Switch</v>
      </c>
      <c r="P62" t="str">
        <f t="shared" si="7"/>
        <v>Multi, implizit, no coordinates</v>
      </c>
      <c r="Q62" t="str">
        <f t="shared" si="7"/>
        <v>Which component is located below the top button?</v>
      </c>
      <c r="R62" t="s">
        <v>12</v>
      </c>
      <c r="S62" t="s">
        <v>12</v>
      </c>
      <c r="T62" t="s">
        <v>12</v>
      </c>
      <c r="U62" t="s">
        <v>189</v>
      </c>
    </row>
    <row r="63" spans="1:21" x14ac:dyDescent="0.3">
      <c r="A63" t="str">
        <f t="shared" si="5"/>
        <v>Grinding Machine</v>
      </c>
      <c r="B63" t="str">
        <f t="shared" si="5"/>
        <v>Multi, implizit, no coordinates</v>
      </c>
      <c r="C63" t="str">
        <f t="shared" si="5"/>
        <v>Which component is located left to the motor?</v>
      </c>
      <c r="D63" t="s">
        <v>12</v>
      </c>
      <c r="E63" t="s">
        <v>19</v>
      </c>
      <c r="F63" t="s">
        <v>12</v>
      </c>
      <c r="G63" t="s">
        <v>12</v>
      </c>
      <c r="H63" t="str">
        <f t="shared" si="6"/>
        <v>Drilling Machine</v>
      </c>
      <c r="I63" t="str">
        <f t="shared" si="6"/>
        <v>Multi, implizit, no coordinates</v>
      </c>
      <c r="J63" t="str">
        <f t="shared" si="6"/>
        <v>Which component is located left to the bottom lever?</v>
      </c>
      <c r="K63" t="s">
        <v>12</v>
      </c>
      <c r="L63" t="s">
        <v>12</v>
      </c>
      <c r="M63" t="s">
        <v>12</v>
      </c>
      <c r="N63" t="s">
        <v>19</v>
      </c>
      <c r="O63" t="str">
        <f t="shared" si="7"/>
        <v>Switch</v>
      </c>
      <c r="P63" t="str">
        <f t="shared" si="7"/>
        <v>Multi, implizit, no coordinates</v>
      </c>
      <c r="Q63" t="str">
        <f t="shared" si="7"/>
        <v>Which component is located above the power plug?</v>
      </c>
      <c r="R63" t="s">
        <v>12</v>
      </c>
      <c r="S63" t="s">
        <v>12</v>
      </c>
      <c r="T63" t="s">
        <v>12</v>
      </c>
      <c r="U63" t="s">
        <v>189</v>
      </c>
    </row>
    <row r="64" spans="1:21" x14ac:dyDescent="0.3">
      <c r="A64" t="str">
        <f t="shared" si="5"/>
        <v>Grinding Machine</v>
      </c>
      <c r="B64" t="str">
        <f t="shared" si="5"/>
        <v>Multi, implizit, no coordinates</v>
      </c>
      <c r="C64" t="str">
        <f t="shared" si="5"/>
        <v>Where is the left grinding wheel located?</v>
      </c>
      <c r="D64" t="s">
        <v>12</v>
      </c>
      <c r="E64" t="s">
        <v>12</v>
      </c>
      <c r="F64" t="s">
        <v>98</v>
      </c>
      <c r="G64" t="s">
        <v>176</v>
      </c>
      <c r="H64" t="str">
        <f t="shared" si="6"/>
        <v>Drilling Machine</v>
      </c>
      <c r="I64" t="str">
        <f t="shared" si="6"/>
        <v>Multi, implizit, no coordinates</v>
      </c>
      <c r="J64" t="str">
        <f t="shared" si="6"/>
        <v>Where is the wrench hanging?</v>
      </c>
      <c r="K64" t="s">
        <v>12</v>
      </c>
      <c r="L64" t="s">
        <v>12</v>
      </c>
      <c r="M64" t="s">
        <v>12</v>
      </c>
      <c r="N64" t="s">
        <v>19</v>
      </c>
      <c r="O64" t="str">
        <f t="shared" si="7"/>
        <v>Switch</v>
      </c>
      <c r="P64" t="str">
        <f t="shared" si="7"/>
        <v>Multi, implizit, no coordinates</v>
      </c>
      <c r="Q64" t="str">
        <f t="shared" si="7"/>
        <v>How many buttons are on the housing?</v>
      </c>
      <c r="R64" t="s">
        <v>12</v>
      </c>
      <c r="S64" t="s">
        <v>12</v>
      </c>
      <c r="T64" t="s">
        <v>12</v>
      </c>
      <c r="U64" t="s">
        <v>19</v>
      </c>
    </row>
    <row r="65" spans="1:21" x14ac:dyDescent="0.3">
      <c r="A65" t="str">
        <f t="shared" si="5"/>
        <v>Grinding Machine</v>
      </c>
      <c r="B65" t="str">
        <f t="shared" si="5"/>
        <v>Multi, implizit, no coordinates</v>
      </c>
      <c r="C65" t="str">
        <f t="shared" si="5"/>
        <v>If the motor overheats, which parts would be affected?</v>
      </c>
      <c r="D65" t="s">
        <v>12</v>
      </c>
      <c r="E65" t="s">
        <v>12</v>
      </c>
      <c r="F65" t="s">
        <v>152</v>
      </c>
      <c r="G65" t="s">
        <v>177</v>
      </c>
      <c r="H65" t="str">
        <f t="shared" si="6"/>
        <v>Drilling Machine</v>
      </c>
      <c r="I65" t="str">
        <f t="shared" si="6"/>
        <v>Multi, implizit, no coordinates</v>
      </c>
      <c r="J65" t="str">
        <f t="shared" si="6"/>
        <v>Which components are involved in operating the machine?</v>
      </c>
      <c r="K65" t="s">
        <v>12</v>
      </c>
      <c r="L65" t="s">
        <v>162</v>
      </c>
      <c r="M65" t="s">
        <v>19</v>
      </c>
      <c r="N65" t="s">
        <v>184</v>
      </c>
      <c r="O65" t="str">
        <f t="shared" si="7"/>
        <v>Switch</v>
      </c>
      <c r="P65" t="str">
        <f t="shared" si="7"/>
        <v>Multi, implizit, no coordinates</v>
      </c>
      <c r="Q65" t="str">
        <f t="shared" si="7"/>
        <v>The supply of power is not working, what could be the issue?</v>
      </c>
      <c r="R65" t="s">
        <v>12</v>
      </c>
      <c r="S65" t="s">
        <v>12</v>
      </c>
      <c r="T65" t="s">
        <v>12</v>
      </c>
      <c r="U65" t="s">
        <v>12</v>
      </c>
    </row>
    <row r="66" spans="1:21" x14ac:dyDescent="0.3">
      <c r="A66" t="str">
        <f t="shared" si="5"/>
        <v>Grinding Machine</v>
      </c>
      <c r="B66" t="str">
        <f t="shared" si="5"/>
        <v>Multi, implizit, with coordinates</v>
      </c>
      <c r="C66" t="str">
        <f t="shared" si="5"/>
        <v>Which component is located above the motor?</v>
      </c>
      <c r="D66" t="s">
        <v>12</v>
      </c>
      <c r="E66" t="s">
        <v>12</v>
      </c>
      <c r="F66" t="s">
        <v>19</v>
      </c>
      <c r="G66" t="s">
        <v>178</v>
      </c>
      <c r="H66" t="str">
        <f t="shared" si="6"/>
        <v>Drilling Machine</v>
      </c>
      <c r="I66" t="str">
        <f t="shared" si="6"/>
        <v>Multi, implizit, with coordinates</v>
      </c>
      <c r="J66" t="str">
        <f t="shared" si="6"/>
        <v>Which component is located above the drilling table?</v>
      </c>
      <c r="K66" t="s">
        <v>12</v>
      </c>
      <c r="L66" t="s">
        <v>12</v>
      </c>
      <c r="M66" t="s">
        <v>163</v>
      </c>
      <c r="N66" t="s">
        <v>19</v>
      </c>
      <c r="O66" t="str">
        <f t="shared" si="7"/>
        <v>Switch</v>
      </c>
      <c r="P66" t="str">
        <f t="shared" si="7"/>
        <v>Multi, implizit, with coordinates</v>
      </c>
      <c r="Q66" t="str">
        <f t="shared" si="7"/>
        <v>Which component is located below the top button?</v>
      </c>
      <c r="R66" t="s">
        <v>12</v>
      </c>
      <c r="S66" t="s">
        <v>12</v>
      </c>
      <c r="T66" t="s">
        <v>12</v>
      </c>
      <c r="U66" t="s">
        <v>190</v>
      </c>
    </row>
    <row r="67" spans="1:21" x14ac:dyDescent="0.3">
      <c r="A67" t="str">
        <f t="shared" si="5"/>
        <v>Grinding Machine</v>
      </c>
      <c r="B67" t="str">
        <f t="shared" si="5"/>
        <v>Multi, implizit, with coordinates</v>
      </c>
      <c r="C67" t="str">
        <f t="shared" si="5"/>
        <v>Which component is located left to the motor?</v>
      </c>
      <c r="D67" t="s">
        <v>12</v>
      </c>
      <c r="E67" t="s">
        <v>19</v>
      </c>
      <c r="F67" t="s">
        <v>153</v>
      </c>
      <c r="G67" t="s">
        <v>19</v>
      </c>
      <c r="H67" t="str">
        <f t="shared" si="6"/>
        <v>Drilling Machine</v>
      </c>
      <c r="I67" t="str">
        <f t="shared" si="6"/>
        <v>Multi, implizit, with coordinates</v>
      </c>
      <c r="J67" t="str">
        <f>J24</f>
        <v>Which component is located left to the bottom lever?</v>
      </c>
      <c r="K67" t="s">
        <v>12</v>
      </c>
      <c r="L67" t="s">
        <v>12</v>
      </c>
      <c r="M67" t="s">
        <v>19</v>
      </c>
      <c r="N67" t="s">
        <v>19</v>
      </c>
      <c r="O67" t="str">
        <f t="shared" si="7"/>
        <v>Switch</v>
      </c>
      <c r="P67" t="str">
        <f t="shared" si="7"/>
        <v>Multi, implizit, with coordinates</v>
      </c>
      <c r="Q67" t="str">
        <f t="shared" si="7"/>
        <v>Which component is located above the power plug?</v>
      </c>
      <c r="R67" t="s">
        <v>12</v>
      </c>
      <c r="S67" t="s">
        <v>12</v>
      </c>
      <c r="T67" t="s">
        <v>12</v>
      </c>
      <c r="U67" t="s">
        <v>190</v>
      </c>
    </row>
    <row r="68" spans="1:21" x14ac:dyDescent="0.3">
      <c r="A68" t="str">
        <f t="shared" si="5"/>
        <v>Grinding Machine</v>
      </c>
      <c r="B68" t="str">
        <f t="shared" si="5"/>
        <v>Multi, implizit, with coordinates</v>
      </c>
      <c r="C68" t="str">
        <f t="shared" si="5"/>
        <v>Where is the left grinding wheel located?</v>
      </c>
      <c r="D68" t="s">
        <v>38</v>
      </c>
      <c r="E68" t="s">
        <v>12</v>
      </c>
      <c r="F68" t="s">
        <v>154</v>
      </c>
      <c r="G68" t="s">
        <v>19</v>
      </c>
      <c r="H68" t="str">
        <f t="shared" si="6"/>
        <v>Drilling Machine</v>
      </c>
      <c r="I68" t="str">
        <f t="shared" si="6"/>
        <v>Multi, implizit, with coordinates</v>
      </c>
      <c r="J68" t="str">
        <f t="shared" si="6"/>
        <v>Where is the wrench hanging?</v>
      </c>
      <c r="K68" t="s">
        <v>12</v>
      </c>
      <c r="L68" t="s">
        <v>12</v>
      </c>
      <c r="M68" t="s">
        <v>165</v>
      </c>
      <c r="N68" t="s">
        <v>19</v>
      </c>
      <c r="O68" t="str">
        <f t="shared" si="7"/>
        <v>Switch</v>
      </c>
      <c r="P68" t="str">
        <f t="shared" si="7"/>
        <v>Multi, implizit, with coordinates</v>
      </c>
      <c r="Q68" t="str">
        <f t="shared" si="7"/>
        <v>How many buttons are on the housing?</v>
      </c>
      <c r="R68" t="s">
        <v>12</v>
      </c>
      <c r="S68" t="s">
        <v>12</v>
      </c>
      <c r="T68" t="s">
        <v>12</v>
      </c>
      <c r="U68" t="s">
        <v>191</v>
      </c>
    </row>
    <row r="69" spans="1:21" x14ac:dyDescent="0.3">
      <c r="A69" t="str">
        <f t="shared" si="5"/>
        <v>Grinding Machine</v>
      </c>
      <c r="B69" t="str">
        <f t="shared" si="5"/>
        <v>Multi, implizit, with coordinates</v>
      </c>
      <c r="C69" t="str">
        <f t="shared" si="5"/>
        <v>If the motor overheats, which parts would be affected?</v>
      </c>
      <c r="D69" t="s">
        <v>12</v>
      </c>
      <c r="E69" t="s">
        <v>155</v>
      </c>
      <c r="F69" t="s">
        <v>19</v>
      </c>
      <c r="G69" t="s">
        <v>179</v>
      </c>
      <c r="H69" t="str">
        <f t="shared" si="6"/>
        <v>Drilling Machine</v>
      </c>
      <c r="I69" t="str">
        <f t="shared" si="6"/>
        <v>Multi, implizit, with coordinates</v>
      </c>
      <c r="J69" t="str">
        <f t="shared" si="6"/>
        <v>Which components are involved in operating the machine?</v>
      </c>
      <c r="K69" t="s">
        <v>12</v>
      </c>
      <c r="L69" t="s">
        <v>162</v>
      </c>
      <c r="M69" t="s">
        <v>19</v>
      </c>
      <c r="N69" t="s">
        <v>184</v>
      </c>
      <c r="O69" t="str">
        <f t="shared" si="7"/>
        <v>Switch</v>
      </c>
      <c r="P69" t="str">
        <f t="shared" si="7"/>
        <v>Multi, implizit, with coordinates</v>
      </c>
      <c r="Q69" t="str">
        <f t="shared" si="7"/>
        <v>The supply of power is not working, what could be the issue?</v>
      </c>
      <c r="R69" t="s">
        <v>12</v>
      </c>
      <c r="S69" t="s">
        <v>12</v>
      </c>
      <c r="T69" t="s">
        <v>12</v>
      </c>
      <c r="U69" t="s">
        <v>98</v>
      </c>
    </row>
    <row r="70" spans="1:21" x14ac:dyDescent="0.3">
      <c r="A70" t="str">
        <f t="shared" si="5"/>
        <v>Grinding Machine</v>
      </c>
      <c r="B70" t="str">
        <f t="shared" si="5"/>
        <v>Multi, explizit, no coordinates</v>
      </c>
      <c r="C70" t="str">
        <f>C27</f>
        <v>Which component is located above the motor?</v>
      </c>
      <c r="D70" t="s">
        <v>12</v>
      </c>
      <c r="E70" t="s">
        <v>12</v>
      </c>
      <c r="F70" t="s">
        <v>12</v>
      </c>
      <c r="G70" t="s">
        <v>183</v>
      </c>
      <c r="H70" t="str">
        <f t="shared" si="6"/>
        <v>Drilling Machine</v>
      </c>
      <c r="I70" t="str">
        <f t="shared" si="6"/>
        <v>Multi, explizit, no coordinates</v>
      </c>
      <c r="J70" t="str">
        <f t="shared" si="6"/>
        <v>Which component is located above the drilling table?</v>
      </c>
      <c r="K70" t="s">
        <v>12</v>
      </c>
      <c r="L70" t="s">
        <v>12</v>
      </c>
      <c r="M70" t="s">
        <v>19</v>
      </c>
      <c r="N70" t="s">
        <v>19</v>
      </c>
      <c r="O70" t="str">
        <f t="shared" si="7"/>
        <v>Switch</v>
      </c>
      <c r="P70" t="str">
        <f t="shared" si="7"/>
        <v>Multi, explizit, no coordinates</v>
      </c>
      <c r="Q70" t="str">
        <f t="shared" si="7"/>
        <v>Which component is located below the top button?</v>
      </c>
      <c r="R70" t="s">
        <v>12</v>
      </c>
      <c r="S70" t="s">
        <v>12</v>
      </c>
      <c r="T70" t="s">
        <v>19</v>
      </c>
      <c r="U70" t="s">
        <v>192</v>
      </c>
    </row>
    <row r="71" spans="1:21" x14ac:dyDescent="0.3">
      <c r="A71" t="str">
        <f t="shared" si="5"/>
        <v>Grinding Machine</v>
      </c>
      <c r="B71" t="str">
        <f t="shared" si="5"/>
        <v>Multi, explizit, no coordinates</v>
      </c>
      <c r="C71" t="str">
        <f t="shared" si="5"/>
        <v>Which component is located left to the motor?</v>
      </c>
      <c r="D71" t="s">
        <v>12</v>
      </c>
      <c r="E71" t="s">
        <v>12</v>
      </c>
      <c r="F71" t="s">
        <v>153</v>
      </c>
      <c r="G71" t="s">
        <v>180</v>
      </c>
      <c r="H71" t="str">
        <f t="shared" si="6"/>
        <v>Drilling Machine</v>
      </c>
      <c r="I71" t="str">
        <f t="shared" si="6"/>
        <v>Multi, explizit, no coordinates</v>
      </c>
      <c r="J71" t="str">
        <f t="shared" si="6"/>
        <v>Which component is located left to the bottom lever?</v>
      </c>
      <c r="K71" t="s">
        <v>12</v>
      </c>
      <c r="L71" t="s">
        <v>12</v>
      </c>
      <c r="M71" t="s">
        <v>56</v>
      </c>
      <c r="N71" t="s">
        <v>19</v>
      </c>
      <c r="O71" t="str">
        <f t="shared" si="7"/>
        <v>Switch</v>
      </c>
      <c r="P71" t="str">
        <f t="shared" si="7"/>
        <v>Multi, explizit, no coordinates</v>
      </c>
      <c r="Q71" t="str">
        <f t="shared" si="7"/>
        <v>Which component is located above the power plug?</v>
      </c>
      <c r="R71" t="s">
        <v>12</v>
      </c>
      <c r="S71" t="s">
        <v>12</v>
      </c>
      <c r="T71" t="s">
        <v>12</v>
      </c>
      <c r="U71" t="s">
        <v>192</v>
      </c>
    </row>
    <row r="72" spans="1:21" x14ac:dyDescent="0.3">
      <c r="A72" t="str">
        <f t="shared" si="5"/>
        <v>Grinding Machine</v>
      </c>
      <c r="B72" t="str">
        <f t="shared" si="5"/>
        <v>Multi, explizit, no coordinates</v>
      </c>
      <c r="C72" t="str">
        <f t="shared" si="5"/>
        <v>Where is the left grinding wheel located?</v>
      </c>
      <c r="D72" t="s">
        <v>110</v>
      </c>
      <c r="E72" t="s">
        <v>12</v>
      </c>
      <c r="F72" t="s">
        <v>156</v>
      </c>
      <c r="G72" t="s">
        <v>19</v>
      </c>
      <c r="H72" t="str">
        <f t="shared" si="6"/>
        <v>Drilling Machine</v>
      </c>
      <c r="I72" t="str">
        <f t="shared" si="6"/>
        <v>Multi, explizit, no coordinates</v>
      </c>
      <c r="J72" t="str">
        <f t="shared" si="6"/>
        <v>Where is the wrench hanging?</v>
      </c>
      <c r="K72" t="s">
        <v>12</v>
      </c>
      <c r="L72" t="s">
        <v>12</v>
      </c>
      <c r="M72" t="s">
        <v>19</v>
      </c>
      <c r="N72" t="s">
        <v>22</v>
      </c>
      <c r="O72" t="str">
        <f t="shared" si="7"/>
        <v>Switch</v>
      </c>
      <c r="P72" t="str">
        <f t="shared" si="7"/>
        <v>Multi, explizit, no coordinates</v>
      </c>
      <c r="Q72" t="str">
        <f t="shared" si="7"/>
        <v>How many buttons are on the housing?</v>
      </c>
      <c r="R72" t="s">
        <v>12</v>
      </c>
      <c r="S72" t="s">
        <v>12</v>
      </c>
      <c r="T72" t="s">
        <v>12</v>
      </c>
      <c r="U72" t="s">
        <v>192</v>
      </c>
    </row>
    <row r="73" spans="1:21" x14ac:dyDescent="0.3">
      <c r="A73" t="str">
        <f t="shared" si="5"/>
        <v>Grinding Machine</v>
      </c>
      <c r="B73" t="str">
        <f t="shared" si="5"/>
        <v>Multi, explizit, no coordinates</v>
      </c>
      <c r="C73" t="str">
        <f t="shared" si="5"/>
        <v>If the motor overheats, which parts would be affected?</v>
      </c>
      <c r="D73" t="s">
        <v>12</v>
      </c>
      <c r="E73" t="s">
        <v>12</v>
      </c>
      <c r="F73" t="s">
        <v>19</v>
      </c>
      <c r="G73" t="s">
        <v>181</v>
      </c>
      <c r="H73" t="str">
        <f t="shared" si="6"/>
        <v>Drilling Machine</v>
      </c>
      <c r="I73" t="str">
        <f t="shared" si="6"/>
        <v>Multi, explizit, no coordinates</v>
      </c>
      <c r="J73" t="str">
        <f t="shared" si="6"/>
        <v>Which components are involved in operating the machine?</v>
      </c>
      <c r="K73" t="s">
        <v>12</v>
      </c>
      <c r="L73" t="s">
        <v>162</v>
      </c>
      <c r="M73" t="s">
        <v>166</v>
      </c>
      <c r="N73" t="s">
        <v>184</v>
      </c>
      <c r="O73" t="str">
        <f t="shared" si="7"/>
        <v>Switch</v>
      </c>
      <c r="P73" t="str">
        <f t="shared" si="7"/>
        <v>Multi, explizit, no coordinates</v>
      </c>
      <c r="Q73" t="str">
        <f t="shared" si="7"/>
        <v>The supply of power is not working, what could be the issue?</v>
      </c>
      <c r="R73" t="s">
        <v>12</v>
      </c>
      <c r="S73" t="s">
        <v>12</v>
      </c>
      <c r="T73" t="s">
        <v>12</v>
      </c>
      <c r="U73" t="s">
        <v>12</v>
      </c>
    </row>
    <row r="74" spans="1:21" x14ac:dyDescent="0.3">
      <c r="A74" t="str">
        <f t="shared" si="5"/>
        <v>Grinding Machine</v>
      </c>
      <c r="B74" t="str">
        <f t="shared" si="5"/>
        <v>Multi, explizit, with coordinates</v>
      </c>
      <c r="C74" t="str">
        <f t="shared" si="5"/>
        <v>Which component is located above the motor?</v>
      </c>
      <c r="D74" t="s">
        <v>12</v>
      </c>
      <c r="E74" t="s">
        <v>12</v>
      </c>
      <c r="F74" t="s">
        <v>157</v>
      </c>
      <c r="G74" t="s">
        <v>19</v>
      </c>
      <c r="H74" t="str">
        <f t="shared" si="6"/>
        <v>Drilling Machine</v>
      </c>
      <c r="I74" t="str">
        <f t="shared" si="6"/>
        <v>Multi, explizit, with coordinates</v>
      </c>
      <c r="J74" t="str">
        <f t="shared" si="6"/>
        <v>Which component is located above the drilling table?</v>
      </c>
      <c r="K74" t="s">
        <v>12</v>
      </c>
      <c r="L74" t="s">
        <v>12</v>
      </c>
      <c r="M74" t="s">
        <v>163</v>
      </c>
      <c r="N74" t="s">
        <v>186</v>
      </c>
      <c r="O74" t="str">
        <f t="shared" si="7"/>
        <v>Switch</v>
      </c>
      <c r="P74" t="str">
        <f t="shared" si="7"/>
        <v>Multi, explizit, with coordinates</v>
      </c>
      <c r="Q74" t="str">
        <f t="shared" si="7"/>
        <v>Which component is located below the top button?</v>
      </c>
      <c r="R74" t="s">
        <v>12</v>
      </c>
      <c r="S74" t="s">
        <v>12</v>
      </c>
      <c r="T74" t="s">
        <v>98</v>
      </c>
      <c r="U74" t="s">
        <v>19</v>
      </c>
    </row>
    <row r="75" spans="1:21" x14ac:dyDescent="0.3">
      <c r="A75" t="str">
        <f t="shared" si="5"/>
        <v>Grinding Machine</v>
      </c>
      <c r="B75" t="str">
        <f t="shared" si="5"/>
        <v>Multi, explizit, with coordinates</v>
      </c>
      <c r="C75" t="str">
        <f t="shared" si="5"/>
        <v>Which component is located left to the motor?</v>
      </c>
      <c r="D75" t="s">
        <v>12</v>
      </c>
      <c r="E75" t="s">
        <v>12</v>
      </c>
      <c r="F75" t="s">
        <v>19</v>
      </c>
      <c r="G75" t="s">
        <v>19</v>
      </c>
      <c r="H75" t="str">
        <f t="shared" si="6"/>
        <v>Drilling Machine</v>
      </c>
      <c r="I75" t="str">
        <f t="shared" si="6"/>
        <v>Multi, explizit, with coordinates</v>
      </c>
      <c r="J75" t="str">
        <f t="shared" si="6"/>
        <v>Which component is located left to the bottom lever?</v>
      </c>
      <c r="K75" t="s">
        <v>12</v>
      </c>
      <c r="L75" t="s">
        <v>12</v>
      </c>
      <c r="M75" t="s">
        <v>19</v>
      </c>
      <c r="N75" t="s">
        <v>186</v>
      </c>
      <c r="O75" t="str">
        <f t="shared" si="7"/>
        <v>Switch</v>
      </c>
      <c r="P75" t="str">
        <f t="shared" si="7"/>
        <v>Multi, explizit, with coordinates</v>
      </c>
      <c r="Q75" t="str">
        <f t="shared" si="7"/>
        <v>Which component is located above the power plug?</v>
      </c>
      <c r="R75" t="s">
        <v>12</v>
      </c>
      <c r="S75" t="s">
        <v>12</v>
      </c>
      <c r="T75" t="s">
        <v>12</v>
      </c>
      <c r="U75" t="s">
        <v>193</v>
      </c>
    </row>
    <row r="76" spans="1:21" x14ac:dyDescent="0.3">
      <c r="A76" t="str">
        <f t="shared" si="5"/>
        <v>Grinding Machine</v>
      </c>
      <c r="B76" t="str">
        <f t="shared" si="5"/>
        <v>Multi, explizit, with coordinates</v>
      </c>
      <c r="C76" t="str">
        <f t="shared" si="5"/>
        <v>Where is the left grinding wheel located?</v>
      </c>
      <c r="D76" t="s">
        <v>12</v>
      </c>
      <c r="E76" t="s">
        <v>12</v>
      </c>
      <c r="F76" t="s">
        <v>19</v>
      </c>
      <c r="G76" t="s">
        <v>19</v>
      </c>
      <c r="H76" t="str">
        <f t="shared" si="6"/>
        <v>Drilling Machine</v>
      </c>
      <c r="I76" t="str">
        <f t="shared" si="6"/>
        <v>Multi, explizit, with coordinates</v>
      </c>
      <c r="J76" t="str">
        <f t="shared" si="6"/>
        <v>Where is the wrench hanging?</v>
      </c>
      <c r="K76" t="s">
        <v>12</v>
      </c>
      <c r="L76" t="s">
        <v>12</v>
      </c>
      <c r="M76" t="s">
        <v>19</v>
      </c>
      <c r="N76" t="s">
        <v>186</v>
      </c>
      <c r="O76" t="str">
        <f t="shared" si="7"/>
        <v>Switch</v>
      </c>
      <c r="P76" t="str">
        <f t="shared" si="7"/>
        <v>Multi, explizit, with coordinates</v>
      </c>
      <c r="Q76" t="str">
        <f t="shared" si="7"/>
        <v>How many buttons are on the housing?</v>
      </c>
      <c r="R76" t="s">
        <v>12</v>
      </c>
      <c r="S76" t="s">
        <v>12</v>
      </c>
      <c r="T76" t="s">
        <v>19</v>
      </c>
      <c r="U76" t="s">
        <v>193</v>
      </c>
    </row>
    <row r="77" spans="1:21" x14ac:dyDescent="0.3">
      <c r="A77" t="str">
        <f t="shared" si="5"/>
        <v>Grinding Machine</v>
      </c>
      <c r="B77" t="str">
        <f t="shared" si="5"/>
        <v>Multi, explizit, with coordinates</v>
      </c>
      <c r="C77" t="str">
        <f t="shared" si="5"/>
        <v>If the motor overheats, which parts would be affected?</v>
      </c>
      <c r="D77" t="s">
        <v>12</v>
      </c>
      <c r="E77" t="s">
        <v>12</v>
      </c>
      <c r="F77" t="s">
        <v>158</v>
      </c>
      <c r="G77" t="s">
        <v>181</v>
      </c>
      <c r="H77" t="str">
        <f t="shared" si="6"/>
        <v>Drilling Machine</v>
      </c>
      <c r="I77" t="str">
        <f t="shared" si="6"/>
        <v>Multi, explizit, with coordinates</v>
      </c>
      <c r="J77" t="str">
        <f t="shared" si="6"/>
        <v>Which components are involved in operating the machine?</v>
      </c>
      <c r="K77" t="s">
        <v>12</v>
      </c>
      <c r="L77" t="s">
        <v>162</v>
      </c>
      <c r="M77" t="s">
        <v>162</v>
      </c>
      <c r="N77" t="s">
        <v>19</v>
      </c>
      <c r="O77" t="str">
        <f t="shared" si="7"/>
        <v>Switch</v>
      </c>
      <c r="P77" t="str">
        <f t="shared" si="7"/>
        <v>Multi, explizit, with coordinates</v>
      </c>
      <c r="Q77" t="str">
        <f t="shared" si="7"/>
        <v>The supply of power is not working, what could be the issue?</v>
      </c>
      <c r="R77" t="s">
        <v>12</v>
      </c>
      <c r="S77" t="s">
        <v>12</v>
      </c>
      <c r="T77" t="s">
        <v>12</v>
      </c>
      <c r="U77" t="s">
        <v>194</v>
      </c>
    </row>
    <row r="78" spans="1:21" x14ac:dyDescent="0.3">
      <c r="A78" t="str">
        <f t="shared" si="5"/>
        <v>Grinding Machine</v>
      </c>
      <c r="B78" t="str">
        <f t="shared" si="5"/>
        <v>Summary, implizit</v>
      </c>
      <c r="C78" t="str">
        <f t="shared" si="5"/>
        <v>Which component is located above the motor?</v>
      </c>
      <c r="D78" t="s">
        <v>12</v>
      </c>
      <c r="E78" t="s">
        <v>12</v>
      </c>
      <c r="F78" t="s">
        <v>19</v>
      </c>
      <c r="G78" t="s">
        <v>19</v>
      </c>
      <c r="H78" t="str">
        <f t="shared" si="6"/>
        <v>Drilling Machine</v>
      </c>
      <c r="I78" t="str">
        <f t="shared" si="6"/>
        <v>Summary, implizit</v>
      </c>
      <c r="J78" t="str">
        <f t="shared" si="6"/>
        <v>Which component is located above the drilling table?</v>
      </c>
      <c r="K78" t="s">
        <v>12</v>
      </c>
      <c r="L78" t="s">
        <v>12</v>
      </c>
      <c r="M78" t="s">
        <v>19</v>
      </c>
      <c r="N78" t="s">
        <v>12</v>
      </c>
      <c r="O78" t="str">
        <f t="shared" si="7"/>
        <v>Switch</v>
      </c>
      <c r="P78" t="str">
        <f t="shared" si="7"/>
        <v>Summary, implizit</v>
      </c>
      <c r="Q78" t="str">
        <f t="shared" si="7"/>
        <v>Which component is located below the top button?</v>
      </c>
      <c r="R78" t="s">
        <v>12</v>
      </c>
      <c r="S78" t="s">
        <v>12</v>
      </c>
      <c r="T78" t="s">
        <v>98</v>
      </c>
      <c r="U78" t="s">
        <v>19</v>
      </c>
    </row>
    <row r="79" spans="1:21" x14ac:dyDescent="0.3">
      <c r="A79" t="str">
        <f t="shared" si="5"/>
        <v>Grinding Machine</v>
      </c>
      <c r="B79" t="str">
        <f t="shared" si="5"/>
        <v>Summary, implizit</v>
      </c>
      <c r="C79" t="str">
        <f t="shared" si="5"/>
        <v>Which component is located left to the motor?</v>
      </c>
      <c r="D79" t="s">
        <v>12</v>
      </c>
      <c r="E79" t="s">
        <v>12</v>
      </c>
      <c r="F79" t="s">
        <v>12</v>
      </c>
      <c r="G79" t="s">
        <v>19</v>
      </c>
      <c r="H79" t="str">
        <f t="shared" si="6"/>
        <v>Drilling Machine</v>
      </c>
      <c r="I79" t="str">
        <f t="shared" si="6"/>
        <v>Summary, implizit</v>
      </c>
      <c r="J79" t="str">
        <f t="shared" si="6"/>
        <v>Which component is located left to the bottom lever?</v>
      </c>
      <c r="K79" t="s">
        <v>12</v>
      </c>
      <c r="L79" t="s">
        <v>12</v>
      </c>
      <c r="M79" t="s">
        <v>19</v>
      </c>
      <c r="N79" t="s">
        <v>12</v>
      </c>
      <c r="O79" t="str">
        <f t="shared" si="7"/>
        <v>Switch</v>
      </c>
      <c r="P79" t="str">
        <f t="shared" si="7"/>
        <v>Summary, implizit</v>
      </c>
      <c r="Q79" t="str">
        <f t="shared" si="7"/>
        <v>Which component is located above the power plug?</v>
      </c>
      <c r="R79" t="s">
        <v>12</v>
      </c>
      <c r="S79" t="s">
        <v>12</v>
      </c>
      <c r="T79" t="s">
        <v>12</v>
      </c>
      <c r="U79" t="s">
        <v>12</v>
      </c>
    </row>
    <row r="80" spans="1:21" x14ac:dyDescent="0.3">
      <c r="A80" t="str">
        <f t="shared" si="5"/>
        <v>Grinding Machine</v>
      </c>
      <c r="B80" t="str">
        <f t="shared" si="5"/>
        <v>Summary, implizit</v>
      </c>
      <c r="C80" t="str">
        <f t="shared" si="5"/>
        <v>Where is the left grinding wheel located?</v>
      </c>
      <c r="D80" t="s">
        <v>12</v>
      </c>
      <c r="E80" t="s">
        <v>12</v>
      </c>
      <c r="F80" t="s">
        <v>19</v>
      </c>
      <c r="G80" t="s">
        <v>19</v>
      </c>
      <c r="H80" t="str">
        <f t="shared" si="6"/>
        <v>Drilling Machine</v>
      </c>
      <c r="I80" t="str">
        <f t="shared" si="6"/>
        <v>Summary, implizit</v>
      </c>
      <c r="J80" t="str">
        <f t="shared" si="6"/>
        <v>Where is the wrench hanging?</v>
      </c>
      <c r="K80" t="s">
        <v>12</v>
      </c>
      <c r="L80" t="s">
        <v>167</v>
      </c>
      <c r="M80" t="s">
        <v>168</v>
      </c>
      <c r="N80" t="s">
        <v>98</v>
      </c>
      <c r="O80" t="str">
        <f t="shared" si="7"/>
        <v>Switch</v>
      </c>
      <c r="P80" t="str">
        <f t="shared" si="7"/>
        <v>Summary, implizit</v>
      </c>
      <c r="Q80" t="str">
        <f t="shared" si="7"/>
        <v>How many buttons are on the housing?</v>
      </c>
      <c r="R80" t="s">
        <v>12</v>
      </c>
      <c r="S80" t="s">
        <v>12</v>
      </c>
      <c r="T80" t="s">
        <v>12</v>
      </c>
      <c r="U80" t="s">
        <v>12</v>
      </c>
    </row>
    <row r="81" spans="1:21" x14ac:dyDescent="0.3">
      <c r="A81" t="str">
        <f t="shared" si="5"/>
        <v>Grinding Machine</v>
      </c>
      <c r="B81" t="str">
        <f t="shared" si="5"/>
        <v>Summary, implizit</v>
      </c>
      <c r="C81" t="str">
        <f t="shared" si="5"/>
        <v>If the motor overheats, which parts would be affected?</v>
      </c>
      <c r="D81" t="s">
        <v>12</v>
      </c>
      <c r="E81" t="s">
        <v>12</v>
      </c>
      <c r="F81" t="s">
        <v>98</v>
      </c>
      <c r="G81" t="s">
        <v>98</v>
      </c>
      <c r="H81" t="str">
        <f t="shared" si="6"/>
        <v>Drilling Machine</v>
      </c>
      <c r="I81" t="str">
        <f t="shared" si="6"/>
        <v>Summary, implizit</v>
      </c>
      <c r="J81" t="str">
        <f t="shared" si="6"/>
        <v>Which components are involved in operating the machine?</v>
      </c>
      <c r="K81" t="s">
        <v>12</v>
      </c>
      <c r="L81" t="s">
        <v>162</v>
      </c>
      <c r="M81" t="s">
        <v>169</v>
      </c>
      <c r="N81" t="s">
        <v>187</v>
      </c>
      <c r="O81" t="str">
        <f t="shared" si="7"/>
        <v>Switch</v>
      </c>
      <c r="P81" t="str">
        <f t="shared" si="7"/>
        <v>Summary, implizit</v>
      </c>
      <c r="Q81" t="str">
        <f t="shared" si="7"/>
        <v>The supply of power is not working, what could be the issue?</v>
      </c>
      <c r="R81" t="s">
        <v>12</v>
      </c>
      <c r="S81" t="s">
        <v>12</v>
      </c>
      <c r="T81" t="s">
        <v>12</v>
      </c>
      <c r="U81" t="s">
        <v>12</v>
      </c>
    </row>
    <row r="82" spans="1:21" x14ac:dyDescent="0.3">
      <c r="A82" t="str">
        <f t="shared" si="5"/>
        <v>Grinding Machine</v>
      </c>
      <c r="B82" t="str">
        <f t="shared" si="5"/>
        <v>Summary, explizit</v>
      </c>
      <c r="C82" t="str">
        <f t="shared" si="5"/>
        <v>Which component is located above the motor?</v>
      </c>
      <c r="D82" t="s">
        <v>12</v>
      </c>
      <c r="E82" t="s">
        <v>12</v>
      </c>
      <c r="F82" t="s">
        <v>12</v>
      </c>
      <c r="G82" t="s">
        <v>19</v>
      </c>
      <c r="H82" t="str">
        <f t="shared" si="6"/>
        <v>Drilling Machine</v>
      </c>
      <c r="I82" t="str">
        <f t="shared" si="6"/>
        <v>Summary, explizit</v>
      </c>
      <c r="J82" t="str">
        <f t="shared" si="6"/>
        <v>Which component is located above the drilling table?</v>
      </c>
      <c r="K82" t="s">
        <v>12</v>
      </c>
      <c r="L82" t="s">
        <v>12</v>
      </c>
      <c r="M82" t="s">
        <v>170</v>
      </c>
      <c r="N82" t="s">
        <v>188</v>
      </c>
      <c r="O82" t="str">
        <f>O39</f>
        <v>Switch</v>
      </c>
      <c r="P82" t="str">
        <f t="shared" ref="P82:Q85" si="8">P39</f>
        <v>Summary, explizit</v>
      </c>
      <c r="Q82" t="str">
        <f t="shared" si="8"/>
        <v>Which component is located below the top button?</v>
      </c>
      <c r="R82" t="s">
        <v>12</v>
      </c>
      <c r="S82" t="s">
        <v>12</v>
      </c>
      <c r="T82" t="s">
        <v>172</v>
      </c>
      <c r="U82" t="s">
        <v>19</v>
      </c>
    </row>
    <row r="83" spans="1:21" x14ac:dyDescent="0.3">
      <c r="A83" t="str">
        <f t="shared" si="5"/>
        <v>Grinding Machine</v>
      </c>
      <c r="B83" t="str">
        <f t="shared" si="5"/>
        <v>Summary, explizit</v>
      </c>
      <c r="C83" t="str">
        <f t="shared" si="5"/>
        <v>Which component is located left to the motor?</v>
      </c>
      <c r="D83" t="s">
        <v>12</v>
      </c>
      <c r="E83" t="s">
        <v>12</v>
      </c>
      <c r="F83" t="s">
        <v>12</v>
      </c>
      <c r="G83" t="s">
        <v>19</v>
      </c>
      <c r="H83" t="str">
        <f t="shared" si="6"/>
        <v>Drilling Machine</v>
      </c>
      <c r="I83" t="str">
        <f t="shared" si="6"/>
        <v>Summary, explizit</v>
      </c>
      <c r="J83" t="str">
        <f t="shared" si="6"/>
        <v>Which component is located left to the bottom lever?</v>
      </c>
      <c r="K83" t="s">
        <v>12</v>
      </c>
      <c r="L83" t="s">
        <v>12</v>
      </c>
      <c r="M83" t="s">
        <v>19</v>
      </c>
      <c r="N83" t="s">
        <v>12</v>
      </c>
      <c r="O83" t="str">
        <f t="shared" si="7"/>
        <v>Switch</v>
      </c>
      <c r="P83" t="str">
        <f t="shared" si="8"/>
        <v>Summary, explizit</v>
      </c>
      <c r="Q83" t="str">
        <f t="shared" si="8"/>
        <v>Which component is located above the power plug?</v>
      </c>
      <c r="R83" t="s">
        <v>12</v>
      </c>
      <c r="S83" t="s">
        <v>12</v>
      </c>
      <c r="T83" t="s">
        <v>98</v>
      </c>
      <c r="U83" t="s">
        <v>12</v>
      </c>
    </row>
    <row r="84" spans="1:21" x14ac:dyDescent="0.3">
      <c r="A84" t="str">
        <f t="shared" si="5"/>
        <v>Grinding Machine</v>
      </c>
      <c r="B84" t="str">
        <f t="shared" si="5"/>
        <v>Summary, explizit</v>
      </c>
      <c r="C84" t="str">
        <f t="shared" si="5"/>
        <v>Where is the left grinding wheel located?</v>
      </c>
      <c r="D84" t="s">
        <v>12</v>
      </c>
      <c r="E84" t="s">
        <v>159</v>
      </c>
      <c r="F84" t="s">
        <v>12</v>
      </c>
      <c r="G84" t="s">
        <v>182</v>
      </c>
      <c r="H84" t="str">
        <f t="shared" si="6"/>
        <v>Drilling Machine</v>
      </c>
      <c r="I84" t="str">
        <f t="shared" si="6"/>
        <v>Summary, explizit</v>
      </c>
      <c r="J84" t="str">
        <f t="shared" si="6"/>
        <v>Where is the wrench hanging?</v>
      </c>
      <c r="K84" t="s">
        <v>12</v>
      </c>
      <c r="L84" t="s">
        <v>12</v>
      </c>
      <c r="M84" t="s">
        <v>19</v>
      </c>
      <c r="N84" t="s">
        <v>19</v>
      </c>
      <c r="O84" t="str">
        <f t="shared" si="7"/>
        <v>Switch</v>
      </c>
      <c r="P84" t="str">
        <f t="shared" si="8"/>
        <v>Summary, explizit</v>
      </c>
      <c r="Q84" t="str">
        <f t="shared" si="8"/>
        <v>How many buttons are on the housing?</v>
      </c>
      <c r="R84" t="s">
        <v>12</v>
      </c>
      <c r="S84" t="s">
        <v>12</v>
      </c>
      <c r="T84" t="s">
        <v>12</v>
      </c>
      <c r="U84" t="s">
        <v>12</v>
      </c>
    </row>
    <row r="85" spans="1:21" x14ac:dyDescent="0.3">
      <c r="A85" t="str">
        <f t="shared" si="5"/>
        <v>Grinding Machine</v>
      </c>
      <c r="B85" t="str">
        <f t="shared" si="5"/>
        <v>Summary, explizit</v>
      </c>
      <c r="C85" t="str">
        <f t="shared" si="5"/>
        <v>If the motor overheats, which parts would be affected?</v>
      </c>
      <c r="D85" t="s">
        <v>12</v>
      </c>
      <c r="E85" t="s">
        <v>160</v>
      </c>
      <c r="F85" t="s">
        <v>19</v>
      </c>
      <c r="G85" t="s">
        <v>98</v>
      </c>
      <c r="H85" t="str">
        <f t="shared" si="6"/>
        <v>Drilling Machine</v>
      </c>
      <c r="I85" t="str">
        <f t="shared" si="6"/>
        <v>Summary, explizit</v>
      </c>
      <c r="J85" t="str">
        <f t="shared" si="6"/>
        <v>Which components are involved in operating the machine?</v>
      </c>
      <c r="K85" t="s">
        <v>12</v>
      </c>
      <c r="L85" t="s">
        <v>12</v>
      </c>
      <c r="M85" t="s">
        <v>12</v>
      </c>
      <c r="N85" t="s">
        <v>19</v>
      </c>
      <c r="O85" t="str">
        <f t="shared" si="7"/>
        <v>Switch</v>
      </c>
      <c r="P85" t="str">
        <f t="shared" si="8"/>
        <v>Summary, explizit</v>
      </c>
      <c r="Q85" t="str">
        <f t="shared" si="8"/>
        <v>The supply of power is not working, what could be the issue?</v>
      </c>
      <c r="R85" t="s">
        <v>12</v>
      </c>
      <c r="S85" t="s">
        <v>12</v>
      </c>
      <c r="T85" t="s">
        <v>12</v>
      </c>
      <c r="U85" t="s">
        <v>12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240111-63F1-45A6-89CC-6431EF65BA8D}">
  <dimension ref="A1:F21"/>
  <sheetViews>
    <sheetView tabSelected="1" zoomScale="62" zoomScaleNormal="70" workbookViewId="0">
      <selection activeCell="B10" sqref="B10"/>
    </sheetView>
  </sheetViews>
  <sheetFormatPr baseColWidth="10" defaultRowHeight="14.4" x14ac:dyDescent="0.3"/>
  <cols>
    <col min="1" max="1" width="33.5546875" customWidth="1"/>
    <col min="2" max="2" width="13" customWidth="1"/>
    <col min="3" max="3" width="16.109375" customWidth="1"/>
    <col min="4" max="4" width="21.109375" customWidth="1"/>
    <col min="5" max="5" width="19.77734375" customWidth="1"/>
    <col min="6" max="6" width="12.5546875" customWidth="1"/>
  </cols>
  <sheetData>
    <row r="1" spans="1:6" x14ac:dyDescent="0.3">
      <c r="A1" t="s">
        <v>211</v>
      </c>
      <c r="B1" t="s">
        <v>212</v>
      </c>
      <c r="C1" t="s">
        <v>87</v>
      </c>
      <c r="D1" t="s">
        <v>124</v>
      </c>
      <c r="E1" t="s">
        <v>0</v>
      </c>
      <c r="F1" t="s">
        <v>1</v>
      </c>
    </row>
    <row r="2" spans="1:6" x14ac:dyDescent="0.3">
      <c r="A2" t="s">
        <v>215</v>
      </c>
      <c r="B2" t="s">
        <v>213</v>
      </c>
      <c r="C2">
        <f>SUM(40, 39, 40)</f>
        <v>119</v>
      </c>
      <c r="D2">
        <f>SUM(40, 40, 40)</f>
        <v>120</v>
      </c>
      <c r="E2">
        <f>SUM(20, 23, 18)</f>
        <v>61</v>
      </c>
      <c r="F2">
        <f>SUM(21, 21, 30)</f>
        <v>72</v>
      </c>
    </row>
    <row r="3" spans="1:6" x14ac:dyDescent="0.3">
      <c r="A3" t="s">
        <v>215</v>
      </c>
      <c r="B3" t="s">
        <v>214</v>
      </c>
      <c r="C3">
        <f>SUM(39, 39, 38)</f>
        <v>116</v>
      </c>
      <c r="D3">
        <f>SUM(39, 40, 39)</f>
        <v>118</v>
      </c>
      <c r="E3">
        <f>SUM(13, 20, 14)</f>
        <v>47</v>
      </c>
      <c r="F3">
        <f>SUM(9, 15, 20)</f>
        <v>44</v>
      </c>
    </row>
    <row r="4" spans="1:6" x14ac:dyDescent="0.3">
      <c r="A4" t="s">
        <v>215</v>
      </c>
      <c r="B4" t="s">
        <v>216</v>
      </c>
      <c r="C4">
        <f>SUM(40, 40, 40)</f>
        <v>120</v>
      </c>
      <c r="D4">
        <f>SUM(40, 40, 40)</f>
        <v>120</v>
      </c>
      <c r="E4">
        <f>SUM(40, 40, 40)</f>
        <v>120</v>
      </c>
      <c r="F4">
        <f>SUM(40, 40, 40)</f>
        <v>120</v>
      </c>
    </row>
    <row r="5" spans="1:6" x14ac:dyDescent="0.3">
      <c r="A5" t="s">
        <v>211</v>
      </c>
      <c r="B5" t="s">
        <v>212</v>
      </c>
      <c r="C5" t="s">
        <v>87</v>
      </c>
      <c r="D5" t="s">
        <v>124</v>
      </c>
      <c r="E5" t="s">
        <v>0</v>
      </c>
      <c r="F5" t="s">
        <v>1</v>
      </c>
    </row>
    <row r="6" spans="1:6" x14ac:dyDescent="0.3">
      <c r="A6" t="s">
        <v>217</v>
      </c>
      <c r="B6" t="s">
        <v>213</v>
      </c>
      <c r="C6">
        <f>SUM(40, 39, 40)</f>
        <v>119</v>
      </c>
      <c r="D6">
        <f>SUM(35, 30, 39)</f>
        <v>104</v>
      </c>
      <c r="E6">
        <f>SUM(24, 14, 32)</f>
        <v>70</v>
      </c>
      <c r="F6">
        <f>SUM(15, 20, 29)</f>
        <v>64</v>
      </c>
    </row>
    <row r="7" spans="1:6" x14ac:dyDescent="0.3">
      <c r="A7" t="s">
        <v>217</v>
      </c>
      <c r="B7" t="s">
        <v>214</v>
      </c>
      <c r="C7">
        <f>SUM(40, 40, 39)</f>
        <v>119</v>
      </c>
      <c r="D7">
        <f>SUM(34, 38, 38)</f>
        <v>110</v>
      </c>
      <c r="E7">
        <f>SUM(16, 15, 28)</f>
        <v>59</v>
      </c>
      <c r="F7">
        <f>SUM(6, 16, 21)</f>
        <v>43</v>
      </c>
    </row>
    <row r="8" spans="1:6" x14ac:dyDescent="0.3">
      <c r="A8" t="s">
        <v>217</v>
      </c>
      <c r="B8" t="s">
        <v>216</v>
      </c>
      <c r="C8">
        <f>SUM(40, 40, 40)</f>
        <v>120</v>
      </c>
      <c r="D8">
        <f>SUM(40, 40, 40)</f>
        <v>120</v>
      </c>
      <c r="E8">
        <f>SUM(40, 40, 40)</f>
        <v>120</v>
      </c>
      <c r="F8">
        <f>SUM(40, 40, 40)</f>
        <v>120</v>
      </c>
    </row>
    <row r="10" spans="1:6" x14ac:dyDescent="0.3">
      <c r="A10" t="s">
        <v>218</v>
      </c>
      <c r="B10" t="s">
        <v>219</v>
      </c>
      <c r="C10" t="s">
        <v>220</v>
      </c>
      <c r="D10" t="s">
        <v>221</v>
      </c>
    </row>
    <row r="11" spans="1:6" x14ac:dyDescent="0.3">
      <c r="A11" t="s">
        <v>4</v>
      </c>
      <c r="C11" t="str">
        <f>C1</f>
        <v>DeepSeek-R1</v>
      </c>
      <c r="D11" t="str">
        <f>D1</f>
        <v>DeepSeek-V3-0312</v>
      </c>
      <c r="E11" t="str">
        <f>E1</f>
        <v>Llama-3.1-8b-instruct</v>
      </c>
      <c r="F11" t="str">
        <f>F1</f>
        <v>Qwen-2.5-3B</v>
      </c>
    </row>
    <row r="12" spans="1:6" x14ac:dyDescent="0.3">
      <c r="A12" t="s">
        <v>232</v>
      </c>
      <c r="C12">
        <f>SUM(48,  48, 1)</f>
        <v>97</v>
      </c>
      <c r="D12">
        <f>SUM(42, 44, 2)</f>
        <v>88</v>
      </c>
      <c r="E12">
        <f>SUM(32, 28, 2)</f>
        <v>62</v>
      </c>
      <c r="F12">
        <f>SUM(32, 32)</f>
        <v>64</v>
      </c>
    </row>
    <row r="13" spans="1:6" x14ac:dyDescent="0.3">
      <c r="A13" t="s">
        <v>231</v>
      </c>
      <c r="C13">
        <f>SUM(46, 48)</f>
        <v>94</v>
      </c>
      <c r="D13">
        <f>SUM(46, 48, 1)</f>
        <v>95</v>
      </c>
      <c r="E13">
        <f>SUM(32, 32, 1)</f>
        <v>65</v>
      </c>
      <c r="F13">
        <f>SUM(34, 26, 3)</f>
        <v>63</v>
      </c>
    </row>
    <row r="14" spans="1:6" x14ac:dyDescent="0.3">
      <c r="A14" t="s">
        <v>230</v>
      </c>
      <c r="C14">
        <f>SUM(46, 46)</f>
        <v>92</v>
      </c>
      <c r="D14">
        <f>SUM(40, 42, 4)</f>
        <v>86</v>
      </c>
      <c r="E14">
        <f>SUM(30, 26, -3)</f>
        <v>53</v>
      </c>
      <c r="F14">
        <f>SUM(32, 32)</f>
        <v>64</v>
      </c>
    </row>
    <row r="15" spans="1:6" x14ac:dyDescent="0.3">
      <c r="A15" t="s">
        <v>229</v>
      </c>
      <c r="C15">
        <f>SUM(48, 44, 1)</f>
        <v>93</v>
      </c>
      <c r="D15">
        <f>SUM(46, 44, 2)</f>
        <v>92</v>
      </c>
      <c r="E15">
        <f>SUM(28, 26, -2)</f>
        <v>52</v>
      </c>
      <c r="F15">
        <f>SUM(36, 30)</f>
        <v>66</v>
      </c>
    </row>
    <row r="16" spans="1:6" x14ac:dyDescent="0.3">
      <c r="A16" t="s">
        <v>223</v>
      </c>
      <c r="C16">
        <f>SUM(46, 46, -3)</f>
        <v>89</v>
      </c>
      <c r="D16">
        <f>SUM(44, 38, 2)</f>
        <v>84</v>
      </c>
      <c r="E16">
        <f>SUM(24, 18, -1)</f>
        <v>41</v>
      </c>
      <c r="F16">
        <f>SUM(26, 4, -2)</f>
        <v>28</v>
      </c>
    </row>
    <row r="17" spans="1:6" x14ac:dyDescent="0.3">
      <c r="A17" t="s">
        <v>224</v>
      </c>
      <c r="C17">
        <f>SUM(48, 48, -2)</f>
        <v>94</v>
      </c>
      <c r="D17">
        <f>SUM(44, 46)</f>
        <v>90</v>
      </c>
      <c r="E17">
        <f>SUM(24, 14, -2)</f>
        <v>36</v>
      </c>
      <c r="F17">
        <f>SUM(14)</f>
        <v>14</v>
      </c>
    </row>
    <row r="18" spans="1:6" x14ac:dyDescent="0.3">
      <c r="A18" t="s">
        <v>225</v>
      </c>
      <c r="C18">
        <f>SUM(48, 48, -1)</f>
        <v>95</v>
      </c>
      <c r="D18">
        <f>SUM(46, 48, 1)</f>
        <v>95</v>
      </c>
      <c r="E18">
        <f>SUM(22, 18, -1)</f>
        <v>39</v>
      </c>
      <c r="F18">
        <f>SUM(24, 8)</f>
        <v>32</v>
      </c>
    </row>
    <row r="19" spans="1:6" x14ac:dyDescent="0.3">
      <c r="A19" t="s">
        <v>226</v>
      </c>
      <c r="C19">
        <f>SUM(48, 48)</f>
        <v>96</v>
      </c>
      <c r="D19">
        <f>SUM(46, 48, 1)</f>
        <v>95</v>
      </c>
      <c r="E19">
        <f>SUM(18,10, -2)</f>
        <v>26</v>
      </c>
      <c r="F19">
        <f>SUM(12, 2)</f>
        <v>14</v>
      </c>
    </row>
    <row r="20" spans="1:6" x14ac:dyDescent="0.3">
      <c r="A20" t="s">
        <v>228</v>
      </c>
      <c r="C20">
        <f>SUM(48, 48, 2)</f>
        <v>98</v>
      </c>
      <c r="D20">
        <f>SUM(46, 44, 1)</f>
        <v>91</v>
      </c>
      <c r="E20">
        <f>SUM(22, 18)</f>
        <v>40</v>
      </c>
      <c r="F20">
        <f>SUM(30, 24)</f>
        <v>54</v>
      </c>
    </row>
    <row r="21" spans="1:6" x14ac:dyDescent="0.3">
      <c r="A21" t="s">
        <v>227</v>
      </c>
      <c r="C21">
        <f>SUM(48, 44, -1)</f>
        <v>91</v>
      </c>
      <c r="D21">
        <f>SUM(48, 46)</f>
        <v>94</v>
      </c>
      <c r="E21">
        <f>SUM(30, 18, -2)</f>
        <v>46</v>
      </c>
      <c r="F21">
        <f>SUM(30, 18)</f>
        <v>48</v>
      </c>
    </row>
  </sheetData>
  <pageMargins left="0.7" right="0.7" top="0.78740157499999996" bottom="0.78740157499999996" header="0.3" footer="0.3"/>
  <ignoredErrors>
    <ignoredError sqref="F13 D3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Morgenstern</dc:creator>
  <cp:lastModifiedBy>Robin Morgenstern</cp:lastModifiedBy>
  <dcterms:created xsi:type="dcterms:W3CDTF">2025-06-01T15:49:53Z</dcterms:created>
  <dcterms:modified xsi:type="dcterms:W3CDTF">2025-07-08T09:48:46Z</dcterms:modified>
</cp:coreProperties>
</file>