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K3" i="1" l="1"/>
  <c r="BD7" i="1"/>
  <c r="BA7" i="1"/>
  <c r="BD5" i="1"/>
  <c r="K19" i="1"/>
  <c r="BD4" i="1" l="1"/>
  <c r="BD3" i="1"/>
  <c r="AJ28" i="1" l="1"/>
  <c r="AL27" i="1"/>
  <c r="AN22" i="1"/>
  <c r="AL22" i="1"/>
  <c r="AL26" i="1" s="1"/>
  <c r="AL25" i="1"/>
  <c r="AL24" i="1"/>
  <c r="AM20" i="1" l="1"/>
  <c r="AL23" i="1"/>
  <c r="AN17" i="1"/>
  <c r="AM18" i="1" s="1"/>
  <c r="AL17" i="1"/>
  <c r="AB32" i="1"/>
  <c r="AB33" i="1" s="1"/>
  <c r="Z31" i="1" a="1"/>
  <c r="Z31" i="1" s="1"/>
  <c r="AA31" i="1" s="1"/>
  <c r="Y41" i="1"/>
  <c r="AM19" i="1" l="1"/>
  <c r="AB34" i="1"/>
  <c r="AB35" i="1" s="1"/>
  <c r="AB36" i="1" s="1"/>
  <c r="AB37" i="1" s="1"/>
  <c r="AB38" i="1" s="1"/>
  <c r="AB39" i="1" s="1"/>
  <c r="AJ21" i="1"/>
  <c r="Z35" i="1"/>
  <c r="Z38" i="1"/>
  <c r="Z37" i="1"/>
  <c r="Z33" i="1"/>
  <c r="Z39" i="1"/>
  <c r="Z34" i="1"/>
  <c r="Z36" i="1"/>
  <c r="Z32" i="1"/>
  <c r="AA32" i="1" s="1"/>
  <c r="AA33" i="1" s="1"/>
  <c r="AA34" i="1" s="1"/>
  <c r="AA35" i="1" s="1"/>
  <c r="AA36" i="1" s="1"/>
  <c r="AA37" i="1" s="1"/>
  <c r="AA38" i="1" s="1"/>
  <c r="AA39" i="1" s="1"/>
  <c r="AI5" i="1"/>
  <c r="AI6" i="1"/>
  <c r="AI7" i="1"/>
  <c r="AI8" i="1"/>
  <c r="AI9" i="1"/>
  <c r="AI10" i="1"/>
  <c r="AI11" i="1"/>
  <c r="AI4" i="1"/>
  <c r="AM4" i="1" s="1" a="1"/>
  <c r="AM4" i="1" s="1"/>
  <c r="AM11" i="1" l="1"/>
  <c r="AM7" i="1"/>
  <c r="AM10" i="1"/>
  <c r="AM6" i="1"/>
  <c r="AM9" i="1"/>
  <c r="AM5" i="1"/>
  <c r="AM12" i="1" s="1"/>
  <c r="AJ14" i="1" s="1"/>
  <c r="AO4" i="1" s="1" a="1"/>
  <c r="AM8" i="1"/>
  <c r="AO4" i="1" l="1"/>
  <c r="AO7" i="1"/>
  <c r="AO6" i="1"/>
  <c r="AO10" i="1"/>
  <c r="AO8" i="1"/>
  <c r="AO9" i="1"/>
  <c r="AO11" i="1"/>
  <c r="AO5" i="1"/>
  <c r="K4" i="1"/>
  <c r="K7" i="1" s="1"/>
  <c r="M7" i="1" l="1" a="1"/>
  <c r="K8" i="1"/>
  <c r="K9" i="1" s="1"/>
  <c r="K10" i="1" s="1"/>
  <c r="K11" i="1" s="1"/>
  <c r="K12" i="1" s="1"/>
  <c r="K13" i="1" s="1"/>
  <c r="K14" i="1" s="1"/>
  <c r="K15" i="1" s="1"/>
  <c r="AQ4" i="1" a="1"/>
  <c r="AG7" i="1"/>
  <c r="AG6" i="1"/>
  <c r="AG5" i="1"/>
  <c r="AV3" i="1" s="1"/>
  <c r="AG4" i="1"/>
  <c r="AQ4" i="1" l="1"/>
  <c r="AQ7" i="1"/>
  <c r="AQ6" i="1"/>
  <c r="AQ5" i="1"/>
  <c r="AQ9" i="1"/>
  <c r="AQ11" i="1"/>
  <c r="AQ8" i="1"/>
  <c r="AQ10" i="1"/>
  <c r="M7" i="1"/>
  <c r="M10" i="1"/>
  <c r="M8" i="1"/>
  <c r="M13" i="1"/>
  <c r="M15" i="1"/>
  <c r="M9" i="1"/>
  <c r="M11" i="1"/>
  <c r="M14" i="1"/>
  <c r="M12" i="1"/>
  <c r="AG3" i="1"/>
  <c r="AA4" i="1" a="1"/>
  <c r="AA4" i="1" s="1"/>
  <c r="AB4" i="1" s="1"/>
  <c r="Z17" i="1"/>
  <c r="AB5" i="1" l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V7" i="1"/>
  <c r="AX7" i="1"/>
  <c r="AS4" i="1" a="1"/>
  <c r="AA15" i="1"/>
  <c r="AA11" i="1"/>
  <c r="AA7" i="1"/>
  <c r="AA13" i="1"/>
  <c r="AA9" i="1"/>
  <c r="AA5" i="1"/>
  <c r="AA14" i="1"/>
  <c r="AA10" i="1"/>
  <c r="AA6" i="1"/>
  <c r="AA16" i="1"/>
  <c r="AA12" i="1"/>
  <c r="AA8" i="1"/>
  <c r="AS4" i="1" l="1"/>
  <c r="AS10" i="1"/>
  <c r="AS11" i="1"/>
  <c r="AS6" i="1"/>
  <c r="AS5" i="1"/>
  <c r="AS9" i="1"/>
  <c r="AS7" i="1"/>
  <c r="AS8" i="1"/>
  <c r="AA17" i="1"/>
  <c r="I16" i="1"/>
  <c r="H4" i="1" a="1"/>
  <c r="H4" i="1" s="1"/>
  <c r="AS12" i="1" l="1"/>
  <c r="H7" i="1"/>
  <c r="H15" i="1"/>
  <c r="H11" i="1"/>
  <c r="H14" i="1"/>
  <c r="H10" i="1"/>
  <c r="H6" i="1"/>
  <c r="H13" i="1"/>
  <c r="H9" i="1"/>
  <c r="H5" i="1"/>
  <c r="H12" i="1"/>
  <c r="H8" i="1"/>
  <c r="AJ16" i="1" l="1"/>
  <c r="AJ15" i="1"/>
</calcChain>
</file>

<file path=xl/sharedStrings.xml><?xml version="1.0" encoding="utf-8"?>
<sst xmlns="http://schemas.openxmlformats.org/spreadsheetml/2006/main" count="78" uniqueCount="67">
  <si>
    <t>ДАНО</t>
  </si>
  <si>
    <t>вариационный</t>
  </si>
  <si>
    <t>стасистическйи</t>
  </si>
  <si>
    <t>карманы</t>
  </si>
  <si>
    <t>значения</t>
  </si>
  <si>
    <t>задание 2</t>
  </si>
  <si>
    <t>задание 1</t>
  </si>
  <si>
    <t>размах выборки</t>
  </si>
  <si>
    <t>Карман</t>
  </si>
  <si>
    <t>Еще</t>
  </si>
  <si>
    <t>Частота</t>
  </si>
  <si>
    <t>задание 3</t>
  </si>
  <si>
    <t>частоть</t>
  </si>
  <si>
    <t>сумма</t>
  </si>
  <si>
    <t>накоп.</t>
  </si>
  <si>
    <t>функция распред</t>
  </si>
  <si>
    <t>мат ожидание:</t>
  </si>
  <si>
    <t>дисп смещенная</t>
  </si>
  <si>
    <t>дисп. Несмещенная</t>
  </si>
  <si>
    <t>несгруппированная</t>
  </si>
  <si>
    <t>Медиана</t>
  </si>
  <si>
    <t>Мода</t>
  </si>
  <si>
    <t>задание 4</t>
  </si>
  <si>
    <t>сгрупированная</t>
  </si>
  <si>
    <t>ошибка</t>
  </si>
  <si>
    <t>математ ожидание</t>
  </si>
  <si>
    <t xml:space="preserve">математическое ожидание, для </t>
  </si>
  <si>
    <t>генеральной совокупности с вероят</t>
  </si>
  <si>
    <t>95% лежит в пределах</t>
  </si>
  <si>
    <t>от</t>
  </si>
  <si>
    <t>до</t>
  </si>
  <si>
    <t>вычислим интервал по формуле стержерса</t>
  </si>
  <si>
    <t>k =</t>
  </si>
  <si>
    <t>h =</t>
  </si>
  <si>
    <t>частоты</t>
  </si>
  <si>
    <t>таблица частот группированной выборки</t>
  </si>
  <si>
    <t>задание 3 вариант 2</t>
  </si>
  <si>
    <t>серидины интервалов x</t>
  </si>
  <si>
    <t>частоты n</t>
  </si>
  <si>
    <t>x*n</t>
  </si>
  <si>
    <t>мат ожидание(h)</t>
  </si>
  <si>
    <t>x - h</t>
  </si>
  <si>
    <t>(x-h)^2</t>
  </si>
  <si>
    <t>(x-h)^2*n</t>
  </si>
  <si>
    <t>дисп смещ</t>
  </si>
  <si>
    <t>дисп исп</t>
  </si>
  <si>
    <t>мода</t>
  </si>
  <si>
    <t>медиана</t>
  </si>
  <si>
    <t>Сумма</t>
  </si>
  <si>
    <t>Частость</t>
  </si>
  <si>
    <t>интегр.</t>
  </si>
  <si>
    <t>интевал от</t>
  </si>
  <si>
    <t>результат</t>
  </si>
  <si>
    <t>величина интервала</t>
  </si>
  <si>
    <t>сумма нак частот до интер</t>
  </si>
  <si>
    <t>частота модал инт</t>
  </si>
  <si>
    <t>частота мед интервала</t>
  </si>
  <si>
    <t>частота предыдущ</t>
  </si>
  <si>
    <t>частота следующ</t>
  </si>
  <si>
    <t>нижняя граница</t>
  </si>
  <si>
    <t>длинна мод интерв</t>
  </si>
  <si>
    <t>значение хи-квадрат для нижней границы</t>
  </si>
  <si>
    <t>значение хи квадрат для верхней границы</t>
  </si>
  <si>
    <t>(n-1)*S^2</t>
  </si>
  <si>
    <t>дисперсия для ген совок с вероятностью 95 лежит в пределах</t>
  </si>
  <si>
    <t>дисперсия</t>
  </si>
  <si>
    <t>задание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</si>
</sst>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18" xfId="0" applyFont="1" applyFill="1" applyBorder="1" applyAlignment="1">
      <alignment horizontal="center"/>
    </xf>
    <xf numFmtId="0" fontId="0" fillId="0" borderId="0" xfId="0" applyBorder="1" applyAlignment="1"/>
    <xf numFmtId="0" fontId="2" fillId="0" borderId="19" xfId="0" applyFont="1" applyFill="1" applyBorder="1" applyAlignment="1">
      <alignment horizontal="center"/>
    </xf>
    <xf numFmtId="0" fontId="3" fillId="0" borderId="12" xfId="0" applyFont="1" applyBorder="1"/>
    <xf numFmtId="0" fontId="0" fillId="0" borderId="11" xfId="0" applyNumberFormat="1" applyFill="1" applyBorder="1" applyAlignment="1"/>
    <xf numFmtId="0" fontId="0" fillId="0" borderId="20" xfId="0" applyFill="1" applyBorder="1" applyAlignment="1"/>
    <xf numFmtId="0" fontId="0" fillId="0" borderId="22" xfId="0" applyBorder="1"/>
    <xf numFmtId="0" fontId="0" fillId="0" borderId="15" xfId="0" applyBorder="1" applyAlignment="1"/>
    <xf numFmtId="0" fontId="0" fillId="0" borderId="23" xfId="0" applyBorder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16" xfId="0" applyFill="1" applyBorder="1" applyAlignment="1"/>
    <xf numFmtId="0" fontId="0" fillId="0" borderId="24" xfId="0" applyBorder="1"/>
    <xf numFmtId="0" fontId="0" fillId="0" borderId="25" xfId="0" applyBorder="1"/>
    <xf numFmtId="0" fontId="0" fillId="0" borderId="15" xfId="0" applyBorder="1"/>
    <xf numFmtId="0" fontId="0" fillId="0" borderId="10" xfId="0" applyBorder="1"/>
    <xf numFmtId="0" fontId="0" fillId="0" borderId="11" xfId="0" applyBorder="1" applyAlignment="1"/>
    <xf numFmtId="0" fontId="0" fillId="0" borderId="26" xfId="0" applyBorder="1"/>
    <xf numFmtId="0" fontId="0" fillId="0" borderId="27" xfId="0" applyBorder="1"/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Лист1!$F$4:$F$15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Лист1!$H$4:$H$15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444336"/>
        <c:axId val="996438352"/>
      </c:scatterChart>
      <c:valAx>
        <c:axId val="99644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6438352"/>
        <c:crosses val="autoZero"/>
        <c:crossBetween val="midCat"/>
      </c:valAx>
      <c:valAx>
        <c:axId val="9964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644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Лист1!$Y$4:$Y$16</c:f>
              <c:strCach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Еще</c:v>
                </c:pt>
              </c:strCache>
            </c:strRef>
          </c:cat>
          <c:val>
            <c:numRef>
              <c:f>Лист1!$Z$4:$Z$16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450320"/>
        <c:axId val="996449776"/>
      </c:barChart>
      <c:catAx>
        <c:axId val="99645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6449776"/>
        <c:crosses val="autoZero"/>
        <c:auto val="1"/>
        <c:lblAlgn val="ctr"/>
        <c:lblOffset val="100"/>
        <c:noMultiLvlLbl val="0"/>
      </c:catAx>
      <c:valAx>
        <c:axId val="996449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6450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Лист1!$X$31:$X$40</c:f>
              <c:strCache>
                <c:ptCount val="10"/>
                <c:pt idx="0">
                  <c:v>-0,827796098</c:v>
                </c:pt>
                <c:pt idx="1">
                  <c:v>0,827796098</c:v>
                </c:pt>
                <c:pt idx="2">
                  <c:v>2,483388295</c:v>
                </c:pt>
                <c:pt idx="3">
                  <c:v>4,138980492</c:v>
                </c:pt>
                <c:pt idx="4">
                  <c:v>5,794572689</c:v>
                </c:pt>
                <c:pt idx="5">
                  <c:v>7,450164886</c:v>
                </c:pt>
                <c:pt idx="6">
                  <c:v>9,105757083</c:v>
                </c:pt>
                <c:pt idx="7">
                  <c:v>10,76134928</c:v>
                </c:pt>
                <c:pt idx="8">
                  <c:v>12,41694148</c:v>
                </c:pt>
                <c:pt idx="9">
                  <c:v>Еще</c:v>
                </c:pt>
              </c:strCache>
            </c:strRef>
          </c:cat>
          <c:val>
            <c:numRef>
              <c:f>Лист1!$Y$31:$Y$40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19</c:v>
                </c:pt>
                <c:pt idx="4">
                  <c:v>7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436720"/>
        <c:axId val="996450864"/>
      </c:barChart>
      <c:catAx>
        <c:axId val="99643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6450864"/>
        <c:crosses val="autoZero"/>
        <c:auto val="1"/>
        <c:lblAlgn val="ctr"/>
        <c:lblOffset val="100"/>
        <c:noMultiLvlLbl val="0"/>
      </c:catAx>
      <c:valAx>
        <c:axId val="99645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643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Лист1!$K$7:$K$15</c:f>
              <c:numCache>
                <c:formatCode>General</c:formatCode>
                <c:ptCount val="9"/>
                <c:pt idx="0">
                  <c:v>-0.82779609844455304</c:v>
                </c:pt>
                <c:pt idx="1">
                  <c:v>0.82779609844455304</c:v>
                </c:pt>
                <c:pt idx="2">
                  <c:v>2.483388295333659</c:v>
                </c:pt>
                <c:pt idx="3">
                  <c:v>4.1389804922227649</c:v>
                </c:pt>
                <c:pt idx="4">
                  <c:v>5.7945726891118712</c:v>
                </c:pt>
                <c:pt idx="5">
                  <c:v>7.4501648860009775</c:v>
                </c:pt>
                <c:pt idx="6">
                  <c:v>9.1057570828900829</c:v>
                </c:pt>
                <c:pt idx="7">
                  <c:v>10.761349279779189</c:v>
                </c:pt>
                <c:pt idx="8">
                  <c:v>12.416941476668296</c:v>
                </c:pt>
              </c:numCache>
            </c:numRef>
          </c:xVal>
          <c:yVal>
            <c:numRef>
              <c:f>Лист1!$M$7:$M$15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19</c:v>
                </c:pt>
                <c:pt idx="4">
                  <c:v>7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445968"/>
        <c:axId val="996451408"/>
      </c:scatterChart>
      <c:valAx>
        <c:axId val="99644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6451408"/>
        <c:crosses val="autoZero"/>
        <c:crossBetween val="midCat"/>
      </c:valAx>
      <c:valAx>
        <c:axId val="9964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644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233643</xdr:colOff>
      <xdr:row>1</xdr:row>
      <xdr:rowOff>110378</xdr:rowOff>
    </xdr:from>
    <xdr:to>
      <xdr:col>23</xdr:col>
      <xdr:colOff>538443</xdr:colOff>
      <xdr:row>15</xdr:row>
      <xdr:rowOff>186578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264766</xdr:colOff>
      <xdr:row>16</xdr:row>
      <xdr:rowOff>63669</xdr:rowOff>
    </xdr:from>
    <xdr:to>
      <xdr:col>22</xdr:col>
      <xdr:colOff>264765</xdr:colOff>
      <xdr:row>26</xdr:row>
      <xdr:rowOff>57557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467286</xdr:colOff>
      <xdr:row>41</xdr:row>
      <xdr:rowOff>19610</xdr:rowOff>
    </xdr:from>
    <xdr:to>
      <xdr:col>22</xdr:col>
      <xdr:colOff>467286</xdr:colOff>
      <xdr:row>51</xdr:row>
      <xdr:rowOff>8404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190499</xdr:colOff>
      <xdr:row>27</xdr:row>
      <xdr:rowOff>1120</xdr:rowOff>
    </xdr:from>
    <xdr:to>
      <xdr:col>22</xdr:col>
      <xdr:colOff>526676</xdr:colOff>
      <xdr:row>41</xdr:row>
      <xdr:rowOff>54909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D52"/>
  <sheetViews>
    <sheetView tabSelected="1" zoomScale="85" zoomScaleNormal="85" workbookViewId="0">
      <selection activeCell="K19" sqref="K19"/>
    </sheetView>
  </sheetViews>
  <sheetFormatPr defaultRowHeight="15" x14ac:dyDescent="0.25"/>
  <sheetData>
    <row r="1" spans="1:56" x14ac:dyDescent="0.25">
      <c r="A1" s="47" t="s">
        <v>0</v>
      </c>
      <c r="B1" s="43"/>
      <c r="C1" s="43"/>
      <c r="D1" s="49" t="s">
        <v>6</v>
      </c>
      <c r="E1" s="50"/>
      <c r="F1" s="50"/>
      <c r="G1" s="50"/>
      <c r="H1" s="50"/>
      <c r="I1" s="50"/>
      <c r="J1" s="47" t="s">
        <v>5</v>
      </c>
      <c r="K1" s="43"/>
      <c r="L1" s="43"/>
      <c r="M1" s="43"/>
      <c r="N1" s="43"/>
      <c r="O1" s="43"/>
      <c r="P1" s="48"/>
      <c r="Q1" s="43" t="s">
        <v>11</v>
      </c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7" t="s">
        <v>22</v>
      </c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8"/>
      <c r="AU1" s="54" t="s">
        <v>66</v>
      </c>
      <c r="AV1" s="55"/>
      <c r="AW1" s="55"/>
      <c r="AX1" s="55"/>
      <c r="AY1" s="55"/>
      <c r="AZ1" s="55"/>
      <c r="BA1" s="55"/>
      <c r="BB1" s="55"/>
      <c r="BC1" s="55"/>
      <c r="BD1" s="56"/>
    </row>
    <row r="2" spans="1:56" ht="15.75" thickBot="1" x14ac:dyDescent="0.3">
      <c r="A2" s="1">
        <v>1</v>
      </c>
      <c r="B2" s="2">
        <v>5</v>
      </c>
      <c r="C2" s="2"/>
      <c r="D2" s="39" t="s">
        <v>1</v>
      </c>
      <c r="E2" s="44"/>
      <c r="F2" s="39" t="s">
        <v>2</v>
      </c>
      <c r="G2" s="35"/>
      <c r="H2" s="35"/>
      <c r="I2" s="35"/>
      <c r="J2" s="46" t="s">
        <v>31</v>
      </c>
      <c r="K2" s="35"/>
      <c r="L2" s="35"/>
      <c r="M2" s="35"/>
      <c r="N2" s="35"/>
      <c r="O2" s="35"/>
      <c r="P2" s="51"/>
      <c r="Q2" s="15"/>
      <c r="R2" s="15"/>
      <c r="S2" s="15"/>
      <c r="T2" s="2"/>
      <c r="U2" s="2"/>
      <c r="V2" s="2"/>
      <c r="W2" s="2"/>
      <c r="X2" s="2"/>
      <c r="Y2" s="39" t="s">
        <v>15</v>
      </c>
      <c r="Z2" s="35"/>
      <c r="AA2" s="35"/>
      <c r="AB2" s="44"/>
      <c r="AC2" s="2"/>
      <c r="AD2" s="46" t="s">
        <v>19</v>
      </c>
      <c r="AE2" s="35"/>
      <c r="AF2" s="35"/>
      <c r="AG2" s="35"/>
      <c r="AH2" s="33" t="s">
        <v>23</v>
      </c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53"/>
      <c r="AU2" s="46" t="s">
        <v>25</v>
      </c>
      <c r="AV2" s="35"/>
      <c r="AW2" s="35"/>
      <c r="AX2" s="44"/>
      <c r="AY2" s="39" t="s">
        <v>65</v>
      </c>
      <c r="AZ2" s="35"/>
      <c r="BA2" s="35"/>
      <c r="BB2" s="35"/>
      <c r="BC2" s="35"/>
      <c r="BD2" s="51"/>
    </row>
    <row r="3" spans="1:56" x14ac:dyDescent="0.25">
      <c r="A3" s="1">
        <v>2</v>
      </c>
      <c r="B3" s="2">
        <v>2</v>
      </c>
      <c r="C3" s="2"/>
      <c r="D3" s="7">
        <v>0</v>
      </c>
      <c r="E3" s="8"/>
      <c r="F3" s="33" t="s">
        <v>3</v>
      </c>
      <c r="G3" s="36"/>
      <c r="H3" s="36" t="s">
        <v>4</v>
      </c>
      <c r="I3" s="36"/>
      <c r="J3" s="1" t="s">
        <v>32</v>
      </c>
      <c r="K3" s="2">
        <f>1+3.3221*LOG10(COUNT(B2:B51))</f>
        <v>6.6441482514046877</v>
      </c>
      <c r="L3" s="2"/>
      <c r="M3" s="2"/>
      <c r="N3" s="2"/>
      <c r="O3" s="2"/>
      <c r="P3" s="3"/>
      <c r="Q3" s="2"/>
      <c r="R3" s="2"/>
      <c r="S3" s="2"/>
      <c r="T3" s="2"/>
      <c r="U3" s="2"/>
      <c r="V3" s="2"/>
      <c r="W3" s="2"/>
      <c r="X3" s="2"/>
      <c r="Y3" s="16" t="s">
        <v>8</v>
      </c>
      <c r="Z3" s="14" t="s">
        <v>10</v>
      </c>
      <c r="AA3" s="2" t="s">
        <v>12</v>
      </c>
      <c r="AB3" s="17" t="s">
        <v>14</v>
      </c>
      <c r="AC3" s="2"/>
      <c r="AD3" s="45" t="s">
        <v>16</v>
      </c>
      <c r="AE3" s="36"/>
      <c r="AF3" s="36"/>
      <c r="AG3" s="2">
        <f>AVERAGE(D3:D52)</f>
        <v>3.94</v>
      </c>
      <c r="AH3" s="39" t="s">
        <v>37</v>
      </c>
      <c r="AI3" s="35"/>
      <c r="AJ3" s="35"/>
      <c r="AK3" s="35" t="s">
        <v>38</v>
      </c>
      <c r="AL3" s="35"/>
      <c r="AM3" s="35" t="s">
        <v>39</v>
      </c>
      <c r="AN3" s="35"/>
      <c r="AO3" s="35" t="s">
        <v>41</v>
      </c>
      <c r="AP3" s="35"/>
      <c r="AQ3" s="35" t="s">
        <v>42</v>
      </c>
      <c r="AR3" s="35"/>
      <c r="AS3" s="35" t="s">
        <v>43</v>
      </c>
      <c r="AT3" s="51"/>
      <c r="AU3" s="1" t="s">
        <v>24</v>
      </c>
      <c r="AV3" s="2">
        <f>_xlfn.CONFIDENCE.NORM(0.05,SQRT(AG5),50)</f>
        <v>0.58306197433853546</v>
      </c>
      <c r="AW3" s="2"/>
      <c r="AX3" s="8"/>
      <c r="AY3" s="33" t="s">
        <v>61</v>
      </c>
      <c r="AZ3" s="36"/>
      <c r="BA3" s="36"/>
      <c r="BB3" s="36"/>
      <c r="BC3" s="36"/>
      <c r="BD3" s="3">
        <f>_xlfn.CHISQ.INV(1-(0.05/2),49)</f>
        <v>70.22241356643454</v>
      </c>
    </row>
    <row r="4" spans="1:56" x14ac:dyDescent="0.25">
      <c r="A4" s="1">
        <v>3</v>
      </c>
      <c r="B4" s="2">
        <v>7</v>
      </c>
      <c r="C4" s="2"/>
      <c r="D4" s="7">
        <v>1</v>
      </c>
      <c r="E4" s="8"/>
      <c r="F4" s="7">
        <v>0</v>
      </c>
      <c r="G4" s="2"/>
      <c r="H4" s="2">
        <f t="array" ref="H4:H15">FREQUENCY(D3:D52,F4:F15)</f>
        <v>1</v>
      </c>
      <c r="I4" s="2"/>
      <c r="J4" s="20" t="s">
        <v>33</v>
      </c>
      <c r="K4" s="11">
        <f>(MAX(B2:B51) - MIN(B2:B51))/K3</f>
        <v>1.6555921968891061</v>
      </c>
      <c r="L4" s="11"/>
      <c r="M4" s="11"/>
      <c r="N4" s="11"/>
      <c r="O4" s="11"/>
      <c r="P4" s="22"/>
      <c r="Q4" s="2"/>
      <c r="R4" s="2"/>
      <c r="S4" s="2"/>
      <c r="T4" s="2"/>
      <c r="U4" s="2"/>
      <c r="V4" s="2"/>
      <c r="W4" s="2"/>
      <c r="X4" s="2"/>
      <c r="Y4" s="18">
        <v>0</v>
      </c>
      <c r="Z4" s="12">
        <v>1</v>
      </c>
      <c r="AA4" s="2">
        <f t="array" ref="AA4:AA16">Z4:Z16/Z17</f>
        <v>0.02</v>
      </c>
      <c r="AB4" s="8">
        <f>AA4</f>
        <v>0.02</v>
      </c>
      <c r="AC4" s="2"/>
      <c r="AD4" s="45" t="s">
        <v>17</v>
      </c>
      <c r="AE4" s="36"/>
      <c r="AF4" s="36"/>
      <c r="AG4" s="2">
        <f>_xlfn.VAR.P(D3:D52)</f>
        <v>4.3364000000000003</v>
      </c>
      <c r="AH4" s="7"/>
      <c r="AI4" s="2">
        <f t="shared" ref="AI4:AI11" si="0">(X31+X32)/2</f>
        <v>0</v>
      </c>
      <c r="AJ4" s="2"/>
      <c r="AK4" s="12">
        <v>1</v>
      </c>
      <c r="AL4" s="2"/>
      <c r="AM4" s="2">
        <f t="array" ref="AM4:AM11">AI4:AI11*AK4:AK11</f>
        <v>0</v>
      </c>
      <c r="AN4" s="2"/>
      <c r="AO4" s="2">
        <f t="array" ref="AO4:AO11">AI4:AI11-AJ14</f>
        <v>-3.9403094285960725</v>
      </c>
      <c r="AP4" s="2"/>
      <c r="AQ4" s="2">
        <f t="array" ref="AQ4:AQ11">AO4:AO11^2</f>
        <v>15.526038393083107</v>
      </c>
      <c r="AR4" s="2"/>
      <c r="AS4" s="2">
        <f t="array" ref="AS4:AS11">AQ4:AQ11*AK4:AK11</f>
        <v>15.526038393083107</v>
      </c>
      <c r="AT4" s="3"/>
      <c r="AU4" s="45" t="s">
        <v>26</v>
      </c>
      <c r="AV4" s="36"/>
      <c r="AW4" s="36"/>
      <c r="AX4" s="52"/>
      <c r="AY4" s="33" t="s">
        <v>62</v>
      </c>
      <c r="AZ4" s="36"/>
      <c r="BA4" s="36"/>
      <c r="BB4" s="36"/>
      <c r="BC4" s="36"/>
      <c r="BD4" s="3">
        <f>_xlfn.CHISQ.INV(0.05/2,49)</f>
        <v>31.554916462667123</v>
      </c>
    </row>
    <row r="5" spans="1:56" x14ac:dyDescent="0.25">
      <c r="A5" s="1">
        <v>4</v>
      </c>
      <c r="B5" s="2">
        <v>5</v>
      </c>
      <c r="C5" s="2"/>
      <c r="D5" s="7">
        <v>1</v>
      </c>
      <c r="E5" s="8"/>
      <c r="F5" s="7">
        <v>1</v>
      </c>
      <c r="G5" s="2"/>
      <c r="H5" s="2">
        <v>4</v>
      </c>
      <c r="I5" s="2"/>
      <c r="J5" s="46" t="s">
        <v>35</v>
      </c>
      <c r="K5" s="35"/>
      <c r="L5" s="35"/>
      <c r="M5" s="35"/>
      <c r="N5" s="35"/>
      <c r="O5" s="35"/>
      <c r="P5" s="3"/>
      <c r="Q5" s="2"/>
      <c r="R5" s="2"/>
      <c r="S5" s="2"/>
      <c r="T5" s="2"/>
      <c r="U5" s="2"/>
      <c r="V5" s="2"/>
      <c r="W5" s="2"/>
      <c r="X5" s="2"/>
      <c r="Y5" s="18">
        <v>1</v>
      </c>
      <c r="Z5" s="12">
        <v>4</v>
      </c>
      <c r="AA5" s="2">
        <v>0.08</v>
      </c>
      <c r="AB5" s="8">
        <f>AB4+AA5</f>
        <v>0.1</v>
      </c>
      <c r="AC5" s="2"/>
      <c r="AD5" s="45" t="s">
        <v>18</v>
      </c>
      <c r="AE5" s="36"/>
      <c r="AF5" s="36"/>
      <c r="AG5" s="2">
        <f>_xlfn.VAR.S(D3:D52)</f>
        <v>4.4248979591836743</v>
      </c>
      <c r="AH5" s="7"/>
      <c r="AI5" s="2">
        <f t="shared" si="0"/>
        <v>1.6555921968891061</v>
      </c>
      <c r="AJ5" s="2"/>
      <c r="AK5" s="12">
        <v>12</v>
      </c>
      <c r="AL5" s="2"/>
      <c r="AM5" s="2">
        <v>19.867106362669272</v>
      </c>
      <c r="AN5" s="2"/>
      <c r="AO5" s="2">
        <v>-2.2847172317069662</v>
      </c>
      <c r="AP5" s="2"/>
      <c r="AQ5" s="2">
        <v>5.2199328288587425</v>
      </c>
      <c r="AR5" s="2"/>
      <c r="AS5" s="2">
        <v>62.639193946304914</v>
      </c>
      <c r="AT5" s="3"/>
      <c r="AU5" s="45" t="s">
        <v>27</v>
      </c>
      <c r="AV5" s="36"/>
      <c r="AW5" s="36"/>
      <c r="AX5" s="52"/>
      <c r="AY5" s="33" t="s">
        <v>63</v>
      </c>
      <c r="AZ5" s="36"/>
      <c r="BA5" s="36"/>
      <c r="BB5" s="36"/>
      <c r="BC5" s="36"/>
      <c r="BD5" s="3">
        <f>49*AJ16</f>
        <v>235.12173811148028</v>
      </c>
    </row>
    <row r="6" spans="1:56" x14ac:dyDescent="0.25">
      <c r="A6" s="1">
        <v>5</v>
      </c>
      <c r="B6" s="2">
        <v>6</v>
      </c>
      <c r="C6" s="2"/>
      <c r="D6" s="7">
        <v>1</v>
      </c>
      <c r="E6" s="8"/>
      <c r="F6" s="7">
        <v>2</v>
      </c>
      <c r="G6" s="2"/>
      <c r="H6" s="2">
        <v>8</v>
      </c>
      <c r="I6" s="2"/>
      <c r="J6" s="1"/>
      <c r="K6" s="39" t="s">
        <v>3</v>
      </c>
      <c r="L6" s="35"/>
      <c r="M6" s="35" t="s">
        <v>34</v>
      </c>
      <c r="N6" s="44"/>
      <c r="O6" s="2"/>
      <c r="P6" s="3"/>
      <c r="Q6" s="2"/>
      <c r="R6" s="2"/>
      <c r="S6" s="2"/>
      <c r="T6" s="2"/>
      <c r="U6" s="2"/>
      <c r="V6" s="2"/>
      <c r="W6" s="2"/>
      <c r="X6" s="2"/>
      <c r="Y6" s="18">
        <v>2</v>
      </c>
      <c r="Z6" s="12">
        <v>8</v>
      </c>
      <c r="AA6" s="2">
        <v>0.16</v>
      </c>
      <c r="AB6" s="8">
        <f t="shared" ref="AB6:AB16" si="1">AB5+AA6</f>
        <v>0.26</v>
      </c>
      <c r="AC6" s="2"/>
      <c r="AD6" s="45" t="s">
        <v>20</v>
      </c>
      <c r="AE6" s="36"/>
      <c r="AF6" s="36"/>
      <c r="AG6" s="2">
        <f>MEDIAN(B2:B51)</f>
        <v>4</v>
      </c>
      <c r="AH6" s="7"/>
      <c r="AI6" s="2">
        <f t="shared" si="0"/>
        <v>3.3111843937782117</v>
      </c>
      <c r="AJ6" s="2"/>
      <c r="AK6" s="12">
        <v>19</v>
      </c>
      <c r="AL6" s="2"/>
      <c r="AM6" s="2">
        <v>62.912503481786025</v>
      </c>
      <c r="AN6" s="2"/>
      <c r="AO6" s="2">
        <v>-0.62912503481786075</v>
      </c>
      <c r="AP6" s="2"/>
      <c r="AQ6" s="2">
        <v>0.3957983094345745</v>
      </c>
      <c r="AR6" s="2"/>
      <c r="AS6" s="2">
        <v>7.5201678792569151</v>
      </c>
      <c r="AT6" s="3"/>
      <c r="AU6" s="45" t="s">
        <v>28</v>
      </c>
      <c r="AV6" s="36"/>
      <c r="AW6" s="36"/>
      <c r="AX6" s="52"/>
      <c r="AY6" s="33" t="s">
        <v>64</v>
      </c>
      <c r="AZ6" s="36"/>
      <c r="BA6" s="36"/>
      <c r="BB6" s="36"/>
      <c r="BC6" s="36"/>
      <c r="BD6" s="53"/>
    </row>
    <row r="7" spans="1:56" ht="15.75" thickBot="1" x14ac:dyDescent="0.3">
      <c r="A7" s="1">
        <v>6</v>
      </c>
      <c r="B7" s="2">
        <v>2</v>
      </c>
      <c r="C7" s="2"/>
      <c r="D7" s="7">
        <v>1</v>
      </c>
      <c r="E7" s="8"/>
      <c r="F7" s="7">
        <v>3</v>
      </c>
      <c r="G7" s="2"/>
      <c r="H7" s="2">
        <v>10</v>
      </c>
      <c r="I7" s="2"/>
      <c r="J7" s="1"/>
      <c r="K7" s="7">
        <f>MIN(B2:B51)-K4/2</f>
        <v>-0.82779609844455304</v>
      </c>
      <c r="L7" s="2"/>
      <c r="M7" s="2">
        <f t="array" ref="M7:M15">FREQUENCY(B2:B51,K7:K15)</f>
        <v>0</v>
      </c>
      <c r="N7" s="8"/>
      <c r="O7" s="2"/>
      <c r="P7" s="3"/>
      <c r="Q7" s="2"/>
      <c r="R7" s="2"/>
      <c r="S7" s="2"/>
      <c r="T7" s="2"/>
      <c r="U7" s="2"/>
      <c r="V7" s="2"/>
      <c r="W7" s="2"/>
      <c r="X7" s="2"/>
      <c r="Y7" s="18">
        <v>3</v>
      </c>
      <c r="Z7" s="12">
        <v>10</v>
      </c>
      <c r="AA7" s="2">
        <v>0.2</v>
      </c>
      <c r="AB7" s="8">
        <f t="shared" si="1"/>
        <v>0.46</v>
      </c>
      <c r="AC7" s="2"/>
      <c r="AD7" s="45" t="s">
        <v>21</v>
      </c>
      <c r="AE7" s="36"/>
      <c r="AF7" s="36"/>
      <c r="AG7" s="15">
        <f>_xlfn.MODE.SNGL(D3:D52)</f>
        <v>3</v>
      </c>
      <c r="AH7" s="7"/>
      <c r="AI7" s="2">
        <f t="shared" si="0"/>
        <v>4.966776590667318</v>
      </c>
      <c r="AJ7" s="2"/>
      <c r="AK7" s="12">
        <v>7</v>
      </c>
      <c r="AL7" s="2"/>
      <c r="AM7" s="2">
        <v>34.767436134671229</v>
      </c>
      <c r="AN7" s="2"/>
      <c r="AO7" s="2">
        <v>1.0264671620712456</v>
      </c>
      <c r="AP7" s="2"/>
      <c r="AQ7" s="2">
        <v>1.0536348348105966</v>
      </c>
      <c r="AR7" s="2"/>
      <c r="AS7" s="2">
        <v>7.3754438436741765</v>
      </c>
      <c r="AT7" s="3"/>
      <c r="AU7" s="4" t="s">
        <v>29</v>
      </c>
      <c r="AV7" s="5">
        <f>AG3-AV3</f>
        <v>3.3569380256614645</v>
      </c>
      <c r="AW7" s="5" t="s">
        <v>30</v>
      </c>
      <c r="AX7" s="32">
        <f>AG3+AV3</f>
        <v>4.5230619743385354</v>
      </c>
      <c r="AY7" s="57" t="s">
        <v>29</v>
      </c>
      <c r="AZ7" s="41"/>
      <c r="BA7" s="58">
        <f>BD5/BD3</f>
        <v>3.3482434762661821</v>
      </c>
      <c r="BB7" s="41" t="s">
        <v>30</v>
      </c>
      <c r="BC7" s="41"/>
      <c r="BD7" s="59">
        <f>BD5/BD4</f>
        <v>7.4511919050603321</v>
      </c>
    </row>
    <row r="8" spans="1:56" x14ac:dyDescent="0.25">
      <c r="A8" s="1">
        <v>7</v>
      </c>
      <c r="B8" s="2">
        <v>2</v>
      </c>
      <c r="C8" s="2"/>
      <c r="D8" s="7">
        <v>2</v>
      </c>
      <c r="E8" s="8"/>
      <c r="F8" s="7">
        <v>4</v>
      </c>
      <c r="G8" s="2"/>
      <c r="H8" s="2">
        <v>9</v>
      </c>
      <c r="I8" s="2"/>
      <c r="J8" s="1"/>
      <c r="K8" s="7">
        <f t="shared" ref="K8:K15" si="2">K7+$K$4</f>
        <v>0.82779609844455304</v>
      </c>
      <c r="L8" s="2"/>
      <c r="M8" s="2">
        <v>1</v>
      </c>
      <c r="N8" s="8"/>
      <c r="O8" s="2"/>
      <c r="P8" s="3"/>
      <c r="Q8" s="2"/>
      <c r="R8" s="2"/>
      <c r="S8" s="2"/>
      <c r="T8" s="2"/>
      <c r="U8" s="2"/>
      <c r="V8" s="2"/>
      <c r="W8" s="2"/>
      <c r="X8" s="2"/>
      <c r="Y8" s="18">
        <v>4</v>
      </c>
      <c r="Z8" s="12">
        <v>9</v>
      </c>
      <c r="AA8" s="2">
        <v>0.18</v>
      </c>
      <c r="AB8" s="8">
        <f t="shared" si="1"/>
        <v>0.64</v>
      </c>
      <c r="AC8" s="2"/>
      <c r="AD8" s="1"/>
      <c r="AE8" s="2"/>
      <c r="AF8" s="2"/>
      <c r="AG8" s="2"/>
      <c r="AH8" s="7"/>
      <c r="AI8" s="2">
        <f t="shared" si="0"/>
        <v>6.6223687875564243</v>
      </c>
      <c r="AJ8" s="2"/>
      <c r="AK8" s="12">
        <v>9</v>
      </c>
      <c r="AL8" s="2"/>
      <c r="AM8" s="2">
        <v>59.60131908800782</v>
      </c>
      <c r="AN8" s="2"/>
      <c r="AO8" s="2">
        <v>2.6820593589603519</v>
      </c>
      <c r="AP8" s="2"/>
      <c r="AQ8" s="2">
        <v>7.193442404986814</v>
      </c>
      <c r="AR8" s="2"/>
      <c r="AS8" s="2">
        <v>64.74098164488133</v>
      </c>
      <c r="AT8" s="3"/>
    </row>
    <row r="9" spans="1:56" x14ac:dyDescent="0.25">
      <c r="A9" s="1">
        <v>8</v>
      </c>
      <c r="B9" s="2">
        <v>6</v>
      </c>
      <c r="C9" s="2"/>
      <c r="D9" s="7">
        <v>2</v>
      </c>
      <c r="E9" s="8"/>
      <c r="F9" s="7">
        <v>5</v>
      </c>
      <c r="G9" s="2"/>
      <c r="H9" s="2">
        <v>7</v>
      </c>
      <c r="I9" s="2"/>
      <c r="J9" s="1"/>
      <c r="K9" s="7">
        <f t="shared" si="2"/>
        <v>2.483388295333659</v>
      </c>
      <c r="L9" s="2"/>
      <c r="M9" s="2">
        <v>12</v>
      </c>
      <c r="N9" s="8"/>
      <c r="O9" s="2"/>
      <c r="P9" s="3"/>
      <c r="Q9" s="2"/>
      <c r="R9" s="2"/>
      <c r="S9" s="2"/>
      <c r="T9" s="2"/>
      <c r="U9" s="2"/>
      <c r="V9" s="2"/>
      <c r="W9" s="2"/>
      <c r="X9" s="2"/>
      <c r="Y9" s="18">
        <v>5</v>
      </c>
      <c r="Z9" s="12">
        <v>7</v>
      </c>
      <c r="AA9" s="2">
        <v>0.14000000000000001</v>
      </c>
      <c r="AB9" s="8">
        <f t="shared" si="1"/>
        <v>0.78</v>
      </c>
      <c r="AC9" s="2"/>
      <c r="AD9" s="1"/>
      <c r="AE9" s="2"/>
      <c r="AF9" s="2"/>
      <c r="AG9" s="2"/>
      <c r="AH9" s="7"/>
      <c r="AI9" s="2">
        <f t="shared" si="0"/>
        <v>8.2779609844455297</v>
      </c>
      <c r="AJ9" s="2"/>
      <c r="AK9" s="12">
        <v>1</v>
      </c>
      <c r="AL9" s="2"/>
      <c r="AM9" s="2">
        <v>8.2779609844455297</v>
      </c>
      <c r="AN9" s="2"/>
      <c r="AO9" s="2">
        <v>4.3376515558494573</v>
      </c>
      <c r="AP9" s="2"/>
      <c r="AQ9" s="2">
        <v>18.815221019963218</v>
      </c>
      <c r="AR9" s="2"/>
      <c r="AS9" s="2">
        <v>18.815221019963218</v>
      </c>
      <c r="AT9" s="3"/>
    </row>
    <row r="10" spans="1:56" x14ac:dyDescent="0.25">
      <c r="A10" s="1">
        <v>9</v>
      </c>
      <c r="B10" s="2">
        <v>5</v>
      </c>
      <c r="C10" s="2"/>
      <c r="D10" s="7">
        <v>2</v>
      </c>
      <c r="E10" s="8"/>
      <c r="F10" s="7">
        <v>6</v>
      </c>
      <c r="G10" s="2"/>
      <c r="H10" s="2">
        <v>6</v>
      </c>
      <c r="I10" s="2"/>
      <c r="J10" s="1"/>
      <c r="K10" s="7">
        <f t="shared" si="2"/>
        <v>4.1389804922227649</v>
      </c>
      <c r="L10" s="2"/>
      <c r="M10" s="2">
        <v>19</v>
      </c>
      <c r="N10" s="8"/>
      <c r="O10" s="2"/>
      <c r="P10" s="3"/>
      <c r="Q10" s="2"/>
      <c r="R10" s="2"/>
      <c r="S10" s="2"/>
      <c r="T10" s="2"/>
      <c r="U10" s="2"/>
      <c r="V10" s="2"/>
      <c r="W10" s="2"/>
      <c r="X10" s="2"/>
      <c r="Y10" s="18">
        <v>6</v>
      </c>
      <c r="Z10" s="12">
        <v>6</v>
      </c>
      <c r="AA10" s="2">
        <v>0.12</v>
      </c>
      <c r="AB10" s="8">
        <f t="shared" si="1"/>
        <v>0.9</v>
      </c>
      <c r="AC10" s="2"/>
      <c r="AD10" s="1"/>
      <c r="AE10" s="2"/>
      <c r="AF10" s="2"/>
      <c r="AG10" s="2"/>
      <c r="AH10" s="7"/>
      <c r="AI10" s="2">
        <f t="shared" si="0"/>
        <v>9.9335531813346361</v>
      </c>
      <c r="AJ10" s="2"/>
      <c r="AK10" s="12">
        <v>0</v>
      </c>
      <c r="AL10" s="2"/>
      <c r="AM10" s="2">
        <v>0</v>
      </c>
      <c r="AN10" s="2"/>
      <c r="AO10" s="2">
        <v>5.9932437527385636</v>
      </c>
      <c r="AP10" s="2"/>
      <c r="AQ10" s="2">
        <v>35.918970679739822</v>
      </c>
      <c r="AR10" s="2"/>
      <c r="AS10" s="2">
        <v>0</v>
      </c>
      <c r="AT10" s="3"/>
    </row>
    <row r="11" spans="1:56" x14ac:dyDescent="0.25">
      <c r="A11" s="1">
        <v>10</v>
      </c>
      <c r="B11" s="2">
        <v>4</v>
      </c>
      <c r="C11" s="2"/>
      <c r="D11" s="7">
        <v>2</v>
      </c>
      <c r="E11" s="8"/>
      <c r="F11" s="7">
        <v>7</v>
      </c>
      <c r="G11" s="2"/>
      <c r="H11" s="2">
        <v>3</v>
      </c>
      <c r="I11" s="2"/>
      <c r="J11" s="1"/>
      <c r="K11" s="7">
        <f t="shared" si="2"/>
        <v>5.7945726891118712</v>
      </c>
      <c r="L11" s="2"/>
      <c r="M11" s="2">
        <v>7</v>
      </c>
      <c r="N11" s="8"/>
      <c r="O11" s="2"/>
      <c r="P11" s="3"/>
      <c r="Q11" s="2"/>
      <c r="R11" s="2"/>
      <c r="S11" s="2"/>
      <c r="T11" s="2"/>
      <c r="U11" s="2"/>
      <c r="V11" s="2"/>
      <c r="W11" s="2"/>
      <c r="X11" s="2"/>
      <c r="Y11" s="18">
        <v>7</v>
      </c>
      <c r="Z11" s="12">
        <v>3</v>
      </c>
      <c r="AA11" s="2">
        <v>0.06</v>
      </c>
      <c r="AB11" s="8">
        <f t="shared" si="1"/>
        <v>0.96</v>
      </c>
      <c r="AC11" s="2"/>
      <c r="AD11" s="1"/>
      <c r="AE11" s="2"/>
      <c r="AF11" s="2"/>
      <c r="AG11" s="2"/>
      <c r="AH11" s="9"/>
      <c r="AI11" s="11">
        <f t="shared" si="0"/>
        <v>11.589145378223742</v>
      </c>
      <c r="AJ11" s="11"/>
      <c r="AK11" s="25">
        <v>1</v>
      </c>
      <c r="AL11" s="11"/>
      <c r="AM11" s="11">
        <v>11.589145378223742</v>
      </c>
      <c r="AN11" s="11"/>
      <c r="AO11" s="11">
        <v>7.6488359496276699</v>
      </c>
      <c r="AP11" s="11"/>
      <c r="AQ11" s="11">
        <v>58.504691384316615</v>
      </c>
      <c r="AR11" s="11"/>
      <c r="AS11" s="11">
        <v>58.504691384316615</v>
      </c>
      <c r="AT11" s="22"/>
    </row>
    <row r="12" spans="1:56" x14ac:dyDescent="0.25">
      <c r="A12" s="1">
        <v>11</v>
      </c>
      <c r="B12" s="2">
        <v>3</v>
      </c>
      <c r="C12" s="2"/>
      <c r="D12" s="7">
        <v>2</v>
      </c>
      <c r="E12" s="8"/>
      <c r="F12" s="7">
        <v>8</v>
      </c>
      <c r="G12" s="2"/>
      <c r="H12" s="2">
        <v>1</v>
      </c>
      <c r="I12" s="2"/>
      <c r="J12" s="1"/>
      <c r="K12" s="7">
        <f t="shared" si="2"/>
        <v>7.4501648860009775</v>
      </c>
      <c r="L12" s="2"/>
      <c r="M12" s="2">
        <v>9</v>
      </c>
      <c r="N12" s="8"/>
      <c r="O12" s="2"/>
      <c r="P12" s="3"/>
      <c r="Q12" s="2"/>
      <c r="R12" s="2"/>
      <c r="S12" s="2"/>
      <c r="T12" s="2"/>
      <c r="U12" s="2"/>
      <c r="V12" s="2"/>
      <c r="W12" s="2"/>
      <c r="X12" s="2"/>
      <c r="Y12" s="18">
        <v>8</v>
      </c>
      <c r="Z12" s="12">
        <v>1</v>
      </c>
      <c r="AA12" s="2">
        <v>0.02</v>
      </c>
      <c r="AB12" s="8">
        <f t="shared" si="1"/>
        <v>0.98</v>
      </c>
      <c r="AC12" s="2"/>
      <c r="AD12" s="20"/>
      <c r="AE12" s="11"/>
      <c r="AF12" s="11"/>
      <c r="AG12" s="11"/>
      <c r="AH12" s="26" t="s">
        <v>13</v>
      </c>
      <c r="AI12" s="27"/>
      <c r="AJ12" s="27"/>
      <c r="AK12" s="27"/>
      <c r="AL12" s="27"/>
      <c r="AM12" s="27">
        <f>SUM(AM4:AM11)</f>
        <v>197.01547142980363</v>
      </c>
      <c r="AN12" s="27"/>
      <c r="AO12" s="27"/>
      <c r="AP12" s="27"/>
      <c r="AQ12" s="27"/>
      <c r="AR12" s="27"/>
      <c r="AS12" s="27">
        <f>SUM(AS4:AS11)</f>
        <v>235.12173811148028</v>
      </c>
      <c r="AT12" s="31"/>
    </row>
    <row r="13" spans="1:56" x14ac:dyDescent="0.25">
      <c r="A13" s="1">
        <v>12</v>
      </c>
      <c r="B13" s="2">
        <v>6</v>
      </c>
      <c r="C13" s="2"/>
      <c r="D13" s="7">
        <v>2</v>
      </c>
      <c r="E13" s="8"/>
      <c r="F13" s="7">
        <v>9</v>
      </c>
      <c r="G13" s="2"/>
      <c r="H13" s="2">
        <v>0</v>
      </c>
      <c r="I13" s="2"/>
      <c r="J13" s="1"/>
      <c r="K13" s="7">
        <f t="shared" si="2"/>
        <v>9.1057570828900829</v>
      </c>
      <c r="L13" s="2"/>
      <c r="M13" s="2">
        <v>1</v>
      </c>
      <c r="N13" s="8"/>
      <c r="O13" s="2"/>
      <c r="P13" s="3"/>
      <c r="Q13" s="2"/>
      <c r="R13" s="2"/>
      <c r="S13" s="2"/>
      <c r="T13" s="2"/>
      <c r="U13" s="2"/>
      <c r="V13" s="2"/>
      <c r="W13" s="2"/>
      <c r="X13" s="2"/>
      <c r="Y13" s="18">
        <v>9</v>
      </c>
      <c r="Z13" s="12">
        <v>0</v>
      </c>
      <c r="AA13" s="2">
        <v>0</v>
      </c>
      <c r="AB13" s="8">
        <f t="shared" si="1"/>
        <v>0.98</v>
      </c>
      <c r="AC13" s="2"/>
      <c r="AD13" s="1"/>
      <c r="AE13" s="2"/>
      <c r="AF13" s="2"/>
      <c r="AG13" s="2"/>
      <c r="AH13" s="7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/>
    </row>
    <row r="14" spans="1:56" x14ac:dyDescent="0.25">
      <c r="A14" s="1">
        <v>13</v>
      </c>
      <c r="B14" s="2">
        <v>3</v>
      </c>
      <c r="C14" s="2"/>
      <c r="D14" s="7">
        <v>2</v>
      </c>
      <c r="E14" s="8"/>
      <c r="F14" s="7">
        <v>10</v>
      </c>
      <c r="G14" s="2"/>
      <c r="H14" s="2">
        <v>0</v>
      </c>
      <c r="I14" s="2"/>
      <c r="J14" s="1"/>
      <c r="K14" s="7">
        <f t="shared" si="2"/>
        <v>10.761349279779189</v>
      </c>
      <c r="L14" s="2"/>
      <c r="M14" s="2">
        <v>0</v>
      </c>
      <c r="N14" s="8"/>
      <c r="O14" s="2"/>
      <c r="P14" s="3"/>
      <c r="Q14" s="2"/>
      <c r="R14" s="2"/>
      <c r="S14" s="2"/>
      <c r="T14" s="2"/>
      <c r="U14" s="2"/>
      <c r="V14" s="2"/>
      <c r="W14" s="2"/>
      <c r="X14" s="2"/>
      <c r="Y14" s="18">
        <v>10</v>
      </c>
      <c r="Z14" s="12">
        <v>0</v>
      </c>
      <c r="AA14" s="2">
        <v>0</v>
      </c>
      <c r="AB14" s="8">
        <f t="shared" si="1"/>
        <v>0.98</v>
      </c>
      <c r="AC14" s="2"/>
      <c r="AD14" s="1"/>
      <c r="AE14" s="2"/>
      <c r="AF14" s="2"/>
      <c r="AG14" s="2"/>
      <c r="AH14" s="33" t="s">
        <v>40</v>
      </c>
      <c r="AI14" s="36"/>
      <c r="AJ14" s="2">
        <f>AM12/50</f>
        <v>3.9403094285960725</v>
      </c>
      <c r="AK14" s="2"/>
      <c r="AL14" s="2"/>
      <c r="AM14" s="2"/>
      <c r="AN14" s="2"/>
      <c r="AO14" s="2"/>
      <c r="AP14" s="2"/>
      <c r="AQ14" s="2"/>
      <c r="AR14" s="2"/>
      <c r="AS14" s="2"/>
      <c r="AT14" s="3"/>
    </row>
    <row r="15" spans="1:56" x14ac:dyDescent="0.25">
      <c r="A15" s="1">
        <v>14</v>
      </c>
      <c r="B15" s="2">
        <v>2</v>
      </c>
      <c r="C15" s="2"/>
      <c r="D15" s="7">
        <v>2</v>
      </c>
      <c r="E15" s="8"/>
      <c r="F15" s="9">
        <v>11</v>
      </c>
      <c r="G15" s="11"/>
      <c r="H15" s="11">
        <v>1</v>
      </c>
      <c r="I15" s="11"/>
      <c r="J15" s="1"/>
      <c r="K15" s="9">
        <f t="shared" si="2"/>
        <v>12.416941476668296</v>
      </c>
      <c r="L15" s="11"/>
      <c r="M15" s="11">
        <v>1</v>
      </c>
      <c r="N15" s="10"/>
      <c r="O15" s="2"/>
      <c r="P15" s="3"/>
      <c r="Q15" s="2"/>
      <c r="R15" s="2"/>
      <c r="S15" s="2"/>
      <c r="T15" s="2"/>
      <c r="U15" s="2"/>
      <c r="V15" s="2"/>
      <c r="W15" s="2"/>
      <c r="X15" s="2"/>
      <c r="Y15" s="18">
        <v>11</v>
      </c>
      <c r="Z15" s="12">
        <v>1</v>
      </c>
      <c r="AA15" s="2">
        <v>0.02</v>
      </c>
      <c r="AB15" s="8">
        <f t="shared" si="1"/>
        <v>1</v>
      </c>
      <c r="AC15" s="2"/>
      <c r="AD15" s="1"/>
      <c r="AE15" s="2"/>
      <c r="AF15" s="2"/>
      <c r="AG15" s="2"/>
      <c r="AH15" s="33" t="s">
        <v>44</v>
      </c>
      <c r="AI15" s="36"/>
      <c r="AJ15" s="15">
        <f>AS12/50</f>
        <v>4.7024347622296059</v>
      </c>
      <c r="AK15" s="2"/>
      <c r="AL15" s="2"/>
      <c r="AM15" s="2"/>
      <c r="AN15" s="2"/>
      <c r="AO15" s="2"/>
      <c r="AP15" s="2"/>
      <c r="AQ15" s="2"/>
      <c r="AR15" s="2"/>
      <c r="AS15" s="2"/>
      <c r="AT15" s="3"/>
    </row>
    <row r="16" spans="1:56" ht="15.75" thickBot="1" x14ac:dyDescent="0.3">
      <c r="A16" s="1">
        <v>15</v>
      </c>
      <c r="B16" s="2">
        <v>2</v>
      </c>
      <c r="C16" s="2"/>
      <c r="D16" s="7">
        <v>3</v>
      </c>
      <c r="E16" s="8"/>
      <c r="F16" s="39" t="s">
        <v>7</v>
      </c>
      <c r="G16" s="35"/>
      <c r="H16" s="35"/>
      <c r="I16" s="21">
        <f>MAX(B2:B51)-MIN(B2:B51)</f>
        <v>11</v>
      </c>
      <c r="J16" s="4"/>
      <c r="K16" s="5"/>
      <c r="L16" s="5"/>
      <c r="M16" s="5"/>
      <c r="N16" s="5"/>
      <c r="O16" s="5"/>
      <c r="P16" s="6"/>
      <c r="Q16" s="2"/>
      <c r="R16" s="2"/>
      <c r="S16" s="2"/>
      <c r="T16" s="2"/>
      <c r="U16" s="2"/>
      <c r="V16" s="2"/>
      <c r="W16" s="2"/>
      <c r="X16" s="2"/>
      <c r="Y16" s="19" t="s">
        <v>9</v>
      </c>
      <c r="Z16" s="13">
        <v>0</v>
      </c>
      <c r="AA16" s="2">
        <v>0</v>
      </c>
      <c r="AB16" s="8">
        <f t="shared" si="1"/>
        <v>1</v>
      </c>
      <c r="AC16" s="2"/>
      <c r="AD16" s="1"/>
      <c r="AE16" s="2"/>
      <c r="AF16" s="2"/>
      <c r="AG16" s="2"/>
      <c r="AH16" s="33" t="s">
        <v>45</v>
      </c>
      <c r="AI16" s="36"/>
      <c r="AJ16" s="2">
        <f>AS12/(49)</f>
        <v>4.7984028186016383</v>
      </c>
      <c r="AK16" s="2"/>
      <c r="AL16" s="2"/>
      <c r="AM16" s="2"/>
      <c r="AN16" s="2"/>
      <c r="AO16" s="2"/>
      <c r="AP16" s="2"/>
      <c r="AQ16" s="2"/>
      <c r="AR16" s="2"/>
      <c r="AS16" s="2"/>
      <c r="AT16" s="3"/>
    </row>
    <row r="17" spans="1:46" x14ac:dyDescent="0.25">
      <c r="A17" s="1">
        <v>16</v>
      </c>
      <c r="B17" s="2">
        <v>4</v>
      </c>
      <c r="C17" s="2"/>
      <c r="D17" s="7">
        <v>3</v>
      </c>
      <c r="E17" s="8"/>
      <c r="F17" s="2"/>
      <c r="G17" s="2"/>
      <c r="H17" s="2"/>
      <c r="I17" s="3"/>
      <c r="Q17" s="1"/>
      <c r="R17" s="2"/>
      <c r="S17" s="2"/>
      <c r="T17" s="2"/>
      <c r="U17" s="2"/>
      <c r="V17" s="2"/>
      <c r="W17" s="2"/>
      <c r="X17" s="2"/>
      <c r="Y17" s="9" t="s">
        <v>13</v>
      </c>
      <c r="Z17" s="11">
        <f>SUM(Z4:Z16)</f>
        <v>50</v>
      </c>
      <c r="AA17" s="11">
        <f>SUM(AA4:AA15)</f>
        <v>1</v>
      </c>
      <c r="AB17" s="10"/>
      <c r="AC17" s="2"/>
      <c r="AD17" s="1"/>
      <c r="AE17" s="2"/>
      <c r="AF17" s="2"/>
      <c r="AG17" s="2"/>
      <c r="AH17" s="42" t="s">
        <v>47</v>
      </c>
      <c r="AI17" s="35"/>
      <c r="AJ17" s="35" t="s">
        <v>51</v>
      </c>
      <c r="AK17" s="35"/>
      <c r="AL17" s="28">
        <f>X33</f>
        <v>2.483388295333659</v>
      </c>
      <c r="AM17" s="28" t="s">
        <v>30</v>
      </c>
      <c r="AN17" s="28">
        <f>X34</f>
        <v>4.1389804922227649</v>
      </c>
      <c r="AO17" s="29"/>
      <c r="AP17" s="2"/>
      <c r="AQ17" s="2"/>
      <c r="AR17" s="2"/>
      <c r="AS17" s="2"/>
      <c r="AT17" s="3"/>
    </row>
    <row r="18" spans="1:46" x14ac:dyDescent="0.25">
      <c r="A18" s="1">
        <v>17</v>
      </c>
      <c r="B18" s="2">
        <v>2</v>
      </c>
      <c r="C18" s="2"/>
      <c r="D18" s="7">
        <v>3</v>
      </c>
      <c r="E18" s="8"/>
      <c r="F18" s="2"/>
      <c r="G18" s="2"/>
      <c r="H18" s="2"/>
      <c r="I18" s="3"/>
      <c r="Q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  <c r="AE18" s="2"/>
      <c r="AF18" s="2"/>
      <c r="AG18" s="2"/>
      <c r="AH18" s="30"/>
      <c r="AI18" s="15"/>
      <c r="AJ18" s="36" t="s">
        <v>53</v>
      </c>
      <c r="AK18" s="36"/>
      <c r="AL18" s="36"/>
      <c r="AM18" s="2">
        <f>AN17-AL17</f>
        <v>1.6555921968891059</v>
      </c>
      <c r="AN18" s="2"/>
      <c r="AO18" s="8"/>
      <c r="AP18" s="2"/>
      <c r="AQ18" s="2"/>
      <c r="AR18" s="2"/>
      <c r="AS18" s="2"/>
      <c r="AT18" s="3"/>
    </row>
    <row r="19" spans="1:46" x14ac:dyDescent="0.25">
      <c r="A19" s="1">
        <v>18</v>
      </c>
      <c r="B19" s="2">
        <v>4</v>
      </c>
      <c r="C19" s="2"/>
      <c r="D19" s="7">
        <v>3</v>
      </c>
      <c r="E19" s="8"/>
      <c r="F19" s="2"/>
      <c r="G19" s="2"/>
      <c r="H19" s="2"/>
      <c r="I19" s="3"/>
      <c r="K19">
        <f>h_for_sterjers(B2:B51)</f>
        <v>6.6441482514046868</v>
      </c>
      <c r="Q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  <c r="AE19" s="2"/>
      <c r="AF19" s="2"/>
      <c r="AG19" s="2"/>
      <c r="AH19" s="7"/>
      <c r="AI19" s="2"/>
      <c r="AJ19" s="36" t="s">
        <v>54</v>
      </c>
      <c r="AK19" s="36"/>
      <c r="AL19" s="36"/>
      <c r="AM19" s="2">
        <f>AB33</f>
        <v>13</v>
      </c>
      <c r="AN19" s="2"/>
      <c r="AO19" s="8"/>
      <c r="AP19" s="2"/>
      <c r="AQ19" s="2"/>
      <c r="AR19" s="2"/>
      <c r="AS19" s="2"/>
      <c r="AT19" s="3"/>
    </row>
    <row r="20" spans="1:46" x14ac:dyDescent="0.25">
      <c r="A20" s="1">
        <v>19</v>
      </c>
      <c r="B20" s="2">
        <v>6</v>
      </c>
      <c r="C20" s="2"/>
      <c r="D20" s="7">
        <v>3</v>
      </c>
      <c r="E20" s="8"/>
      <c r="F20" s="2"/>
      <c r="G20" s="2"/>
      <c r="H20" s="2"/>
      <c r="I20" s="3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  <c r="AE20" s="2"/>
      <c r="AF20" s="2"/>
      <c r="AG20" s="2"/>
      <c r="AH20" s="7"/>
      <c r="AI20" s="2"/>
      <c r="AJ20" s="36" t="s">
        <v>56</v>
      </c>
      <c r="AK20" s="36"/>
      <c r="AL20" s="36"/>
      <c r="AM20" s="2">
        <f>Y34</f>
        <v>19</v>
      </c>
      <c r="AN20" s="2"/>
      <c r="AO20" s="8"/>
      <c r="AP20" s="2"/>
      <c r="AQ20" s="2"/>
      <c r="AR20" s="2"/>
      <c r="AS20" s="2"/>
      <c r="AT20" s="3"/>
    </row>
    <row r="21" spans="1:46" x14ac:dyDescent="0.25">
      <c r="A21" s="1">
        <v>20</v>
      </c>
      <c r="B21" s="2">
        <v>5</v>
      </c>
      <c r="C21" s="2"/>
      <c r="D21" s="7">
        <v>3</v>
      </c>
      <c r="E21" s="8"/>
      <c r="F21" s="2"/>
      <c r="G21" s="2"/>
      <c r="H21" s="2"/>
      <c r="I21" s="3"/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  <c r="AE21" s="2"/>
      <c r="AF21" s="2"/>
      <c r="AG21" s="2"/>
      <c r="AH21" s="37" t="s">
        <v>52</v>
      </c>
      <c r="AI21" s="38"/>
      <c r="AJ21" s="11">
        <f>AL17+(AM18*(((50/2) - AM19))/AM20)</f>
        <v>3.5290254723162522</v>
      </c>
      <c r="AK21" s="11"/>
      <c r="AL21" s="11"/>
      <c r="AM21" s="11"/>
      <c r="AN21" s="11"/>
      <c r="AO21" s="10"/>
      <c r="AP21" s="2"/>
      <c r="AQ21" s="2"/>
      <c r="AR21" s="2"/>
      <c r="AS21" s="2"/>
      <c r="AT21" s="3"/>
    </row>
    <row r="22" spans="1:46" x14ac:dyDescent="0.25">
      <c r="A22" s="1">
        <v>21</v>
      </c>
      <c r="B22" s="2">
        <v>1</v>
      </c>
      <c r="C22" s="2"/>
      <c r="D22" s="7">
        <v>3</v>
      </c>
      <c r="E22" s="8"/>
      <c r="F22" s="2"/>
      <c r="G22" s="2"/>
      <c r="H22" s="2"/>
      <c r="I22" s="3"/>
      <c r="Q22" s="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"/>
      <c r="AE22" s="2"/>
      <c r="AF22" s="2"/>
      <c r="AG22" s="2"/>
      <c r="AH22" s="39" t="s">
        <v>46</v>
      </c>
      <c r="AI22" s="35"/>
      <c r="AJ22" s="35" t="s">
        <v>51</v>
      </c>
      <c r="AK22" s="35"/>
      <c r="AL22" s="28">
        <f>X33</f>
        <v>2.483388295333659</v>
      </c>
      <c r="AM22" s="28" t="s">
        <v>30</v>
      </c>
      <c r="AN22" s="29">
        <f>X34</f>
        <v>4.1389804922227649</v>
      </c>
      <c r="AO22" s="28"/>
      <c r="AP22" s="2"/>
      <c r="AQ22" s="2"/>
      <c r="AR22" s="2"/>
      <c r="AS22" s="2"/>
      <c r="AT22" s="3"/>
    </row>
    <row r="23" spans="1:46" x14ac:dyDescent="0.25">
      <c r="A23" s="1">
        <v>22</v>
      </c>
      <c r="B23" s="2">
        <v>7</v>
      </c>
      <c r="C23" s="2"/>
      <c r="D23" s="7">
        <v>3</v>
      </c>
      <c r="E23" s="8"/>
      <c r="F23" s="2"/>
      <c r="G23" s="2"/>
      <c r="H23" s="2"/>
      <c r="I23" s="3"/>
      <c r="Q23" s="1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2"/>
      <c r="AG23" s="2"/>
      <c r="AH23" s="7"/>
      <c r="AI23" s="2"/>
      <c r="AJ23" s="36" t="s">
        <v>55</v>
      </c>
      <c r="AK23" s="36"/>
      <c r="AL23" s="2">
        <f>Y34</f>
        <v>19</v>
      </c>
      <c r="AM23" s="2"/>
      <c r="AN23" s="8"/>
      <c r="AO23" s="2"/>
      <c r="AP23" s="2"/>
      <c r="AQ23" s="2"/>
      <c r="AR23" s="2"/>
      <c r="AS23" s="2"/>
      <c r="AT23" s="3"/>
    </row>
    <row r="24" spans="1:46" x14ac:dyDescent="0.25">
      <c r="A24" s="1">
        <v>23</v>
      </c>
      <c r="B24" s="2">
        <v>4</v>
      </c>
      <c r="C24" s="2"/>
      <c r="D24" s="7">
        <v>3</v>
      </c>
      <c r="E24" s="8"/>
      <c r="F24" s="2"/>
      <c r="G24" s="2"/>
      <c r="H24" s="2"/>
      <c r="I24" s="3"/>
      <c r="Q24" s="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"/>
      <c r="AE24" s="2"/>
      <c r="AF24" s="2"/>
      <c r="AG24" s="2"/>
      <c r="AH24" s="7"/>
      <c r="AI24" s="2"/>
      <c r="AJ24" s="36" t="s">
        <v>57</v>
      </c>
      <c r="AK24" s="36"/>
      <c r="AL24" s="2">
        <f>Y33</f>
        <v>12</v>
      </c>
      <c r="AM24" s="2"/>
      <c r="AN24" s="8"/>
      <c r="AO24" s="2"/>
      <c r="AP24" s="2"/>
      <c r="AQ24" s="2"/>
      <c r="AR24" s="2"/>
      <c r="AS24" s="2"/>
      <c r="AT24" s="3"/>
    </row>
    <row r="25" spans="1:46" x14ac:dyDescent="0.25">
      <c r="A25" s="1">
        <v>24</v>
      </c>
      <c r="B25" s="2">
        <v>5</v>
      </c>
      <c r="C25" s="2"/>
      <c r="D25" s="7">
        <v>3</v>
      </c>
      <c r="E25" s="8"/>
      <c r="F25" s="2"/>
      <c r="G25" s="2"/>
      <c r="H25" s="2"/>
      <c r="I25" s="3"/>
      <c r="Q25" s="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"/>
      <c r="AE25" s="2"/>
      <c r="AF25" s="2"/>
      <c r="AG25" s="2"/>
      <c r="AH25" s="7"/>
      <c r="AI25" s="2"/>
      <c r="AJ25" s="36" t="s">
        <v>58</v>
      </c>
      <c r="AK25" s="36"/>
      <c r="AL25" s="2">
        <f>Y35</f>
        <v>7</v>
      </c>
      <c r="AM25" s="2"/>
      <c r="AN25" s="8"/>
      <c r="AO25" s="2"/>
      <c r="AP25" s="2"/>
      <c r="AQ25" s="2"/>
      <c r="AR25" s="2"/>
      <c r="AS25" s="2"/>
      <c r="AT25" s="3"/>
    </row>
    <row r="26" spans="1:46" x14ac:dyDescent="0.25">
      <c r="A26" s="1">
        <v>25</v>
      </c>
      <c r="B26" s="2">
        <v>3</v>
      </c>
      <c r="C26" s="2"/>
      <c r="D26" s="7">
        <v>4</v>
      </c>
      <c r="E26" s="8"/>
      <c r="F26" s="2"/>
      <c r="G26" s="2"/>
      <c r="H26" s="2"/>
      <c r="I26" s="3"/>
      <c r="Q26" s="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"/>
      <c r="AE26" s="2"/>
      <c r="AF26" s="2"/>
      <c r="AG26" s="2"/>
      <c r="AH26" s="7"/>
      <c r="AI26" s="2"/>
      <c r="AJ26" s="36" t="s">
        <v>59</v>
      </c>
      <c r="AK26" s="36"/>
      <c r="AL26" s="2">
        <f>AL22</f>
        <v>2.483388295333659</v>
      </c>
      <c r="AM26" s="2"/>
      <c r="AN26" s="8"/>
      <c r="AO26" s="2"/>
      <c r="AP26" s="2"/>
      <c r="AQ26" s="2"/>
      <c r="AR26" s="2"/>
      <c r="AS26" s="2"/>
      <c r="AT26" s="3"/>
    </row>
    <row r="27" spans="1:46" ht="15.75" thickBot="1" x14ac:dyDescent="0.3">
      <c r="A27" s="1">
        <v>26</v>
      </c>
      <c r="B27" s="2">
        <v>3</v>
      </c>
      <c r="C27" s="2"/>
      <c r="D27" s="7">
        <v>4</v>
      </c>
      <c r="E27" s="8"/>
      <c r="F27" s="2"/>
      <c r="G27" s="2"/>
      <c r="H27" s="2"/>
      <c r="I27" s="3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1"/>
      <c r="AE27" s="2"/>
      <c r="AF27" s="2"/>
      <c r="AG27" s="2"/>
      <c r="AH27" s="7"/>
      <c r="AI27" s="2"/>
      <c r="AJ27" s="36" t="s">
        <v>60</v>
      </c>
      <c r="AK27" s="36"/>
      <c r="AL27" s="2">
        <f>AN22-AL22</f>
        <v>1.6555921968891059</v>
      </c>
      <c r="AM27" s="2"/>
      <c r="AN27" s="8"/>
      <c r="AO27" s="2"/>
      <c r="AP27" s="2"/>
      <c r="AQ27" s="2"/>
      <c r="AR27" s="2"/>
      <c r="AS27" s="2"/>
      <c r="AT27" s="3"/>
    </row>
    <row r="28" spans="1:46" ht="15.75" thickBot="1" x14ac:dyDescent="0.3">
      <c r="A28" s="1">
        <v>27</v>
      </c>
      <c r="B28" s="2">
        <v>3</v>
      </c>
      <c r="C28" s="2"/>
      <c r="D28" s="7">
        <v>4</v>
      </c>
      <c r="E28" s="8"/>
      <c r="F28" s="2"/>
      <c r="G28" s="2"/>
      <c r="H28" s="2"/>
      <c r="I28" s="3"/>
      <c r="Q28" s="43" t="s">
        <v>36</v>
      </c>
      <c r="R28" s="43"/>
      <c r="S28" s="43"/>
      <c r="T28" s="43"/>
      <c r="U28" s="43"/>
      <c r="V28" s="43"/>
      <c r="W28" s="43"/>
      <c r="AD28" s="4"/>
      <c r="AE28" s="5"/>
      <c r="AF28" s="5"/>
      <c r="AG28" s="5"/>
      <c r="AH28" s="40" t="s">
        <v>52</v>
      </c>
      <c r="AI28" s="41"/>
      <c r="AJ28" s="5">
        <f>AL26+AL27*((AL23-AL24)/(AL23-AL24+AL23-AL25))</f>
        <v>3.0933433152401717</v>
      </c>
      <c r="AK28" s="5"/>
      <c r="AL28" s="5"/>
      <c r="AM28" s="5"/>
      <c r="AN28" s="32"/>
      <c r="AO28" s="5"/>
      <c r="AP28" s="5"/>
      <c r="AQ28" s="5"/>
      <c r="AR28" s="5"/>
      <c r="AS28" s="5"/>
      <c r="AT28" s="6"/>
    </row>
    <row r="29" spans="1:46" ht="15.75" thickBot="1" x14ac:dyDescent="0.3">
      <c r="A29" s="1">
        <v>28</v>
      </c>
      <c r="B29" s="2">
        <v>2</v>
      </c>
      <c r="C29" s="2"/>
      <c r="D29" s="7">
        <v>4</v>
      </c>
      <c r="E29" s="8"/>
      <c r="F29" s="2"/>
      <c r="G29" s="2"/>
      <c r="H29" s="2"/>
      <c r="I29" s="3"/>
      <c r="Y29" s="24"/>
      <c r="Z29" s="24"/>
    </row>
    <row r="30" spans="1:46" x14ac:dyDescent="0.25">
      <c r="A30" s="1">
        <v>29</v>
      </c>
      <c r="B30" s="2">
        <v>4</v>
      </c>
      <c r="C30" s="2"/>
      <c r="D30" s="7">
        <v>4</v>
      </c>
      <c r="E30" s="8"/>
      <c r="F30" s="2"/>
      <c r="G30" s="2"/>
      <c r="H30" s="2"/>
      <c r="I30" s="3"/>
      <c r="X30" s="14" t="s">
        <v>8</v>
      </c>
      <c r="Y30" s="14" t="s">
        <v>10</v>
      </c>
      <c r="Z30" s="12" t="s">
        <v>49</v>
      </c>
      <c r="AA30" s="34" t="s">
        <v>50</v>
      </c>
      <c r="AB30" s="34"/>
    </row>
    <row r="31" spans="1:46" x14ac:dyDescent="0.25">
      <c r="A31" s="1">
        <v>30</v>
      </c>
      <c r="B31" s="2">
        <v>6</v>
      </c>
      <c r="C31" s="2"/>
      <c r="D31" s="7">
        <v>4</v>
      </c>
      <c r="E31" s="8"/>
      <c r="F31" s="2"/>
      <c r="G31" s="2"/>
      <c r="H31" s="2"/>
      <c r="I31" s="3"/>
      <c r="X31" s="23">
        <v>-0.82779609844455304</v>
      </c>
      <c r="Y31" s="12">
        <v>0</v>
      </c>
      <c r="Z31" s="12">
        <f t="array" ref="Z31:Z39">Y31:Y39/Y41</f>
        <v>0</v>
      </c>
      <c r="AA31">
        <f>Z31</f>
        <v>0</v>
      </c>
      <c r="AB31">
        <v>0</v>
      </c>
    </row>
    <row r="32" spans="1:46" x14ac:dyDescent="0.25">
      <c r="A32" s="1">
        <v>31</v>
      </c>
      <c r="B32" s="2">
        <v>1</v>
      </c>
      <c r="C32" s="2"/>
      <c r="D32" s="7">
        <v>4</v>
      </c>
      <c r="E32" s="8"/>
      <c r="F32" s="2"/>
      <c r="G32" s="2"/>
      <c r="H32" s="2"/>
      <c r="I32" s="3"/>
      <c r="X32" s="23">
        <v>0.82779609844455304</v>
      </c>
      <c r="Y32" s="12">
        <v>1</v>
      </c>
      <c r="Z32" s="12">
        <v>0.02</v>
      </c>
      <c r="AA32">
        <f>AA31+Z32</f>
        <v>0.02</v>
      </c>
      <c r="AB32">
        <f>AB31+Y32</f>
        <v>1</v>
      </c>
    </row>
    <row r="33" spans="1:28" x14ac:dyDescent="0.25">
      <c r="A33" s="1">
        <v>32</v>
      </c>
      <c r="B33" s="2">
        <v>2</v>
      </c>
      <c r="C33" s="2"/>
      <c r="D33" s="7">
        <v>4</v>
      </c>
      <c r="E33" s="8"/>
      <c r="F33" s="2"/>
      <c r="G33" s="2"/>
      <c r="H33" s="2"/>
      <c r="I33" s="3"/>
      <c r="X33" s="23">
        <v>2.483388295333659</v>
      </c>
      <c r="Y33" s="12">
        <v>12</v>
      </c>
      <c r="Z33" s="12">
        <v>0.24</v>
      </c>
      <c r="AA33">
        <f t="shared" ref="AA33:AA39" si="3">AA32+Z33</f>
        <v>0.26</v>
      </c>
      <c r="AB33">
        <f t="shared" ref="AB33:AB39" si="4">AB32+Y33</f>
        <v>13</v>
      </c>
    </row>
    <row r="34" spans="1:28" x14ac:dyDescent="0.25">
      <c r="A34" s="1">
        <v>33</v>
      </c>
      <c r="B34" s="2">
        <v>3</v>
      </c>
      <c r="C34" s="2"/>
      <c r="D34" s="7">
        <v>4</v>
      </c>
      <c r="E34" s="8"/>
      <c r="F34" s="2"/>
      <c r="G34" s="2"/>
      <c r="H34" s="2"/>
      <c r="I34" s="3"/>
      <c r="X34" s="23">
        <v>4.1389804922227649</v>
      </c>
      <c r="Y34" s="12">
        <v>19</v>
      </c>
      <c r="Z34" s="12">
        <v>0.38</v>
      </c>
      <c r="AA34">
        <f t="shared" si="3"/>
        <v>0.64</v>
      </c>
      <c r="AB34">
        <f t="shared" si="4"/>
        <v>32</v>
      </c>
    </row>
    <row r="35" spans="1:28" x14ac:dyDescent="0.25">
      <c r="A35" s="1">
        <v>34</v>
      </c>
      <c r="B35" s="2">
        <v>3</v>
      </c>
      <c r="C35" s="2"/>
      <c r="D35" s="7">
        <v>5</v>
      </c>
      <c r="E35" s="8"/>
      <c r="F35" s="2"/>
      <c r="G35" s="2"/>
      <c r="H35" s="2"/>
      <c r="I35" s="3"/>
      <c r="X35" s="23">
        <v>5.7945726891118712</v>
      </c>
      <c r="Y35" s="12">
        <v>7</v>
      </c>
      <c r="Z35" s="12">
        <v>0.14000000000000001</v>
      </c>
      <c r="AA35">
        <f t="shared" si="3"/>
        <v>0.78</v>
      </c>
      <c r="AB35">
        <f t="shared" si="4"/>
        <v>39</v>
      </c>
    </row>
    <row r="36" spans="1:28" x14ac:dyDescent="0.25">
      <c r="A36" s="1">
        <v>35</v>
      </c>
      <c r="B36" s="2">
        <v>3</v>
      </c>
      <c r="C36" s="2"/>
      <c r="D36" s="7">
        <v>5</v>
      </c>
      <c r="E36" s="8"/>
      <c r="F36" s="2"/>
      <c r="G36" s="2"/>
      <c r="H36" s="2"/>
      <c r="I36" s="3"/>
      <c r="X36" s="23">
        <v>7.4501648860009775</v>
      </c>
      <c r="Y36" s="12">
        <v>9</v>
      </c>
      <c r="Z36" s="12">
        <v>0.18</v>
      </c>
      <c r="AA36">
        <f t="shared" si="3"/>
        <v>0.96</v>
      </c>
      <c r="AB36">
        <f t="shared" si="4"/>
        <v>48</v>
      </c>
    </row>
    <row r="37" spans="1:28" x14ac:dyDescent="0.25">
      <c r="A37" s="1">
        <v>36</v>
      </c>
      <c r="B37" s="2">
        <v>5</v>
      </c>
      <c r="C37" s="2"/>
      <c r="D37" s="7">
        <v>5</v>
      </c>
      <c r="E37" s="8"/>
      <c r="F37" s="2"/>
      <c r="G37" s="2"/>
      <c r="H37" s="2"/>
      <c r="I37" s="3"/>
      <c r="X37" s="23">
        <v>9.1057570828900829</v>
      </c>
      <c r="Y37" s="12">
        <v>1</v>
      </c>
      <c r="Z37" s="12">
        <v>0.02</v>
      </c>
      <c r="AA37">
        <f t="shared" si="3"/>
        <v>0.98</v>
      </c>
      <c r="AB37">
        <f t="shared" si="4"/>
        <v>49</v>
      </c>
    </row>
    <row r="38" spans="1:28" x14ac:dyDescent="0.25">
      <c r="A38" s="1">
        <v>37</v>
      </c>
      <c r="B38" s="2">
        <v>1</v>
      </c>
      <c r="C38" s="2"/>
      <c r="D38" s="7">
        <v>5</v>
      </c>
      <c r="E38" s="8"/>
      <c r="F38" s="2"/>
      <c r="G38" s="2"/>
      <c r="H38" s="2"/>
      <c r="I38" s="3"/>
      <c r="X38" s="23">
        <v>10.761349279779189</v>
      </c>
      <c r="Y38" s="12">
        <v>0</v>
      </c>
      <c r="Z38" s="12">
        <v>0</v>
      </c>
      <c r="AA38">
        <f t="shared" si="3"/>
        <v>0.98</v>
      </c>
      <c r="AB38">
        <f t="shared" si="4"/>
        <v>49</v>
      </c>
    </row>
    <row r="39" spans="1:28" x14ac:dyDescent="0.25">
      <c r="A39" s="1">
        <v>38</v>
      </c>
      <c r="B39" s="2">
        <v>4</v>
      </c>
      <c r="C39" s="2"/>
      <c r="D39" s="7">
        <v>5</v>
      </c>
      <c r="E39" s="8"/>
      <c r="F39" s="2"/>
      <c r="G39" s="2"/>
      <c r="H39" s="2"/>
      <c r="I39" s="3"/>
      <c r="X39" s="23">
        <v>12.416941476668296</v>
      </c>
      <c r="Y39" s="12">
        <v>1</v>
      </c>
      <c r="Z39">
        <v>0.02</v>
      </c>
      <c r="AA39">
        <f t="shared" si="3"/>
        <v>1</v>
      </c>
      <c r="AB39">
        <f t="shared" si="4"/>
        <v>50</v>
      </c>
    </row>
    <row r="40" spans="1:28" ht="15.75" thickBot="1" x14ac:dyDescent="0.3">
      <c r="A40" s="1">
        <v>39</v>
      </c>
      <c r="B40" s="2">
        <v>4</v>
      </c>
      <c r="C40" s="2"/>
      <c r="D40" s="7">
        <v>5</v>
      </c>
      <c r="E40" s="8"/>
      <c r="F40" s="2"/>
      <c r="G40" s="2"/>
      <c r="H40" s="2"/>
      <c r="I40" s="3"/>
      <c r="X40" s="13" t="s">
        <v>9</v>
      </c>
      <c r="Y40" s="13">
        <v>0</v>
      </c>
    </row>
    <row r="41" spans="1:28" x14ac:dyDescent="0.25">
      <c r="A41" s="1">
        <v>40</v>
      </c>
      <c r="B41" s="2">
        <v>4</v>
      </c>
      <c r="C41" s="2"/>
      <c r="D41" s="7">
        <v>5</v>
      </c>
      <c r="E41" s="8"/>
      <c r="F41" s="2"/>
      <c r="G41" s="2"/>
      <c r="H41" s="2"/>
      <c r="I41" s="3"/>
      <c r="X41" t="s">
        <v>48</v>
      </c>
      <c r="Y41">
        <f>SUM(Y31:Y40)</f>
        <v>50</v>
      </c>
    </row>
    <row r="42" spans="1:28" x14ac:dyDescent="0.25">
      <c r="A42" s="1">
        <v>41</v>
      </c>
      <c r="B42" s="2">
        <v>11</v>
      </c>
      <c r="C42" s="2"/>
      <c r="D42" s="7">
        <v>6</v>
      </c>
      <c r="E42" s="8"/>
      <c r="F42" s="2"/>
      <c r="G42" s="2"/>
      <c r="H42" s="2"/>
      <c r="I42" s="3"/>
    </row>
    <row r="43" spans="1:28" x14ac:dyDescent="0.25">
      <c r="A43" s="1">
        <v>42</v>
      </c>
      <c r="B43" s="2">
        <v>8</v>
      </c>
      <c r="C43" s="2"/>
      <c r="D43" s="7">
        <v>6</v>
      </c>
      <c r="E43" s="8"/>
      <c r="F43" s="2"/>
      <c r="G43" s="2"/>
      <c r="H43" s="2"/>
      <c r="I43" s="3"/>
    </row>
    <row r="44" spans="1:28" x14ac:dyDescent="0.25">
      <c r="A44" s="1">
        <v>43</v>
      </c>
      <c r="B44" s="2">
        <v>7</v>
      </c>
      <c r="C44" s="2"/>
      <c r="D44" s="7">
        <v>6</v>
      </c>
      <c r="E44" s="8"/>
      <c r="F44" s="2"/>
      <c r="G44" s="2"/>
      <c r="H44" s="2"/>
      <c r="I44" s="3"/>
    </row>
    <row r="45" spans="1:28" x14ac:dyDescent="0.25">
      <c r="A45" s="1">
        <v>44</v>
      </c>
      <c r="B45" s="2">
        <v>3</v>
      </c>
      <c r="C45" s="2"/>
      <c r="D45" s="7">
        <v>6</v>
      </c>
      <c r="E45" s="8"/>
      <c r="F45" s="2"/>
      <c r="G45" s="2"/>
      <c r="H45" s="2"/>
      <c r="I45" s="3"/>
    </row>
    <row r="46" spans="1:28" x14ac:dyDescent="0.25">
      <c r="A46" s="1">
        <v>45</v>
      </c>
      <c r="B46" s="2">
        <v>6</v>
      </c>
      <c r="C46" s="2"/>
      <c r="D46" s="7">
        <v>6</v>
      </c>
      <c r="E46" s="8"/>
      <c r="F46" s="2"/>
      <c r="G46" s="2"/>
      <c r="H46" s="2"/>
      <c r="I46" s="3"/>
    </row>
    <row r="47" spans="1:28" x14ac:dyDescent="0.25">
      <c r="A47" s="1">
        <v>46</v>
      </c>
      <c r="B47" s="2">
        <v>0</v>
      </c>
      <c r="C47" s="2"/>
      <c r="D47" s="7">
        <v>6</v>
      </c>
      <c r="E47" s="8"/>
      <c r="F47" s="2"/>
      <c r="G47" s="2"/>
      <c r="H47" s="2"/>
      <c r="I47" s="3"/>
    </row>
    <row r="48" spans="1:28" x14ac:dyDescent="0.25">
      <c r="A48" s="1">
        <v>47</v>
      </c>
      <c r="B48" s="2">
        <v>1</v>
      </c>
      <c r="C48" s="2"/>
      <c r="D48" s="7">
        <v>7</v>
      </c>
      <c r="E48" s="8"/>
      <c r="F48" s="2"/>
      <c r="G48" s="2"/>
      <c r="H48" s="2"/>
      <c r="I48" s="3"/>
    </row>
    <row r="49" spans="1:9" x14ac:dyDescent="0.25">
      <c r="A49" s="1">
        <v>48</v>
      </c>
      <c r="B49" s="2">
        <v>5</v>
      </c>
      <c r="C49" s="2"/>
      <c r="D49" s="7">
        <v>7</v>
      </c>
      <c r="E49" s="8"/>
      <c r="F49" s="2"/>
      <c r="G49" s="2"/>
      <c r="H49" s="2"/>
      <c r="I49" s="3"/>
    </row>
    <row r="50" spans="1:9" x14ac:dyDescent="0.25">
      <c r="A50" s="1">
        <v>49</v>
      </c>
      <c r="B50" s="2">
        <v>4</v>
      </c>
      <c r="C50" s="2"/>
      <c r="D50" s="7">
        <v>7</v>
      </c>
      <c r="E50" s="8"/>
      <c r="F50" s="2"/>
      <c r="G50" s="2"/>
      <c r="H50" s="2"/>
      <c r="I50" s="3"/>
    </row>
    <row r="51" spans="1:9" ht="15.75" thickBot="1" x14ac:dyDescent="0.3">
      <c r="A51" s="4">
        <v>50</v>
      </c>
      <c r="B51" s="5">
        <v>3</v>
      </c>
      <c r="C51" s="5"/>
      <c r="D51" s="7">
        <v>8</v>
      </c>
      <c r="E51" s="8"/>
      <c r="F51" s="2"/>
      <c r="G51" s="2"/>
      <c r="H51" s="2"/>
      <c r="I51" s="3"/>
    </row>
    <row r="52" spans="1:9" ht="15.75" thickBot="1" x14ac:dyDescent="0.3">
      <c r="D52" s="9">
        <v>11</v>
      </c>
      <c r="E52" s="10"/>
      <c r="F52" s="5"/>
      <c r="G52" s="5"/>
      <c r="H52" s="5"/>
      <c r="I52" s="6"/>
    </row>
  </sheetData>
  <sortState ref="X31:X39">
    <sortCondition ref="X31"/>
  </sortState>
  <mergeCells count="59">
    <mergeCell ref="AY2:BD2"/>
    <mergeCell ref="AU1:BD1"/>
    <mergeCell ref="AY6:BD6"/>
    <mergeCell ref="AY7:AZ7"/>
    <mergeCell ref="BB7:BC7"/>
    <mergeCell ref="AU2:AX2"/>
    <mergeCell ref="AU4:AX4"/>
    <mergeCell ref="AU5:AX5"/>
    <mergeCell ref="AU6:AX6"/>
    <mergeCell ref="AK3:AL3"/>
    <mergeCell ref="AM3:AN3"/>
    <mergeCell ref="AO3:AP3"/>
    <mergeCell ref="AQ3:AR3"/>
    <mergeCell ref="AS3:AT3"/>
    <mergeCell ref="AH2:AT2"/>
    <mergeCell ref="AH3:AJ3"/>
    <mergeCell ref="F16:H16"/>
    <mergeCell ref="J1:P1"/>
    <mergeCell ref="A1:C1"/>
    <mergeCell ref="D2:E2"/>
    <mergeCell ref="F2:I2"/>
    <mergeCell ref="F3:G3"/>
    <mergeCell ref="H3:I3"/>
    <mergeCell ref="D1:I1"/>
    <mergeCell ref="J2:P2"/>
    <mergeCell ref="K6:L6"/>
    <mergeCell ref="M6:N6"/>
    <mergeCell ref="J5:O5"/>
    <mergeCell ref="Q28:W28"/>
    <mergeCell ref="Y2:AB2"/>
    <mergeCell ref="Q1:AC1"/>
    <mergeCell ref="AD3:AF3"/>
    <mergeCell ref="AD2:AG2"/>
    <mergeCell ref="AD4:AF4"/>
    <mergeCell ref="AD5:AF5"/>
    <mergeCell ref="AD6:AF6"/>
    <mergeCell ref="AD7:AF7"/>
    <mergeCell ref="AD1:AT1"/>
    <mergeCell ref="AH14:AI14"/>
    <mergeCell ref="AH15:AI15"/>
    <mergeCell ref="AH16:AI16"/>
    <mergeCell ref="AH17:AI17"/>
    <mergeCell ref="AJ24:AK24"/>
    <mergeCell ref="AY3:BC3"/>
    <mergeCell ref="AY4:BC4"/>
    <mergeCell ref="AY5:BC5"/>
    <mergeCell ref="AA30:AB30"/>
    <mergeCell ref="AJ17:AK17"/>
    <mergeCell ref="AJ18:AL18"/>
    <mergeCell ref="AJ19:AL19"/>
    <mergeCell ref="AJ20:AL20"/>
    <mergeCell ref="AH21:AI21"/>
    <mergeCell ref="AH22:AI22"/>
    <mergeCell ref="AJ22:AK22"/>
    <mergeCell ref="AJ23:AK23"/>
    <mergeCell ref="AJ25:AK25"/>
    <mergeCell ref="AJ26:AK26"/>
    <mergeCell ref="AJ27:AK27"/>
    <mergeCell ref="AH28:AI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2020-09-24T04:27:49Z</dcterms:modified>
</cp:coreProperties>
</file>