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 capstone design\Analysis-design\"/>
    </mc:Choice>
  </mc:AlternateContent>
  <xr:revisionPtr revIDLastSave="0" documentId="13_ncr:1_{BD952485-616C-4C4A-91DE-26C4B67CFC9E}" xr6:coauthVersionLast="47" xr6:coauthVersionMax="47" xr10:uidLastSave="{00000000-0000-0000-0000-000000000000}"/>
  <bookViews>
    <workbookView xWindow="-110" yWindow="-110" windowWidth="19420" windowHeight="10420" xr2:uid="{52D6CB52-27E2-4B60-B916-4DAEB4938603}"/>
  </bookViews>
  <sheets>
    <sheet name="간트차트" sheetId="2" r:id="rId1"/>
    <sheet name="간트차트 예시" sheetId="1" r:id="rId2"/>
  </sheets>
  <externalReferences>
    <externalReference r:id="rId3"/>
    <externalReference r:id="rId4"/>
  </externalReferences>
  <definedNames>
    <definedName name="_xlnm.Print_Area" localSheetId="0">간트차트!$A$32:$W$59</definedName>
    <definedName name="_xlnm.Print_Area" localSheetId="1">'간트차트 예시'!$A$32:$W$59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G6" i="2"/>
  <c r="L6" i="2"/>
  <c r="O6" i="2" s="1"/>
  <c r="Q6" i="2"/>
  <c r="O7" i="2"/>
  <c r="Q7" i="2"/>
  <c r="G18" i="2"/>
  <c r="Y4" i="2"/>
  <c r="W25" i="2"/>
  <c r="V25" i="2"/>
  <c r="U25" i="2"/>
  <c r="T25" i="2"/>
  <c r="M25" i="2"/>
  <c r="L25" i="2"/>
  <c r="O25" i="2" s="1"/>
  <c r="H25" i="2"/>
  <c r="G25" i="2" s="1"/>
  <c r="W24" i="2"/>
  <c r="V24" i="2"/>
  <c r="T24" i="2"/>
  <c r="S24" i="2"/>
  <c r="Q24" i="2"/>
  <c r="U24" i="2" s="1"/>
  <c r="M24" i="2"/>
  <c r="L24" i="2" s="1"/>
  <c r="O24" i="2" s="1"/>
  <c r="H24" i="2"/>
  <c r="G24" i="2" s="1"/>
  <c r="W23" i="2"/>
  <c r="V23" i="2"/>
  <c r="T23" i="2"/>
  <c r="S23" i="2"/>
  <c r="Q23" i="2"/>
  <c r="U23" i="2" s="1"/>
  <c r="M23" i="2"/>
  <c r="L23" i="2" s="1"/>
  <c r="O23" i="2" s="1"/>
  <c r="H23" i="2"/>
  <c r="G23" i="2"/>
  <c r="W22" i="2"/>
  <c r="V22" i="2"/>
  <c r="T22" i="2"/>
  <c r="S22" i="2"/>
  <c r="Q22" i="2"/>
  <c r="U22" i="2" s="1"/>
  <c r="M22" i="2"/>
  <c r="L22" i="2" s="1"/>
  <c r="O22" i="2" s="1"/>
  <c r="H22" i="2"/>
  <c r="G22" i="2"/>
  <c r="W21" i="2"/>
  <c r="V21" i="2"/>
  <c r="U21" i="2"/>
  <c r="T21" i="2"/>
  <c r="S21" i="2"/>
  <c r="Q21" i="2"/>
  <c r="M21" i="2"/>
  <c r="L21" i="2"/>
  <c r="O21" i="2" s="1"/>
  <c r="H21" i="2"/>
  <c r="G21" i="2"/>
  <c r="W20" i="2"/>
  <c r="T20" i="2"/>
  <c r="V20" i="2" s="1"/>
  <c r="S20" i="2"/>
  <c r="Q20" i="2"/>
  <c r="U20" i="2" s="1"/>
  <c r="M20" i="2"/>
  <c r="L20" i="2" s="1"/>
  <c r="O20" i="2" s="1"/>
  <c r="W19" i="2"/>
  <c r="T19" i="2"/>
  <c r="V19" i="2" s="1"/>
  <c r="S19" i="2"/>
  <c r="Q19" i="2"/>
  <c r="U19" i="2" s="1"/>
  <c r="M19" i="2"/>
  <c r="L19" i="2" s="1"/>
  <c r="W18" i="2"/>
  <c r="T18" i="2"/>
  <c r="V18" i="2" s="1"/>
  <c r="S18" i="2"/>
  <c r="Q18" i="2"/>
  <c r="M18" i="2"/>
  <c r="L18" i="2" s="1"/>
  <c r="O18" i="2" s="1"/>
  <c r="W17" i="2"/>
  <c r="T17" i="2"/>
  <c r="V17" i="2" s="1"/>
  <c r="S17" i="2"/>
  <c r="Q17" i="2"/>
  <c r="M17" i="2"/>
  <c r="L17" i="2"/>
  <c r="O17" i="2" s="1"/>
  <c r="W16" i="2"/>
  <c r="T16" i="2"/>
  <c r="V16" i="2" s="1"/>
  <c r="S16" i="2"/>
  <c r="Q16" i="2"/>
  <c r="U16" i="2" s="1"/>
  <c r="O16" i="2"/>
  <c r="W15" i="2"/>
  <c r="T15" i="2"/>
  <c r="V15" i="2" s="1"/>
  <c r="S15" i="2"/>
  <c r="Q15" i="2"/>
  <c r="O15" i="2"/>
  <c r="W14" i="2"/>
  <c r="T14" i="2"/>
  <c r="V14" i="2" s="1"/>
  <c r="S14" i="2"/>
  <c r="Q14" i="2"/>
  <c r="O14" i="2"/>
  <c r="W13" i="2"/>
  <c r="T13" i="2"/>
  <c r="V13" i="2" s="1"/>
  <c r="S13" i="2"/>
  <c r="Q13" i="2"/>
  <c r="O13" i="2"/>
  <c r="W12" i="2"/>
  <c r="T12" i="2"/>
  <c r="V12" i="2" s="1"/>
  <c r="S12" i="2"/>
  <c r="Q12" i="2"/>
  <c r="O12" i="2"/>
  <c r="W11" i="2"/>
  <c r="T11" i="2"/>
  <c r="V11" i="2" s="1"/>
  <c r="S11" i="2"/>
  <c r="Q11" i="2"/>
  <c r="U11" i="2" s="1"/>
  <c r="O11" i="2"/>
  <c r="W10" i="2"/>
  <c r="T10" i="2"/>
  <c r="V10" i="2" s="1"/>
  <c r="S10" i="2"/>
  <c r="Q10" i="2"/>
  <c r="O10" i="2"/>
  <c r="W9" i="2"/>
  <c r="T9" i="2"/>
  <c r="V9" i="2" s="1"/>
  <c r="S9" i="2"/>
  <c r="Q9" i="2"/>
  <c r="O9" i="2"/>
  <c r="W8" i="2"/>
  <c r="T8" i="2"/>
  <c r="V8" i="2" s="1"/>
  <c r="S8" i="2"/>
  <c r="Q8" i="2"/>
  <c r="O8" i="2"/>
  <c r="W7" i="2"/>
  <c r="S7" i="2"/>
  <c r="W6" i="2"/>
  <c r="S6" i="2"/>
  <c r="W25" i="1"/>
  <c r="V25" i="1"/>
  <c r="U25" i="1"/>
  <c r="T25" i="1"/>
  <c r="M25" i="1"/>
  <c r="L25" i="1"/>
  <c r="O25" i="1" s="1"/>
  <c r="H25" i="1"/>
  <c r="G25" i="1"/>
  <c r="W24" i="1"/>
  <c r="V24" i="1"/>
  <c r="U24" i="1"/>
  <c r="T24" i="1"/>
  <c r="S24" i="1"/>
  <c r="Q24" i="1"/>
  <c r="O24" i="1"/>
  <c r="M24" i="1"/>
  <c r="L24" i="1"/>
  <c r="H24" i="1"/>
  <c r="G24" i="1"/>
  <c r="W23" i="1"/>
  <c r="V23" i="1"/>
  <c r="T23" i="1"/>
  <c r="S23" i="1"/>
  <c r="Q23" i="1"/>
  <c r="U23" i="1" s="1"/>
  <c r="M23" i="1"/>
  <c r="L23" i="1"/>
  <c r="O23" i="1" s="1"/>
  <c r="H23" i="1"/>
  <c r="G23" i="1"/>
  <c r="W22" i="1"/>
  <c r="V22" i="1"/>
  <c r="U22" i="1"/>
  <c r="T22" i="1"/>
  <c r="S22" i="1"/>
  <c r="Q22" i="1"/>
  <c r="O22" i="1"/>
  <c r="M22" i="1"/>
  <c r="L22" i="1"/>
  <c r="H22" i="1"/>
  <c r="G22" i="1"/>
  <c r="W21" i="1"/>
  <c r="V21" i="1"/>
  <c r="T21" i="1"/>
  <c r="S21" i="1"/>
  <c r="Q21" i="1"/>
  <c r="U21" i="1" s="1"/>
  <c r="M21" i="1"/>
  <c r="L21" i="1"/>
  <c r="O21" i="1" s="1"/>
  <c r="H21" i="1"/>
  <c r="G21" i="1"/>
  <c r="W20" i="1"/>
  <c r="V20" i="1"/>
  <c r="U20" i="1"/>
  <c r="T20" i="1"/>
  <c r="S20" i="1"/>
  <c r="Q20" i="1"/>
  <c r="O20" i="1"/>
  <c r="M20" i="1"/>
  <c r="L20" i="1"/>
  <c r="H20" i="1"/>
  <c r="G20" i="1"/>
  <c r="W19" i="1"/>
  <c r="V19" i="1"/>
  <c r="T19" i="1"/>
  <c r="S19" i="1"/>
  <c r="Q19" i="1"/>
  <c r="U19" i="1" s="1"/>
  <c r="M19" i="1"/>
  <c r="L19" i="1"/>
  <c r="O19" i="1" s="1"/>
  <c r="H19" i="1"/>
  <c r="G19" i="1"/>
  <c r="W18" i="1"/>
  <c r="V18" i="1"/>
  <c r="U18" i="1"/>
  <c r="T18" i="1"/>
  <c r="S18" i="1"/>
  <c r="Q18" i="1"/>
  <c r="O18" i="1"/>
  <c r="M18" i="1"/>
  <c r="L18" i="1"/>
  <c r="H18" i="1"/>
  <c r="G18" i="1"/>
  <c r="W17" i="1"/>
  <c r="V17" i="1"/>
  <c r="T17" i="1"/>
  <c r="S17" i="1"/>
  <c r="Q17" i="1"/>
  <c r="U17" i="1" s="1"/>
  <c r="M17" i="1"/>
  <c r="L17" i="1" s="1"/>
  <c r="O17" i="1" s="1"/>
  <c r="H17" i="1"/>
  <c r="G17" i="1"/>
  <c r="W16" i="1"/>
  <c r="S16" i="1"/>
  <c r="Q16" i="1"/>
  <c r="O16" i="1"/>
  <c r="M16" i="1"/>
  <c r="L16" i="1"/>
  <c r="H16" i="1"/>
  <c r="G16" i="1"/>
  <c r="W15" i="1"/>
  <c r="V15" i="1"/>
  <c r="T15" i="1"/>
  <c r="S15" i="1"/>
  <c r="Q15" i="1"/>
  <c r="U15" i="1" s="1"/>
  <c r="M15" i="1"/>
  <c r="T16" i="1" s="1"/>
  <c r="V16" i="1" s="1"/>
  <c r="L15" i="1"/>
  <c r="O15" i="1" s="1"/>
  <c r="H15" i="1"/>
  <c r="G15" i="1"/>
  <c r="W14" i="1"/>
  <c r="S14" i="1"/>
  <c r="Q14" i="1"/>
  <c r="O14" i="1"/>
  <c r="M14" i="1"/>
  <c r="L14" i="1"/>
  <c r="H14" i="1"/>
  <c r="G14" i="1"/>
  <c r="W13" i="1"/>
  <c r="V13" i="1"/>
  <c r="T13" i="1"/>
  <c r="S13" i="1"/>
  <c r="Q13" i="1"/>
  <c r="U13" i="1" s="1"/>
  <c r="M13" i="1"/>
  <c r="T14" i="1" s="1"/>
  <c r="V14" i="1" s="1"/>
  <c r="L13" i="1"/>
  <c r="O13" i="1" s="1"/>
  <c r="H13" i="1"/>
  <c r="G13" i="1"/>
  <c r="W12" i="1"/>
  <c r="U12" i="1"/>
  <c r="T12" i="1"/>
  <c r="V12" i="1" s="1"/>
  <c r="S12" i="1"/>
  <c r="Q12" i="1"/>
  <c r="O12" i="1"/>
  <c r="M12" i="1"/>
  <c r="L12" i="1"/>
  <c r="H12" i="1"/>
  <c r="G12" i="1"/>
  <c r="W11" i="1"/>
  <c r="V11" i="1"/>
  <c r="S11" i="1"/>
  <c r="Q11" i="1"/>
  <c r="U11" i="1" s="1"/>
  <c r="M11" i="1"/>
  <c r="T11" i="1" s="1"/>
  <c r="L11" i="1"/>
  <c r="O11" i="1" s="1"/>
  <c r="H11" i="1"/>
  <c r="G11" i="1"/>
  <c r="W10" i="1"/>
  <c r="U10" i="1"/>
  <c r="T10" i="1"/>
  <c r="V10" i="1" s="1"/>
  <c r="S10" i="1"/>
  <c r="Q10" i="1"/>
  <c r="O10" i="1"/>
  <c r="M10" i="1"/>
  <c r="L10" i="1"/>
  <c r="H10" i="1"/>
  <c r="G10" i="1"/>
  <c r="W9" i="1"/>
  <c r="V9" i="1"/>
  <c r="T9" i="1"/>
  <c r="S9" i="1"/>
  <c r="Q9" i="1"/>
  <c r="U9" i="1" s="1"/>
  <c r="M9" i="1"/>
  <c r="L9" i="1"/>
  <c r="O9" i="1" s="1"/>
  <c r="H9" i="1"/>
  <c r="G9" i="1"/>
  <c r="W8" i="1"/>
  <c r="S8" i="1"/>
  <c r="Q8" i="1"/>
  <c r="O8" i="1"/>
  <c r="M8" i="1"/>
  <c r="L8" i="1"/>
  <c r="H8" i="1"/>
  <c r="G8" i="1"/>
  <c r="W7" i="1"/>
  <c r="V7" i="1"/>
  <c r="T7" i="1"/>
  <c r="S7" i="1"/>
  <c r="Q7" i="1"/>
  <c r="U7" i="1" s="1"/>
  <c r="M7" i="1"/>
  <c r="T8" i="1" s="1"/>
  <c r="V8" i="1" s="1"/>
  <c r="L7" i="1"/>
  <c r="N3" i="1" s="1"/>
  <c r="H7" i="1"/>
  <c r="G7" i="1"/>
  <c r="W6" i="1"/>
  <c r="V6" i="1"/>
  <c r="U6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Q6" i="1"/>
  <c r="O6" i="1"/>
  <c r="M6" i="1"/>
  <c r="L6" i="1"/>
  <c r="H6" i="1"/>
  <c r="G6" i="1"/>
  <c r="Z4" i="1"/>
  <c r="Y4" i="1"/>
  <c r="U9" i="2" l="1"/>
  <c r="U18" i="2"/>
  <c r="U10" i="2"/>
  <c r="O19" i="2"/>
  <c r="N3" i="2"/>
  <c r="E2" i="2" s="1"/>
  <c r="U17" i="2"/>
  <c r="Z4" i="2"/>
  <c r="U15" i="2"/>
  <c r="U13" i="2"/>
  <c r="T6" i="2"/>
  <c r="V6" i="2" s="1"/>
  <c r="T7" i="2"/>
  <c r="V7" i="2" s="1"/>
  <c r="U7" i="2"/>
  <c r="R5" i="2"/>
  <c r="U6" i="2"/>
  <c r="U8" i="2"/>
  <c r="U12" i="2"/>
  <c r="U14" i="2"/>
  <c r="E2" i="1"/>
  <c r="R5" i="1"/>
  <c r="O7" i="1"/>
  <c r="U8" i="1"/>
  <c r="U14" i="1"/>
  <c r="U16" i="1"/>
</calcChain>
</file>

<file path=xl/sharedStrings.xml><?xml version="1.0" encoding="utf-8"?>
<sst xmlns="http://schemas.openxmlformats.org/spreadsheetml/2006/main" count="156" uniqueCount="100">
  <si>
    <t>프로젝트제목</t>
    <phoneticPr fontId="3" type="noConversion"/>
  </si>
  <si>
    <t>오빠두엑셀 프로젝트</t>
    <phoneticPr fontId="3" type="noConversion"/>
  </si>
  <si>
    <t>오늘날짜</t>
    <phoneticPr fontId="3" type="noConversion"/>
  </si>
  <si>
    <t>총 진행률</t>
    <phoneticPr fontId="3" type="noConversion"/>
  </si>
  <si>
    <t>x축 최소값</t>
    <phoneticPr fontId="3" type="noConversion"/>
  </si>
  <si>
    <t>x축 최대값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</si>
  <si>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</si>
  <si>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</si>
  <si>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</si>
  <si>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</si>
  <si>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</si>
  <si>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</si>
  <si>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</si>
  <si>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</si>
  <si>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</si>
  <si>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</si>
  <si>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</si>
  <si>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</si>
  <si>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</si>
  <si>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</si>
  <si>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</si>
  <si>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</si>
  <si>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</si>
  <si>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레이블</t>
    <phoneticPr fontId="3" type="noConversion"/>
  </si>
  <si>
    <t>동종업계 전체 목록 확인</t>
    <phoneticPr fontId="3" type="noConversion"/>
  </si>
  <si>
    <t>최서진MG</t>
    <phoneticPr fontId="3" type="noConversion"/>
  </si>
  <si>
    <t>동종업계 리스트</t>
    <phoneticPr fontId="3" type="noConversion"/>
  </si>
  <si>
    <t>동종업계 전체 목록 확인</t>
  </si>
  <si>
    <t>업계 상/하위 20% 목록 작성</t>
    <phoneticPr fontId="3" type="noConversion"/>
  </si>
  <si>
    <t>상하위 20% 목록</t>
    <phoneticPr fontId="3" type="noConversion"/>
  </si>
  <si>
    <t xml:space="preserve">업체별 성공/실패 원인 파악 </t>
    <phoneticPr fontId="3" type="noConversion"/>
  </si>
  <si>
    <t>업체별 성공/실패 보고서</t>
    <phoneticPr fontId="3" type="noConversion"/>
  </si>
  <si>
    <t>업계 상/하위 20% 목록 작성</t>
  </si>
  <si>
    <t>성공 업체의 성장원동력 분석</t>
    <phoneticPr fontId="3" type="noConversion"/>
  </si>
  <si>
    <t>최예나MG</t>
    <phoneticPr fontId="3" type="noConversion"/>
  </si>
  <si>
    <t>성장 원동력 분석 보고서</t>
    <phoneticPr fontId="3" type="noConversion"/>
  </si>
  <si>
    <t xml:space="preserve">업체별 성공/실패 원인 파악 </t>
  </si>
  <si>
    <t>실패 후 극복사례 조사</t>
    <phoneticPr fontId="3" type="noConversion"/>
  </si>
  <si>
    <t>실패 후 극복사례 목록</t>
    <phoneticPr fontId="3" type="noConversion"/>
  </si>
  <si>
    <t>업체별 YoY 성장률 분석</t>
    <phoneticPr fontId="3" type="noConversion"/>
  </si>
  <si>
    <t>업체별 YoY 성장률 보고서</t>
    <phoneticPr fontId="3" type="noConversion"/>
  </si>
  <si>
    <t>업체별 YoY 성장률 분석</t>
  </si>
  <si>
    <t>업계 전반적인 미래 수요 예측</t>
    <phoneticPr fontId="3" type="noConversion"/>
  </si>
  <si>
    <t>업체 미래 수료 예측 보고서</t>
    <phoneticPr fontId="3" type="noConversion"/>
  </si>
  <si>
    <t>실패 후 극복사례 조사</t>
  </si>
  <si>
    <t>보고서 작성</t>
    <phoneticPr fontId="3" type="noConversion"/>
  </si>
  <si>
    <t>박승우TL</t>
    <phoneticPr fontId="3" type="noConversion"/>
  </si>
  <si>
    <t>주간회의 보고서 초안</t>
    <phoneticPr fontId="3" type="noConversion"/>
  </si>
  <si>
    <t>업계 전반적인 미래 수요 예측</t>
  </si>
  <si>
    <t>본부 주간회의 보고</t>
    <phoneticPr fontId="3" type="noConversion"/>
  </si>
  <si>
    <t>이사회 발표여부 결정</t>
    <phoneticPr fontId="3" type="noConversion"/>
  </si>
  <si>
    <t>보고서 작성</t>
  </si>
  <si>
    <t>최종 검토 및 이사회 발표준비</t>
    <phoneticPr fontId="3" type="noConversion"/>
  </si>
  <si>
    <t>최서진DR</t>
    <phoneticPr fontId="3" type="noConversion"/>
  </si>
  <si>
    <t>이사회 발표 보고서</t>
    <phoneticPr fontId="3" type="noConversion"/>
  </si>
  <si>
    <t>본부 주간회의 보고</t>
  </si>
  <si>
    <t>5월 이사회 발표</t>
    <phoneticPr fontId="3" type="noConversion"/>
  </si>
  <si>
    <t>프로젝트 진행</t>
    <phoneticPr fontId="3" type="noConversion"/>
  </si>
  <si>
    <t>최종 검토 및 이사회 발표준비</t>
  </si>
  <si>
    <t>CorpCollector</t>
    <phoneticPr fontId="3" type="noConversion"/>
  </si>
  <si>
    <t>오혜진</t>
    <phoneticPr fontId="3" type="noConversion"/>
  </si>
  <si>
    <t>일정 계획, 재료비&amp;회의비 결정</t>
  </si>
  <si>
    <t>일정 계획, 재료비&amp;회의비 결정</t>
    <phoneticPr fontId="3" type="noConversion"/>
  </si>
  <si>
    <t>간트 차트, 재료비/회의비 청구서</t>
    <phoneticPr fontId="3" type="noConversion"/>
  </si>
  <si>
    <t>사이트맵 구성</t>
  </si>
  <si>
    <t>사이트맵 구성</t>
    <phoneticPr fontId="3" type="noConversion"/>
  </si>
  <si>
    <t>사이트맵</t>
    <phoneticPr fontId="3" type="noConversion"/>
  </si>
  <si>
    <t>천세륜</t>
    <phoneticPr fontId="3" type="noConversion"/>
  </si>
  <si>
    <t>웹 사이트 화면 설계</t>
    <phoneticPr fontId="3" type="noConversion"/>
  </si>
  <si>
    <t>화면 설계서</t>
    <phoneticPr fontId="3" type="noConversion"/>
  </si>
  <si>
    <t>프로세스별 플로우 차트 작성</t>
    <phoneticPr fontId="3" type="noConversion"/>
  </si>
  <si>
    <t>플로우 차트</t>
    <phoneticPr fontId="3" type="noConversion"/>
  </si>
  <si>
    <t>DB 테이블 설계</t>
    <phoneticPr fontId="3" type="noConversion"/>
  </si>
  <si>
    <t>오규진</t>
    <phoneticPr fontId="3" type="noConversion"/>
  </si>
  <si>
    <t>ER-다이어그램</t>
    <phoneticPr fontId="3" type="noConversion"/>
  </si>
  <si>
    <t>설계 단계 마무리</t>
  </si>
  <si>
    <t>설계 단계 마무리</t>
    <phoneticPr fontId="3" type="noConversion"/>
  </si>
  <si>
    <t>설계서 총합본</t>
    <phoneticPr fontId="3" type="noConversion"/>
  </si>
  <si>
    <t>1차 개발/수정/보완 반복 주기</t>
  </si>
  <si>
    <t>1차 개발/수정/보완 반복 주기</t>
    <phoneticPr fontId="3" type="noConversion"/>
  </si>
  <si>
    <t>2차 개발/수정/보완 반복 주기</t>
  </si>
  <si>
    <t>2차 개발/수정/보완 반복 주기</t>
    <phoneticPr fontId="3" type="noConversion"/>
  </si>
  <si>
    <t>3차 개발/수정/보완 반복 주기</t>
  </si>
  <si>
    <t>3차 개발/수정/보완 반복 주기</t>
    <phoneticPr fontId="3" type="noConversion"/>
  </si>
  <si>
    <t>중간 발표 준비</t>
  </si>
  <si>
    <t>중간 발표 준비</t>
    <phoneticPr fontId="3" type="noConversion"/>
  </si>
  <si>
    <t>발표 PPT, 대본</t>
    <phoneticPr fontId="3" type="noConversion"/>
  </si>
  <si>
    <t>4차 개발/수정/보완 반복 주기</t>
  </si>
  <si>
    <t>4차 개발/수정/보완 반복 주기</t>
    <phoneticPr fontId="3" type="noConversion"/>
  </si>
  <si>
    <t>최종 발표 준비</t>
  </si>
  <si>
    <t>최종 발표 준비</t>
    <phoneticPr fontId="3" type="noConversion"/>
  </si>
  <si>
    <t>지식재산권 출원 관련 서류 작성</t>
    <phoneticPr fontId="3" type="noConversion"/>
  </si>
  <si>
    <t>웹 사이트 구현물(1)</t>
    <phoneticPr fontId="3" type="noConversion"/>
  </si>
  <si>
    <t>웹 사이트 구현물(2)</t>
    <phoneticPr fontId="3" type="noConversion"/>
  </si>
  <si>
    <t>웹 사이트 구현물(3)</t>
    <phoneticPr fontId="3" type="noConversion"/>
  </si>
  <si>
    <t>발명 신고서</t>
    <phoneticPr fontId="3" type="noConversion"/>
  </si>
  <si>
    <t>웹 사이트 테스트</t>
  </si>
  <si>
    <t>웹 사이트 테스트</t>
    <phoneticPr fontId="3" type="noConversion"/>
  </si>
  <si>
    <t>웹 사이트 최종 구현물, 발표 PPT</t>
    <phoneticPr fontId="3" type="noConversion"/>
  </si>
  <si>
    <t>웹 사이트 구현물(4)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</si>
</sst>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14" fontId="5" fillId="0" borderId="0" xfId="0" applyNumberFormat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9" fontId="0" fillId="0" borderId="2" xfId="1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77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6" fillId="0" borderId="8" xfId="0" applyFont="1" applyBorder="1" applyProtection="1">
      <alignment vertical="center"/>
      <protection locked="0"/>
    </xf>
    <xf numFmtId="177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9" fontId="11" fillId="0" borderId="8" xfId="1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0" fontId="6" fillId="6" borderId="7" xfId="0" applyFont="1" applyFill="1" applyBorder="1" applyProtection="1">
      <alignment vertical="center"/>
      <protection locked="0"/>
    </xf>
    <xf numFmtId="0" fontId="6" fillId="6" borderId="8" xfId="0" applyFont="1" applyFill="1" applyBorder="1" applyProtection="1">
      <alignment vertical="center"/>
      <protection locked="0"/>
    </xf>
    <xf numFmtId="177" fontId="10" fillId="6" borderId="8" xfId="0" applyNumberFormat="1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Alignment="1">
      <alignment horizontal="center" vertical="center"/>
    </xf>
    <xf numFmtId="179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9" fontId="11" fillId="6" borderId="8" xfId="1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Protection="1">
      <alignment vertical="center"/>
      <protection locked="0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1A2-A014-88103B45A6A2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44470</c:v>
                </c:pt>
                <c:pt idx="8">
                  <c:v>44476</c:v>
                </c:pt>
                <c:pt idx="9">
                  <c:v>44482</c:v>
                </c:pt>
                <c:pt idx="10">
                  <c:v>44484</c:v>
                </c:pt>
                <c:pt idx="11">
                  <c:v>44494</c:v>
                </c:pt>
                <c:pt idx="12">
                  <c:v>44503</c:v>
                </c:pt>
                <c:pt idx="13">
                  <c:v>44519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0-41A2-A014-88103B45A6A2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44469</c:v>
                </c:pt>
                <c:pt idx="1">
                  <c:v>44469</c:v>
                </c:pt>
                <c:pt idx="2">
                  <c:v>44469</c:v>
                </c:pt>
                <c:pt idx="3">
                  <c:v>44469</c:v>
                </c:pt>
                <c:pt idx="4">
                  <c:v>44469</c:v>
                </c:pt>
                <c:pt idx="5">
                  <c:v>44469</c:v>
                </c:pt>
                <c:pt idx="6">
                  <c:v>44469</c:v>
                </c:pt>
                <c:pt idx="7">
                  <c:v>44469</c:v>
                </c:pt>
                <c:pt idx="8">
                  <c:v>44469</c:v>
                </c:pt>
                <c:pt idx="9">
                  <c:v>44469</c:v>
                </c:pt>
                <c:pt idx="10">
                  <c:v>44469</c:v>
                </c:pt>
                <c:pt idx="11">
                  <c:v>44469</c:v>
                </c:pt>
                <c:pt idx="12">
                  <c:v>44469</c:v>
                </c:pt>
                <c:pt idx="13">
                  <c:v>44469</c:v>
                </c:pt>
                <c:pt idx="14">
                  <c:v>44469</c:v>
                </c:pt>
                <c:pt idx="15">
                  <c:v>44469</c:v>
                </c:pt>
                <c:pt idx="16">
                  <c:v>44469</c:v>
                </c:pt>
                <c:pt idx="17">
                  <c:v>44469</c:v>
                </c:pt>
                <c:pt idx="18">
                  <c:v>44469</c:v>
                </c:pt>
                <c:pt idx="19">
                  <c:v>44469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(9월 30일)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810-41A2-A014-88103B45A6A2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44468.9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44468.9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44454</c:v>
                </c:pt>
                <c:pt idx="1">
                  <c:v>44454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44463</c:v>
                </c:pt>
                <c:pt idx="6">
                  <c:v>44463</c:v>
                </c:pt>
                <c:pt idx="7">
                  <c:v>44469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10-41A2-A014-88103B45A6A2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5DAFA4-F5F1-4DA7-8309-A82A009C0A3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625CF8-54DD-4508-A45C-060C19CFAD2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AE0E3A-FE4E-4775-843C-2683C9EBF2C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F87692-F25B-4331-BC14-74CF41AFC20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44454</c:v>
                </c:pt>
                <c:pt idx="1">
                  <c:v>44456</c:v>
                </c:pt>
                <c:pt idx="2">
                  <c:v>44462</c:v>
                </c:pt>
                <c:pt idx="3">
                  <c:v>44462</c:v>
                </c:pt>
                <c:pt idx="4">
                  <c:v>44462</c:v>
                </c:pt>
                <c:pt idx="5">
                  <c:v>44463</c:v>
                </c:pt>
                <c:pt idx="6">
                  <c:v>44469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간트 차트, 재료비/회의비 청구서 [오혜진]</c:v>
                  </c:pt>
                  <c:pt idx="1">
                    <c:v>사이트맵 [오혜진]</c:v>
                  </c:pt>
                  <c:pt idx="2">
                    <c:v>화면 설계서 [천세륜]</c:v>
                  </c:pt>
                  <c:pt idx="3">
                    <c:v>플로우 차트 [오혜진]</c:v>
                  </c:pt>
                  <c:pt idx="4">
                    <c:v>ER-다이어그램 [오규진]</c:v>
                  </c:pt>
                  <c:pt idx="5">
                    <c:v>설계서 총합본 [오혜진]</c:v>
                  </c:pt>
                  <c:pt idx="6">
                    <c:v>웹 사이트 구현물(1) [오혜진]</c:v>
                  </c:pt>
                  <c:pt idx="7">
                    <c:v>웹 사이트 구현물(2) [오혜진]</c:v>
                  </c:pt>
                  <c:pt idx="8">
                    <c:v>웹 사이트 구현물(3) [오혜진]</c:v>
                  </c:pt>
                  <c:pt idx="9">
                    <c:v>발표 PPT, 대본 [오혜진]</c:v>
                  </c:pt>
                  <c:pt idx="10">
                    <c:v>웹 사이트 구현물(4) [오혜진]</c:v>
                  </c:pt>
                  <c:pt idx="11">
                    <c:v>웹 사이트 최종 구현물, 발표 PPT [오혜진]</c:v>
                  </c:pt>
                  <c:pt idx="12">
                    <c:v>발표 PPT, 대본 [오혜진]</c:v>
                  </c:pt>
                  <c:pt idx="13">
                    <c:v>발명 신고서 [오혜진]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540"/>
          <c:min val="444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'간트차트 예시'!$J$5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예시'!$J$6:$J$25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43929</c:v>
                </c:pt>
                <c:pt idx="3">
                  <c:v>43937</c:v>
                </c:pt>
                <c:pt idx="4">
                  <c:v>43937</c:v>
                </c:pt>
                <c:pt idx="5">
                  <c:v>43942</c:v>
                </c:pt>
                <c:pt idx="6">
                  <c:v>43948</c:v>
                </c:pt>
                <c:pt idx="7">
                  <c:v>43951</c:v>
                </c:pt>
                <c:pt idx="8">
                  <c:v>43957</c:v>
                </c:pt>
                <c:pt idx="9">
                  <c:v>43959</c:v>
                </c:pt>
                <c:pt idx="10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C4-82FD-20E7A2A484D5}"/>
            </c:ext>
          </c:extLst>
        </c:ser>
        <c:ser>
          <c:idx val="1"/>
          <c:order val="1"/>
          <c:tx>
            <c:strRef>
              <c:f>'간트차트 예시'!$L$5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예시'!$L$6:$L$25</c:f>
              <c:numCache>
                <c:formatCode>0;\-0;;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'간트차트 예시'!$E$6:$E$25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  <c:pt idx="9">
                  <c:v>43964</c:v>
                </c:pt>
                <c:pt idx="10">
                  <c:v>43974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E-45C4-82FD-20E7A2A484D5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예시'!$R$6:$R$25</c:f>
              <c:numCache>
                <c:formatCode>mm"월"\ dd"일"</c:formatCode>
                <c:ptCount val="20"/>
                <c:pt idx="0">
                  <c:v>43946</c:v>
                </c:pt>
                <c:pt idx="1">
                  <c:v>43946</c:v>
                </c:pt>
                <c:pt idx="2">
                  <c:v>43946</c:v>
                </c:pt>
                <c:pt idx="3">
                  <c:v>43946</c:v>
                </c:pt>
                <c:pt idx="4">
                  <c:v>43946</c:v>
                </c:pt>
                <c:pt idx="5">
                  <c:v>43946</c:v>
                </c:pt>
                <c:pt idx="6">
                  <c:v>43946</c:v>
                </c:pt>
                <c:pt idx="7">
                  <c:v>43946</c:v>
                </c:pt>
                <c:pt idx="8">
                  <c:v>43946</c:v>
                </c:pt>
                <c:pt idx="9">
                  <c:v>43946</c:v>
                </c:pt>
                <c:pt idx="10">
                  <c:v>43946</c:v>
                </c:pt>
                <c:pt idx="11">
                  <c:v>43946</c:v>
                </c:pt>
                <c:pt idx="12">
                  <c:v>43946</c:v>
                </c:pt>
                <c:pt idx="13">
                  <c:v>43946</c:v>
                </c:pt>
                <c:pt idx="14">
                  <c:v>43946</c:v>
                </c:pt>
                <c:pt idx="15">
                  <c:v>43946</c:v>
                </c:pt>
                <c:pt idx="16">
                  <c:v>43946</c:v>
                </c:pt>
                <c:pt idx="17">
                  <c:v>43946</c:v>
                </c:pt>
                <c:pt idx="18">
                  <c:v>43946</c:v>
                </c:pt>
                <c:pt idx="19">
                  <c:v>43946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예시'!$R$5</c15:f>
                <c15:dlblRangeCache>
                  <c:ptCount val="1"/>
                  <c:pt idx="0">
                    <c:v>오늘 (4월 25일)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FDEE-45C4-82FD-20E7A2A484D5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'간트차트 예시'!$T$6:$T$25</c:f>
              <c:numCache>
                <c:formatCode>m"월"\ d"일"</c:formatCode>
                <c:ptCount val="20"/>
                <c:pt idx="0">
                  <c:v>43923</c:v>
                </c:pt>
                <c:pt idx="1">
                  <c:v>43923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43945</c:v>
                </c:pt>
                <c:pt idx="7">
                  <c:v>43951</c:v>
                </c:pt>
                <c:pt idx="8">
                  <c:v>43957</c:v>
                </c:pt>
                <c:pt idx="9">
                  <c:v>43958</c:v>
                </c:pt>
                <c:pt idx="10">
                  <c:v>43973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'간트차트 예시'!$S$6:$S$25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EE-45C4-82FD-20E7A2A484D5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3BBE91-D7D4-48A0-A6D5-4D98B137B39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예시'!$M$6:$M$25</c:f>
              <c:numCache>
                <c:formatCode>m"월"\ d"일";;;</c:formatCode>
                <c:ptCount val="20"/>
                <c:pt idx="0">
                  <c:v>43923</c:v>
                </c:pt>
                <c:pt idx="1">
                  <c:v>43928</c:v>
                </c:pt>
                <c:pt idx="2">
                  <c:v>43936</c:v>
                </c:pt>
                <c:pt idx="3">
                  <c:v>43945</c:v>
                </c:pt>
                <c:pt idx="4">
                  <c:v>43945</c:v>
                </c:pt>
                <c:pt idx="5">
                  <c:v>43948</c:v>
                </c:pt>
                <c:pt idx="6">
                  <c:v>43951</c:v>
                </c:pt>
                <c:pt idx="7">
                  <c:v>43957</c:v>
                </c:pt>
                <c:pt idx="8">
                  <c:v>43958</c:v>
                </c:pt>
                <c:pt idx="9">
                  <c:v>43973</c:v>
                </c:pt>
                <c:pt idx="10">
                  <c:v>43976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'간트차트 예시'!$S$6:$S$26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예시'!$W$6:$W$25</c15:f>
                <c15:dlblRangeCache>
                  <c:ptCount val="20"/>
                  <c:pt idx="0">
                    <c:v>동종업계 리스트 [최서진MG]</c:v>
                  </c:pt>
                  <c:pt idx="1">
                    <c:v>상하위 20% 목록 [최서진MG]</c:v>
                  </c:pt>
                  <c:pt idx="2">
                    <c:v>업체별 성공/실패 보고서 [최서진MG]</c:v>
                  </c:pt>
                  <c:pt idx="3">
                    <c:v>성장 원동력 분석 보고서 [최예나MG]</c:v>
                  </c:pt>
                  <c:pt idx="4">
                    <c:v>실패 후 극복사례 목록 [최예나MG]</c:v>
                  </c:pt>
                  <c:pt idx="5">
                    <c:v>업체별 YoY 성장률 보고서 [최예나MG]</c:v>
                  </c:pt>
                  <c:pt idx="6">
                    <c:v>업체 미래 수료 예측 보고서 [최서진MG]</c:v>
                  </c:pt>
                  <c:pt idx="7">
                    <c:v>주간회의 보고서 초안 [박승우TL]</c:v>
                  </c:pt>
                  <c:pt idx="8">
                    <c:v>이사회 발표여부 결정 [박승우TL]</c:v>
                  </c:pt>
                  <c:pt idx="9">
                    <c:v>이사회 발표 보고서 [최서진DR]</c:v>
                  </c:pt>
                  <c:pt idx="10">
                    <c:v>프로젝트 진행 [최서진DR]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3985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D7F095A-480B-4986-B544-1717A8799DF3}"/>
            </a:ext>
          </a:extLst>
        </xdr:cNvPr>
        <xdr:cNvGrpSpPr/>
      </xdr:nvGrpSpPr>
      <xdr:grpSpPr>
        <a:xfrm>
          <a:off x="365972" y="7025253"/>
          <a:ext cx="16455925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7A05310D-79A9-4270-AAC5-AF9FA954149B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D9D3EBC1-F004-42D2-830B-85DCD100F34A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84149E2E-7775-40FB-95EB-342D25CB103D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67B8E87D-3718-4CAD-A130-255947FC68CC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E592DDF4-0D68-40F3-AFC3-070E72894D6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D927C070-0E12-4AD2-8D21-105B5EBE53C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048369-6DC6-49FD-867E-D57F960DF216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FC9E3C2-8B92-4448-AD91-510C27DE5ABE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CE49B6F-6476-4CD7-ADF1-52AC493FBB27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DB60E2-4FD0-4635-A3DA-2F7D9F3E47DD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66E0F5E-9136-465C-BEC7-FC89897D2C0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9026938B-6625-4E22-AF1A-ADD9D7F10128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2BF1CDC-F884-480C-A9CF-B98F1EEE5BB1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E942162-90B6-48C9-8590-36BEA35AFA74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B16CCF8-F495-45C3-B89D-4D7800C45009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695A18-18CD-4A3F-ADEB-174D0FDB00E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0D7F07DE-882B-4B68-83D4-9D287096C4F8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CorpCollector (9월 14일~11월 30일) [진행률: 100%]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DCCA50E-D167-4D4B-AB71-5FD5BA6D49E3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9194F91-1E89-47CC-8FC1-A318E12F9485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9353AF99-DBB4-4474-BEF6-29C5EB07237F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E35C5A7A-3322-4E61-AE62-C4DBF8CC4717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5A89B185-AF09-4420-918A-F669C402A609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26E32BE-3F51-42B6-8506-64806D682078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1686AF12-0B97-4C79-AF52-B212E40E1BC0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3556BABA-3FEC-49A7-AC44-B31E9C2F63FB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BC8FFBD-9FD8-43AB-A77E-4E3C8964ECFA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465F3C6-7997-4469-BB82-3950696D70E8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81EC008-051C-440B-B327-2FA9975787B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4939418-FFCD-49BD-A357-A3B5B64916F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6DCD76E-6191-46B5-9C51-002323E8AFB5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2DD0BA1-1BEA-4AF7-8B46-26FC34150537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D8D1276F-220B-4B5A-BCB2-F25B82313BD7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E1A5A62B-04AC-4C7A-A4FA-C1CC11A073E4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ABD796-3AFC-46E9-859D-CFC63E2AC125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80BBED08-493D-4695-A07C-A70F55A11217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EFA7FB2B-1116-40F4-8FE7-EF2D5EEA317E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ED2FFE-9E69-4C1A-BE8D-8BAAF731619A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FC42EC1-33E5-4CBF-A219-7A6922FB3A89}"/>
            </a:ext>
          </a:extLst>
        </xdr:cNvPr>
        <xdr:cNvGrpSpPr/>
      </xdr:nvGrpSpPr>
      <xdr:grpSpPr>
        <a:xfrm>
          <a:off x="365972" y="7025253"/>
          <a:ext cx="16224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89207747-19D0-4A90-A692-1CA5EBA155B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0D833FB0-3D0E-45B8-95C0-144144BEB993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3A4D6DAA-E0BC-4C37-A7F9-EF5EE2AD4C49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9DF5A54B-1A35-498D-8BDC-2A1B93A20014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CF6CBA7-AD1C-457C-A163-6D167D677FCA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E7485A45-F881-4CD2-8ECD-FFFFE649E0B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0B2E106-7B42-4F8D-9FC9-AD71194D9F20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51C03265-EB63-485B-98BC-B285D78FDFC4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45DA3DF1-C335-4903-AA31-EBB857605AF4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5D4DAD-1AAA-4708-8DB9-BEC9DAE99E43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2A2CCFC7-616A-4693-A65A-A12AD3D75C3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14ACA190-99C6-4523-80CD-A284B3853385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7E7A1A-DED5-4331-9258-21FF79F0EFFC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E9E57C88-6FC6-499F-8975-DD1B419CAB0D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EA583E96-B637-4342-BC48-7B71CE9558F0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2DD0E3F-EC1E-4B07-9FAB-E310BFF37958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32C2871E-118F-40A3-9CC7-2FB1E23DB5FB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오빠두엑셀 프로젝트 (4월 1일~5월 13일) [진행률: 74%]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D9BCA13-38F3-4C9A-98E5-46ED53849A59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A2F5E40A-E24C-4891-AB77-C6211F136542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14F4E1F7-2D42-4CD3-90DD-B43B7459CC25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5FEAA52-5768-4B52-8331-BCC32BF54B2A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41E0FD7-00F3-4F94-9965-7CB8C259E2A1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36956DF-B4B7-4F9A-AC59-E9FC2D2B9451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328A01E2-EDCF-4B8C-91AD-1089427C6303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B7C10A3-8C6F-452C-A9FB-640A28617F85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CCB454ED-66E9-4ED2-94E6-B5EF6725EED5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32FE091-BB0B-4127-A210-B1C15B28A26D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E29F1165-4182-4E61-8927-0B0503CECB3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534B0682-FE6C-40F4-A64F-E584E13E7FD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BC8B339-5630-4634-924F-E2D200ED55B4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5D6C2B7-5CA8-4C3E-B58B-5C32EE0F8213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160B286-B8AC-4D9B-9FEF-0D2C2A73BF63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7D43730B-34DE-494E-B706-94286030D2DD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A141D064-7B6B-434C-840B-8F9C4AE64CD9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298849EF-07B1-4996-9A7A-AEEE67FB18FA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995E52FE-9C25-4E36-8215-51E2013E7E05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6E570F70-F55C-4A79-A2A9-1812DF91F80B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B55-3255-44E5-B12E-515CAB5FADFE}">
  <sheetPr>
    <pageSetUpPr fitToPage="1"/>
  </sheetPr>
  <dimension ref="A2:Z26"/>
  <sheetViews>
    <sheetView showGridLines="0" tabSelected="1" zoomScale="85" zoomScaleNormal="85" workbookViewId="0">
      <selection activeCell="N13" sqref="N13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30.58203125" style="6" bestFit="1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6" width="10.58203125" style="6" bestFit="1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59</v>
      </c>
      <c r="E2" s="3" t="str">
        <f>D2&amp;" ("&amp;TEXT(E6,"m월 d일")&amp;"~"&amp;TEXT(H19,"m월 d일")&amp;") [진행률: "&amp;TEXT(N3,"0%")&amp;"]"</f>
        <v>CorpCollector (9월 14일~11월 30일) [진행률: 100%]</v>
      </c>
    </row>
    <row r="3" spans="1:26" ht="17.5" customHeight="1" thickBot="1" x14ac:dyDescent="0.5">
      <c r="A3" s="1" t="s">
        <v>2</v>
      </c>
      <c r="B3" s="1"/>
      <c r="C3" s="1"/>
      <c r="D3" s="7">
        <f ca="1">TODAY()</f>
        <v>44469</v>
      </c>
      <c r="M3" s="8" t="s">
        <v>3</v>
      </c>
      <c r="N3" s="9">
        <f>SUMPRODUCT(N6:N25,L6:L25)/SUM(L6:L25)</f>
        <v>1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44451</v>
      </c>
      <c r="Z4" s="11">
        <f>MAX(M6:M25,H6:H25)+10</f>
        <v>44540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 ca="1">"오늘 ("&amp;TEXT(R6,"m월 d일")&amp;")"</f>
        <v>오늘 (9월 30일)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62</v>
      </c>
      <c r="B6" s="23" t="s">
        <v>60</v>
      </c>
      <c r="C6" s="23" t="s">
        <v>63</v>
      </c>
      <c r="D6" s="24" t="s">
        <v>61</v>
      </c>
      <c r="E6" s="25">
        <v>44453</v>
      </c>
      <c r="F6" s="26">
        <v>1</v>
      </c>
      <c r="G6" s="27">
        <f>H6-E6</f>
        <v>1</v>
      </c>
      <c r="H6" s="28">
        <v>44454</v>
      </c>
      <c r="I6" s="29"/>
      <c r="J6" s="30">
        <v>44453</v>
      </c>
      <c r="K6" s="31">
        <v>1</v>
      </c>
      <c r="L6" s="27">
        <f>M6-J6</f>
        <v>1</v>
      </c>
      <c r="M6" s="28">
        <v>44454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 ca="1">D3</f>
        <v>44469</v>
      </c>
      <c r="S6" s="6">
        <f t="shared" ref="S6:S24" si="1">IF(A6="",NA(),19.5-ROW()+6)</f>
        <v>19.5</v>
      </c>
      <c r="T6" s="35">
        <f>VLOOKUP(D6,$A$6:$M$25,13,0)</f>
        <v>44454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간트 차트, 재료비/회의비 청구서 [오혜진]</v>
      </c>
    </row>
    <row r="7" spans="1:26" x14ac:dyDescent="0.45">
      <c r="A7" s="37" t="s">
        <v>65</v>
      </c>
      <c r="B7" s="37" t="s">
        <v>60</v>
      </c>
      <c r="C7" s="37" t="s">
        <v>66</v>
      </c>
      <c r="D7" s="38" t="s">
        <v>61</v>
      </c>
      <c r="E7" s="39">
        <v>44455</v>
      </c>
      <c r="F7" s="40">
        <v>1</v>
      </c>
      <c r="G7" s="41">
        <v>1</v>
      </c>
      <c r="H7" s="42">
        <v>44456</v>
      </c>
      <c r="I7" s="43"/>
      <c r="J7" s="44">
        <v>44455</v>
      </c>
      <c r="K7" s="45">
        <v>1</v>
      </c>
      <c r="L7" s="41">
        <v>1</v>
      </c>
      <c r="M7" s="42">
        <v>44456</v>
      </c>
      <c r="N7" s="46">
        <v>1</v>
      </c>
      <c r="O7" s="47">
        <f t="shared" ref="O7:O25" si="3">L7*N7</f>
        <v>1</v>
      </c>
      <c r="Q7" s="6">
        <f t="shared" si="0"/>
        <v>18.100000000000001</v>
      </c>
      <c r="R7" s="34">
        <f ca="1">R6</f>
        <v>44469</v>
      </c>
      <c r="S7" s="6">
        <f t="shared" si="1"/>
        <v>18.5</v>
      </c>
      <c r="T7" s="35">
        <f t="shared" ref="T7:T25" si="4">VLOOKUP(D7,$A$6:$M$25,13,0)</f>
        <v>44454</v>
      </c>
      <c r="U7" s="6">
        <f t="shared" ref="U7:U25" si="5">VLOOKUP(D7,$A$6:$Q$25,17,0)-Q7</f>
        <v>1</v>
      </c>
      <c r="V7" s="6">
        <f t="shared" si="2"/>
        <v>-1.1000000000000001</v>
      </c>
      <c r="W7" s="36" t="str">
        <f t="shared" ref="W7:W25" si="6">IF(B7="",C7,C7&amp;" ["&amp;B7&amp;"]")</f>
        <v>사이트맵 [오혜진]</v>
      </c>
    </row>
    <row r="8" spans="1:26" x14ac:dyDescent="0.45">
      <c r="A8" s="23" t="s">
        <v>68</v>
      </c>
      <c r="B8" s="23" t="s">
        <v>67</v>
      </c>
      <c r="C8" s="23" t="s">
        <v>69</v>
      </c>
      <c r="D8" s="24" t="s">
        <v>64</v>
      </c>
      <c r="E8" s="25">
        <v>44456</v>
      </c>
      <c r="F8" s="26">
        <v>6</v>
      </c>
      <c r="G8" s="27">
        <v>6</v>
      </c>
      <c r="H8" s="28">
        <v>44462</v>
      </c>
      <c r="I8" s="29"/>
      <c r="J8" s="30">
        <v>44456</v>
      </c>
      <c r="K8" s="31">
        <v>6</v>
      </c>
      <c r="L8" s="27">
        <v>6</v>
      </c>
      <c r="M8" s="28">
        <v>44462</v>
      </c>
      <c r="N8" s="32">
        <v>1</v>
      </c>
      <c r="O8" s="33">
        <f t="shared" si="3"/>
        <v>6</v>
      </c>
      <c r="Q8" s="6">
        <f t="shared" si="0"/>
        <v>17.100000000000001</v>
      </c>
      <c r="R8" s="34">
        <f t="shared" ref="R8:R11" ca="1" si="7">R7</f>
        <v>44469</v>
      </c>
      <c r="S8" s="6">
        <f t="shared" si="1"/>
        <v>17.5</v>
      </c>
      <c r="T8" s="35">
        <f t="shared" si="4"/>
        <v>44456</v>
      </c>
      <c r="U8" s="6">
        <f t="shared" si="5"/>
        <v>1</v>
      </c>
      <c r="V8" s="6">
        <f t="shared" si="2"/>
        <v>-0.1</v>
      </c>
      <c r="W8" s="36" t="str">
        <f t="shared" si="6"/>
        <v>화면 설계서 [천세륜]</v>
      </c>
    </row>
    <row r="9" spans="1:26" x14ac:dyDescent="0.45">
      <c r="A9" s="37" t="s">
        <v>70</v>
      </c>
      <c r="B9" s="37" t="s">
        <v>60</v>
      </c>
      <c r="C9" s="37" t="s">
        <v>71</v>
      </c>
      <c r="D9" s="38" t="s">
        <v>64</v>
      </c>
      <c r="E9" s="39">
        <v>44456</v>
      </c>
      <c r="F9" s="40">
        <v>6</v>
      </c>
      <c r="G9" s="41">
        <v>6</v>
      </c>
      <c r="H9" s="42">
        <v>44462</v>
      </c>
      <c r="I9" s="43"/>
      <c r="J9" s="44">
        <v>44456</v>
      </c>
      <c r="K9" s="45">
        <v>6</v>
      </c>
      <c r="L9" s="41">
        <v>6</v>
      </c>
      <c r="M9" s="42">
        <v>44462</v>
      </c>
      <c r="N9" s="46">
        <v>1</v>
      </c>
      <c r="O9" s="47">
        <f t="shared" si="3"/>
        <v>6</v>
      </c>
      <c r="Q9" s="6">
        <f t="shared" si="0"/>
        <v>16.100000000000001</v>
      </c>
      <c r="R9" s="34">
        <f t="shared" ca="1" si="7"/>
        <v>44469</v>
      </c>
      <c r="S9" s="6">
        <f t="shared" si="1"/>
        <v>16.5</v>
      </c>
      <c r="T9" s="35">
        <f t="shared" si="4"/>
        <v>44456</v>
      </c>
      <c r="U9" s="6">
        <f t="shared" si="5"/>
        <v>2</v>
      </c>
      <c r="V9" s="6">
        <f t="shared" si="2"/>
        <v>-0.1</v>
      </c>
      <c r="W9" s="36" t="str">
        <f t="shared" si="6"/>
        <v>플로우 차트 [오혜진]</v>
      </c>
    </row>
    <row r="10" spans="1:26" x14ac:dyDescent="0.45">
      <c r="A10" s="23" t="s">
        <v>72</v>
      </c>
      <c r="B10" s="23" t="s">
        <v>73</v>
      </c>
      <c r="C10" s="23" t="s">
        <v>74</v>
      </c>
      <c r="D10" s="24" t="s">
        <v>64</v>
      </c>
      <c r="E10" s="25">
        <v>44456</v>
      </c>
      <c r="F10" s="26">
        <v>6</v>
      </c>
      <c r="G10" s="27">
        <v>6</v>
      </c>
      <c r="H10" s="28">
        <v>44462</v>
      </c>
      <c r="I10" s="29"/>
      <c r="J10" s="30">
        <v>44456</v>
      </c>
      <c r="K10" s="31">
        <v>6</v>
      </c>
      <c r="L10" s="27">
        <v>6</v>
      </c>
      <c r="M10" s="28">
        <v>44462</v>
      </c>
      <c r="N10" s="32">
        <v>1</v>
      </c>
      <c r="O10" s="33">
        <f>L10*N10</f>
        <v>6</v>
      </c>
      <c r="Q10" s="6">
        <f t="shared" si="0"/>
        <v>15.100000000000001</v>
      </c>
      <c r="R10" s="34">
        <f t="shared" ca="1" si="7"/>
        <v>44469</v>
      </c>
      <c r="S10" s="6">
        <f t="shared" si="1"/>
        <v>15.5</v>
      </c>
      <c r="T10" s="35">
        <f t="shared" si="4"/>
        <v>44456</v>
      </c>
      <c r="U10" s="6">
        <f t="shared" si="5"/>
        <v>3</v>
      </c>
      <c r="V10" s="6">
        <f>IF(A10=D10,0,T10-J10-0.1)</f>
        <v>-0.1</v>
      </c>
      <c r="W10" s="36" t="str">
        <f t="shared" si="6"/>
        <v>ER-다이어그램 [오규진]</v>
      </c>
    </row>
    <row r="11" spans="1:26" x14ac:dyDescent="0.45">
      <c r="A11" s="37" t="s">
        <v>76</v>
      </c>
      <c r="B11" s="37" t="s">
        <v>60</v>
      </c>
      <c r="C11" s="37" t="s">
        <v>77</v>
      </c>
      <c r="D11" s="38" t="s">
        <v>75</v>
      </c>
      <c r="E11" s="39">
        <v>44462</v>
      </c>
      <c r="F11" s="40">
        <v>1</v>
      </c>
      <c r="G11" s="41">
        <v>1</v>
      </c>
      <c r="H11" s="42">
        <v>44463</v>
      </c>
      <c r="I11" s="43"/>
      <c r="J11" s="44">
        <v>44462</v>
      </c>
      <c r="K11" s="45">
        <v>1</v>
      </c>
      <c r="L11" s="41">
        <v>1</v>
      </c>
      <c r="M11" s="42">
        <v>44463</v>
      </c>
      <c r="N11" s="46">
        <v>1</v>
      </c>
      <c r="O11" s="47">
        <f>L11*N11</f>
        <v>1</v>
      </c>
      <c r="Q11" s="6">
        <f t="shared" si="0"/>
        <v>14.100000000000001</v>
      </c>
      <c r="R11" s="34">
        <f t="shared" ca="1" si="7"/>
        <v>44469</v>
      </c>
      <c r="S11" s="6">
        <f t="shared" si="1"/>
        <v>14.5</v>
      </c>
      <c r="T11" s="35">
        <f t="shared" si="4"/>
        <v>44463</v>
      </c>
      <c r="U11" s="6">
        <f t="shared" si="5"/>
        <v>0</v>
      </c>
      <c r="V11" s="6">
        <f>IF(A11=D11,0,T11-J11-0.1)</f>
        <v>0</v>
      </c>
      <c r="W11" s="36" t="str">
        <f t="shared" si="6"/>
        <v>설계서 총합본 [오혜진]</v>
      </c>
    </row>
    <row r="12" spans="1:26" x14ac:dyDescent="0.45">
      <c r="A12" s="23" t="s">
        <v>79</v>
      </c>
      <c r="B12" s="23" t="s">
        <v>60</v>
      </c>
      <c r="C12" s="23" t="s">
        <v>92</v>
      </c>
      <c r="D12" s="24" t="s">
        <v>75</v>
      </c>
      <c r="E12" s="25">
        <v>44463</v>
      </c>
      <c r="F12" s="26">
        <v>7</v>
      </c>
      <c r="G12" s="27">
        <v>7</v>
      </c>
      <c r="H12" s="28">
        <v>44469</v>
      </c>
      <c r="I12" s="29"/>
      <c r="J12" s="30">
        <v>44463</v>
      </c>
      <c r="K12" s="31">
        <v>7</v>
      </c>
      <c r="L12" s="27">
        <v>7</v>
      </c>
      <c r="M12" s="28">
        <v>44469</v>
      </c>
      <c r="N12" s="32">
        <v>1</v>
      </c>
      <c r="O12" s="33">
        <f t="shared" si="3"/>
        <v>7</v>
      </c>
      <c r="Q12" s="6">
        <f t="shared" si="0"/>
        <v>13.100000000000001</v>
      </c>
      <c r="R12" s="34">
        <f ca="1">R11</f>
        <v>44469</v>
      </c>
      <c r="S12" s="6">
        <f t="shared" si="1"/>
        <v>13.5</v>
      </c>
      <c r="T12" s="35">
        <f t="shared" si="4"/>
        <v>44463</v>
      </c>
      <c r="U12" s="6">
        <f t="shared" si="5"/>
        <v>1</v>
      </c>
      <c r="V12" s="6">
        <f t="shared" si="2"/>
        <v>-0.1</v>
      </c>
      <c r="W12" s="36" t="str">
        <f t="shared" si="6"/>
        <v>웹 사이트 구현물(1) [오혜진]</v>
      </c>
    </row>
    <row r="13" spans="1:26" x14ac:dyDescent="0.45">
      <c r="A13" s="37" t="s">
        <v>81</v>
      </c>
      <c r="B13" s="37" t="s">
        <v>60</v>
      </c>
      <c r="C13" s="37" t="s">
        <v>93</v>
      </c>
      <c r="D13" s="38" t="s">
        <v>78</v>
      </c>
      <c r="E13" s="39">
        <v>44470</v>
      </c>
      <c r="F13" s="40">
        <v>7</v>
      </c>
      <c r="G13" s="41">
        <v>7</v>
      </c>
      <c r="H13" s="42">
        <v>44476</v>
      </c>
      <c r="I13" s="43"/>
      <c r="J13" s="44"/>
      <c r="K13" s="45"/>
      <c r="L13" s="41"/>
      <c r="M13" s="42"/>
      <c r="N13" s="46"/>
      <c r="O13" s="47">
        <f t="shared" si="3"/>
        <v>0</v>
      </c>
      <c r="Q13" s="6">
        <f t="shared" si="0"/>
        <v>12.100000000000001</v>
      </c>
      <c r="R13" s="34">
        <f ca="1">R12</f>
        <v>44469</v>
      </c>
      <c r="S13" s="6">
        <f t="shared" si="1"/>
        <v>12.5</v>
      </c>
      <c r="T13" s="35">
        <f t="shared" si="4"/>
        <v>44469</v>
      </c>
      <c r="U13" s="6">
        <f t="shared" si="5"/>
        <v>1</v>
      </c>
      <c r="V13" s="6">
        <f t="shared" si="2"/>
        <v>44468.9</v>
      </c>
      <c r="W13" s="36" t="str">
        <f t="shared" si="6"/>
        <v>웹 사이트 구현물(2) [오혜진]</v>
      </c>
    </row>
    <row r="14" spans="1:26" x14ac:dyDescent="0.45">
      <c r="A14" s="23" t="s">
        <v>83</v>
      </c>
      <c r="B14" s="23" t="s">
        <v>60</v>
      </c>
      <c r="C14" s="23" t="s">
        <v>94</v>
      </c>
      <c r="D14" s="24" t="s">
        <v>80</v>
      </c>
      <c r="E14" s="25">
        <v>44476</v>
      </c>
      <c r="F14" s="26">
        <v>7</v>
      </c>
      <c r="G14" s="27">
        <v>7</v>
      </c>
      <c r="H14" s="28">
        <v>44483</v>
      </c>
      <c r="I14" s="29"/>
      <c r="J14" s="30"/>
      <c r="K14" s="31"/>
      <c r="L14" s="27"/>
      <c r="M14" s="28"/>
      <c r="N14" s="32"/>
      <c r="O14" s="33">
        <f t="shared" si="3"/>
        <v>0</v>
      </c>
      <c r="Q14" s="6">
        <f t="shared" si="0"/>
        <v>11.100000000000001</v>
      </c>
      <c r="R14" s="34">
        <f ca="1">R13</f>
        <v>44469</v>
      </c>
      <c r="S14" s="6">
        <f t="shared" si="1"/>
        <v>11.5</v>
      </c>
      <c r="T14" s="35">
        <f t="shared" si="4"/>
        <v>0</v>
      </c>
      <c r="U14" s="6">
        <f t="shared" si="5"/>
        <v>1</v>
      </c>
      <c r="V14" s="6">
        <f t="shared" si="2"/>
        <v>-0.1</v>
      </c>
      <c r="W14" s="36" t="str">
        <f t="shared" si="6"/>
        <v>웹 사이트 구현물(3) [오혜진]</v>
      </c>
    </row>
    <row r="15" spans="1:26" x14ac:dyDescent="0.45">
      <c r="A15" s="37" t="s">
        <v>85</v>
      </c>
      <c r="B15" s="37" t="s">
        <v>60</v>
      </c>
      <c r="C15" s="37" t="s">
        <v>86</v>
      </c>
      <c r="D15" s="38" t="s">
        <v>84</v>
      </c>
      <c r="E15" s="39">
        <v>44482</v>
      </c>
      <c r="F15" s="40">
        <v>5</v>
      </c>
      <c r="G15" s="41">
        <v>5</v>
      </c>
      <c r="H15" s="42">
        <v>44487</v>
      </c>
      <c r="I15" s="43"/>
      <c r="J15" s="44"/>
      <c r="K15" s="45"/>
      <c r="L15" s="41"/>
      <c r="M15" s="42"/>
      <c r="N15" s="46"/>
      <c r="O15" s="47">
        <f t="shared" si="3"/>
        <v>0</v>
      </c>
      <c r="Q15" s="6">
        <f t="shared" si="0"/>
        <v>10.100000000000001</v>
      </c>
      <c r="R15" s="34">
        <f t="shared" ref="R15:R25" ca="1" si="8">R14</f>
        <v>44469</v>
      </c>
      <c r="S15" s="6">
        <f t="shared" si="1"/>
        <v>10.5</v>
      </c>
      <c r="T15" s="35">
        <f t="shared" si="4"/>
        <v>0</v>
      </c>
      <c r="U15" s="6">
        <f t="shared" si="5"/>
        <v>0</v>
      </c>
      <c r="V15" s="6">
        <f t="shared" si="2"/>
        <v>0</v>
      </c>
      <c r="W15" s="36" t="str">
        <f t="shared" si="6"/>
        <v>발표 PPT, 대본 [오혜진]</v>
      </c>
    </row>
    <row r="16" spans="1:26" x14ac:dyDescent="0.45">
      <c r="A16" s="23" t="s">
        <v>88</v>
      </c>
      <c r="B16" s="23" t="s">
        <v>60</v>
      </c>
      <c r="C16" s="23" t="s">
        <v>99</v>
      </c>
      <c r="D16" s="24" t="s">
        <v>82</v>
      </c>
      <c r="E16" s="25">
        <v>44484</v>
      </c>
      <c r="F16" s="26">
        <v>7</v>
      </c>
      <c r="G16" s="27">
        <v>7</v>
      </c>
      <c r="H16" s="28">
        <v>44491</v>
      </c>
      <c r="I16" s="29"/>
      <c r="J16" s="30"/>
      <c r="K16" s="31"/>
      <c r="L16" s="27"/>
      <c r="M16" s="28"/>
      <c r="N16" s="32"/>
      <c r="O16" s="33">
        <f t="shared" si="3"/>
        <v>0</v>
      </c>
      <c r="Q16" s="6">
        <f t="shared" si="0"/>
        <v>9.1000000000000014</v>
      </c>
      <c r="R16" s="34">
        <f t="shared" ca="1" si="8"/>
        <v>44469</v>
      </c>
      <c r="S16" s="6">
        <f t="shared" si="1"/>
        <v>9.5</v>
      </c>
      <c r="T16" s="35">
        <f t="shared" si="4"/>
        <v>0</v>
      </c>
      <c r="U16" s="6">
        <f t="shared" si="5"/>
        <v>2</v>
      </c>
      <c r="V16" s="6">
        <f t="shared" si="2"/>
        <v>-0.1</v>
      </c>
      <c r="W16" s="36" t="str">
        <f t="shared" si="6"/>
        <v>웹 사이트 구현물(4) [오혜진]</v>
      </c>
    </row>
    <row r="17" spans="1:23" x14ac:dyDescent="0.45">
      <c r="A17" s="37" t="s">
        <v>97</v>
      </c>
      <c r="B17" s="37" t="s">
        <v>60</v>
      </c>
      <c r="C17" s="37" t="s">
        <v>98</v>
      </c>
      <c r="D17" s="38" t="s">
        <v>87</v>
      </c>
      <c r="E17" s="39">
        <v>44494</v>
      </c>
      <c r="F17" s="40">
        <v>7</v>
      </c>
      <c r="G17" s="41">
        <v>7</v>
      </c>
      <c r="H17" s="42">
        <v>44503</v>
      </c>
      <c r="I17" s="43"/>
      <c r="J17" s="44"/>
      <c r="K17" s="45"/>
      <c r="L17" s="41">
        <f t="shared" ref="L17:L25" si="9">M17-J17</f>
        <v>0</v>
      </c>
      <c r="M17" s="42">
        <f t="shared" ref="M17:M25" si="10">WORKDAY.INTL(J17,K17,1)</f>
        <v>0</v>
      </c>
      <c r="N17" s="46"/>
      <c r="O17" s="47">
        <f t="shared" si="3"/>
        <v>0</v>
      </c>
      <c r="Q17" s="6">
        <f t="shared" si="0"/>
        <v>8.1000000000000014</v>
      </c>
      <c r="R17" s="34">
        <f t="shared" ca="1" si="8"/>
        <v>44469</v>
      </c>
      <c r="S17" s="6">
        <f t="shared" si="1"/>
        <v>8.5</v>
      </c>
      <c r="T17" s="35">
        <f t="shared" si="4"/>
        <v>0</v>
      </c>
      <c r="U17" s="6">
        <f t="shared" si="5"/>
        <v>1</v>
      </c>
      <c r="V17" s="6">
        <f t="shared" si="2"/>
        <v>-0.1</v>
      </c>
      <c r="W17" s="36" t="str">
        <f t="shared" si="6"/>
        <v>웹 사이트 최종 구현물, 발표 PPT [오혜진]</v>
      </c>
    </row>
    <row r="18" spans="1:23" x14ac:dyDescent="0.45">
      <c r="A18" s="23" t="s">
        <v>90</v>
      </c>
      <c r="B18" s="23" t="s">
        <v>60</v>
      </c>
      <c r="C18" s="23" t="s">
        <v>86</v>
      </c>
      <c r="D18" s="24" t="s">
        <v>96</v>
      </c>
      <c r="E18" s="25">
        <v>44503</v>
      </c>
      <c r="F18" s="26">
        <v>9</v>
      </c>
      <c r="G18" s="27">
        <f>9</f>
        <v>9</v>
      </c>
      <c r="H18" s="28">
        <v>44512</v>
      </c>
      <c r="I18" s="29"/>
      <c r="J18" s="30"/>
      <c r="K18" s="31"/>
      <c r="L18" s="27">
        <f t="shared" si="9"/>
        <v>0</v>
      </c>
      <c r="M18" s="28">
        <f t="shared" si="10"/>
        <v>0</v>
      </c>
      <c r="N18" s="32"/>
      <c r="O18" s="33">
        <f t="shared" si="3"/>
        <v>0</v>
      </c>
      <c r="Q18" s="6">
        <f t="shared" si="0"/>
        <v>7.1000000000000014</v>
      </c>
      <c r="R18" s="34">
        <f t="shared" ca="1" si="8"/>
        <v>44469</v>
      </c>
      <c r="S18" s="6">
        <f t="shared" si="1"/>
        <v>7.5</v>
      </c>
      <c r="T18" s="35">
        <f t="shared" si="4"/>
        <v>0</v>
      </c>
      <c r="U18" s="6">
        <f t="shared" si="5"/>
        <v>1</v>
      </c>
      <c r="V18" s="6">
        <f t="shared" si="2"/>
        <v>-0.1</v>
      </c>
      <c r="W18" s="36" t="str">
        <f t="shared" si="6"/>
        <v>발표 PPT, 대본 [오혜진]</v>
      </c>
    </row>
    <row r="19" spans="1:23" x14ac:dyDescent="0.45">
      <c r="A19" s="37" t="s">
        <v>91</v>
      </c>
      <c r="B19" s="37" t="s">
        <v>60</v>
      </c>
      <c r="C19" s="37" t="s">
        <v>95</v>
      </c>
      <c r="D19" s="38" t="s">
        <v>89</v>
      </c>
      <c r="E19" s="39">
        <v>44519</v>
      </c>
      <c r="F19" s="40">
        <v>11</v>
      </c>
      <c r="G19" s="41">
        <v>11</v>
      </c>
      <c r="H19" s="42">
        <v>44530</v>
      </c>
      <c r="I19" s="43"/>
      <c r="J19" s="44"/>
      <c r="K19" s="45"/>
      <c r="L19" s="41">
        <f t="shared" si="9"/>
        <v>0</v>
      </c>
      <c r="M19" s="42">
        <f t="shared" si="10"/>
        <v>0</v>
      </c>
      <c r="N19" s="46"/>
      <c r="O19" s="47">
        <f t="shared" si="3"/>
        <v>0</v>
      </c>
      <c r="Q19" s="6">
        <f>IF(A19="",NA(),19.1-ROW()+6)</f>
        <v>6.1000000000000014</v>
      </c>
      <c r="R19" s="34">
        <f t="shared" ca="1" si="8"/>
        <v>44469</v>
      </c>
      <c r="S19" s="6">
        <f>IF(A19="",NA(),19.5-ROW()+6)</f>
        <v>6.5</v>
      </c>
      <c r="T19" s="35">
        <f>VLOOKUP(D19,$A$6:$M$25,13,0)</f>
        <v>0</v>
      </c>
      <c r="U19" s="6">
        <f>VLOOKUP(D19,$A$6:$Q$25,17,0)-Q19</f>
        <v>1</v>
      </c>
      <c r="V19" s="6">
        <f>IF(A19=D19,0,T19-J19-0.1)</f>
        <v>-0.1</v>
      </c>
      <c r="W19" s="36" t="str">
        <f>IF(B19="",C19,C19&amp;" ["&amp;B19&amp;"]")</f>
        <v>발명 신고서 [오혜진]</v>
      </c>
    </row>
    <row r="20" spans="1:23" x14ac:dyDescent="0.45">
      <c r="A20" s="23"/>
      <c r="B20" s="23"/>
      <c r="C20" s="23"/>
      <c r="D20" s="24"/>
      <c r="E20" s="25"/>
      <c r="F20" s="26"/>
      <c r="G20" s="27"/>
      <c r="H20" s="28"/>
      <c r="I20" s="29"/>
      <c r="J20" s="30"/>
      <c r="K20" s="31"/>
      <c r="L20" s="27">
        <f t="shared" si="9"/>
        <v>0</v>
      </c>
      <c r="M20" s="28">
        <f t="shared" si="10"/>
        <v>0</v>
      </c>
      <c r="N20" s="32"/>
      <c r="O20" s="33">
        <f t="shared" si="3"/>
        <v>0</v>
      </c>
      <c r="Q20" s="6" t="e">
        <f>IF(A20="",NA(),19.1-ROW()+6)</f>
        <v>#N/A</v>
      </c>
      <c r="R20" s="34">
        <f t="shared" ca="1" si="8"/>
        <v>44469</v>
      </c>
      <c r="S20" s="6" t="e">
        <f>IF(A20="",NA(),19.5-ROW()+6)</f>
        <v>#N/A</v>
      </c>
      <c r="T20" s="35" t="e">
        <f>VLOOKUP(D20,$A$6:$M$25,13,0)</f>
        <v>#N/A</v>
      </c>
      <c r="U20" s="6" t="e">
        <f>VLOOKUP(D20,$A$6:$Q$25,17,0)-Q20</f>
        <v>#N/A</v>
      </c>
      <c r="V20" s="6">
        <f>IF(A20=D20,0,T20-J20-0.1)</f>
        <v>0</v>
      </c>
      <c r="W20" s="36">
        <f>IF(B20="",C20,C20&amp;" ["&amp;B20&amp;"]")</f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ref="G21:G25" si="11">H21-E21</f>
        <v>0</v>
      </c>
      <c r="H21" s="42">
        <f t="shared" ref="H21:H25" si="12">WORKDAY.INTL(E21,F21,1)</f>
        <v>0</v>
      </c>
      <c r="I21" s="43"/>
      <c r="J21" s="44"/>
      <c r="K21" s="45"/>
      <c r="L21" s="41">
        <f t="shared" si="9"/>
        <v>0</v>
      </c>
      <c r="M21" s="42">
        <f t="shared" si="10"/>
        <v>0</v>
      </c>
      <c r="N21" s="46"/>
      <c r="O21" s="47">
        <f t="shared" si="3"/>
        <v>0</v>
      </c>
      <c r="Q21" s="6" t="e">
        <f t="shared" si="0"/>
        <v>#N/A</v>
      </c>
      <c r="R21" s="34">
        <f t="shared" ca="1" si="8"/>
        <v>44469</v>
      </c>
      <c r="S21" s="6" t="e">
        <f t="shared" si="1"/>
        <v>#N/A</v>
      </c>
      <c r="T21" s="35" t="e">
        <f t="shared" si="4"/>
        <v>#N/A</v>
      </c>
      <c r="U21" s="6" t="e">
        <f t="shared" si="5"/>
        <v>#N/A</v>
      </c>
      <c r="V21" s="6">
        <f t="shared" si="2"/>
        <v>0</v>
      </c>
      <c r="W21" s="36">
        <f t="shared" si="6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11"/>
        <v>0</v>
      </c>
      <c r="H22" s="28">
        <f t="shared" si="12"/>
        <v>0</v>
      </c>
      <c r="I22" s="29"/>
      <c r="J22" s="30"/>
      <c r="K22" s="31"/>
      <c r="L22" s="27">
        <f t="shared" si="9"/>
        <v>0</v>
      </c>
      <c r="M22" s="28">
        <f t="shared" si="10"/>
        <v>0</v>
      </c>
      <c r="N22" s="32"/>
      <c r="O22" s="33">
        <f t="shared" si="3"/>
        <v>0</v>
      </c>
      <c r="Q22" s="6" t="e">
        <f t="shared" si="0"/>
        <v>#N/A</v>
      </c>
      <c r="R22" s="34">
        <f t="shared" ca="1" si="8"/>
        <v>44469</v>
      </c>
      <c r="S22" s="6" t="e">
        <f t="shared" si="1"/>
        <v>#N/A</v>
      </c>
      <c r="T22" s="35" t="e">
        <f t="shared" si="4"/>
        <v>#N/A</v>
      </c>
      <c r="U22" s="6" t="e">
        <f t="shared" si="5"/>
        <v>#N/A</v>
      </c>
      <c r="V22" s="6">
        <f t="shared" si="2"/>
        <v>0</v>
      </c>
      <c r="W22" s="36">
        <f t="shared" si="6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11"/>
        <v>0</v>
      </c>
      <c r="H23" s="42">
        <f t="shared" si="12"/>
        <v>0</v>
      </c>
      <c r="I23" s="43"/>
      <c r="J23" s="44"/>
      <c r="K23" s="45"/>
      <c r="L23" s="41">
        <f t="shared" si="9"/>
        <v>0</v>
      </c>
      <c r="M23" s="42">
        <f t="shared" si="10"/>
        <v>0</v>
      </c>
      <c r="N23" s="46"/>
      <c r="O23" s="47">
        <f t="shared" si="3"/>
        <v>0</v>
      </c>
      <c r="Q23" s="6" t="e">
        <f t="shared" si="0"/>
        <v>#N/A</v>
      </c>
      <c r="R23" s="34">
        <f t="shared" ca="1" si="8"/>
        <v>44469</v>
      </c>
      <c r="S23" s="6" t="e">
        <f t="shared" si="1"/>
        <v>#N/A</v>
      </c>
      <c r="T23" s="35" t="e">
        <f t="shared" si="4"/>
        <v>#N/A</v>
      </c>
      <c r="U23" s="6" t="e">
        <f t="shared" si="5"/>
        <v>#N/A</v>
      </c>
      <c r="V23" s="6">
        <f t="shared" si="2"/>
        <v>0</v>
      </c>
      <c r="W23" s="36">
        <f t="shared" si="6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11"/>
        <v>0</v>
      </c>
      <c r="H24" s="28">
        <f t="shared" si="12"/>
        <v>0</v>
      </c>
      <c r="I24" s="29"/>
      <c r="J24" s="30"/>
      <c r="K24" s="31"/>
      <c r="L24" s="27">
        <f t="shared" si="9"/>
        <v>0</v>
      </c>
      <c r="M24" s="28">
        <f t="shared" si="10"/>
        <v>0</v>
      </c>
      <c r="N24" s="32"/>
      <c r="O24" s="33">
        <f t="shared" si="3"/>
        <v>0</v>
      </c>
      <c r="Q24" s="6" t="e">
        <f t="shared" si="0"/>
        <v>#N/A</v>
      </c>
      <c r="R24" s="34">
        <f t="shared" ca="1" si="8"/>
        <v>44469</v>
      </c>
      <c r="S24" s="6" t="e">
        <f t="shared" si="1"/>
        <v>#N/A</v>
      </c>
      <c r="T24" s="35" t="e">
        <f t="shared" si="4"/>
        <v>#N/A</v>
      </c>
      <c r="U24" s="6" t="e">
        <f t="shared" si="5"/>
        <v>#N/A</v>
      </c>
      <c r="V24" s="6">
        <f t="shared" si="2"/>
        <v>0</v>
      </c>
      <c r="W24" s="36">
        <f t="shared" si="6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11"/>
        <v>0</v>
      </c>
      <c r="H25" s="42">
        <f t="shared" si="12"/>
        <v>0</v>
      </c>
      <c r="I25" s="43"/>
      <c r="J25" s="44"/>
      <c r="K25" s="45"/>
      <c r="L25" s="41">
        <f t="shared" si="9"/>
        <v>0</v>
      </c>
      <c r="M25" s="42">
        <f t="shared" si="10"/>
        <v>0</v>
      </c>
      <c r="N25" s="46"/>
      <c r="O25" s="47">
        <f t="shared" si="3"/>
        <v>0</v>
      </c>
      <c r="Q25" s="6">
        <v>0.1</v>
      </c>
      <c r="R25" s="34">
        <f t="shared" ca="1" si="8"/>
        <v>44469</v>
      </c>
      <c r="S25" s="6">
        <v>0.5</v>
      </c>
      <c r="T25" s="35" t="e">
        <f t="shared" si="4"/>
        <v>#N/A</v>
      </c>
      <c r="U25" s="6" t="e">
        <f t="shared" si="5"/>
        <v>#N/A</v>
      </c>
      <c r="V25" s="6">
        <f t="shared" si="2"/>
        <v>0</v>
      </c>
      <c r="W25" s="36">
        <f t="shared" si="6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452CC21A-B6B9-40FA-9440-4C42622CDDFE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209-7301-472F-9203-7EDD65C29E99}">
  <sheetPr>
    <pageSetUpPr fitToPage="1"/>
  </sheetPr>
  <dimension ref="A2:Z26"/>
  <sheetViews>
    <sheetView showGridLines="0" topLeftCell="D1" zoomScale="85" zoomScaleNormal="85" workbookViewId="0">
      <selection activeCell="G6" sqref="G6: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27.58203125" style="6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5" width="8.75" style="6" customWidth="1"/>
    <col min="26" max="26" width="14.08203125" style="6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1</v>
      </c>
      <c r="E2" s="3" t="str">
        <f>D2&amp;" ("&amp;TEXT(E6,"m월 d일")&amp;"~"&amp;TEXT(H14,"m월 d일")&amp;") [진행률: "&amp;TEXT(N3,"0%")&amp;"]"</f>
        <v>오빠두엑셀 프로젝트 (4월 1일~5월 13일) [진행률: 74%]</v>
      </c>
    </row>
    <row r="3" spans="1:26" ht="17.5" customHeight="1" thickBot="1" x14ac:dyDescent="0.5">
      <c r="A3" s="1" t="s">
        <v>2</v>
      </c>
      <c r="B3" s="1"/>
      <c r="C3" s="1"/>
      <c r="D3" s="7">
        <v>43946</v>
      </c>
      <c r="M3" s="8" t="s">
        <v>3</v>
      </c>
      <c r="N3" s="9">
        <f>SUMPRODUCT(N6:N14,L6:L14)/SUM(L6:L14)</f>
        <v>0.74090909090909074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43920</v>
      </c>
      <c r="Z4" s="11">
        <f>MAX(M6:M25,H6:H25)+10</f>
        <v>43986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(4월 25일)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24</v>
      </c>
      <c r="B6" s="23" t="s">
        <v>25</v>
      </c>
      <c r="C6" s="23" t="s">
        <v>26</v>
      </c>
      <c r="D6" s="24" t="s">
        <v>27</v>
      </c>
      <c r="E6" s="25">
        <v>43922</v>
      </c>
      <c r="F6" s="26">
        <v>2</v>
      </c>
      <c r="G6" s="27">
        <f>H6-E6</f>
        <v>2</v>
      </c>
      <c r="H6" s="28">
        <f>WORKDAY.INTL(E6,F6,1)</f>
        <v>43924</v>
      </c>
      <c r="I6" s="29"/>
      <c r="J6" s="30">
        <v>43922</v>
      </c>
      <c r="K6" s="31">
        <v>1</v>
      </c>
      <c r="L6" s="27">
        <f>M6-J6</f>
        <v>1</v>
      </c>
      <c r="M6" s="28">
        <f>WORKDAY.INTL(J6,K6,1)</f>
        <v>43923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43946</v>
      </c>
      <c r="S6" s="6">
        <f t="shared" ref="S6:S24" si="1">IF(A6="",NA(),19.5-ROW()+6)</f>
        <v>19.5</v>
      </c>
      <c r="T6" s="35">
        <f>VLOOKUP(D6,$A$6:$M$25,13,0)</f>
        <v>43923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동종업계 리스트 [최서진MG]</v>
      </c>
    </row>
    <row r="7" spans="1:26" x14ac:dyDescent="0.45">
      <c r="A7" s="37" t="s">
        <v>28</v>
      </c>
      <c r="B7" s="37" t="s">
        <v>25</v>
      </c>
      <c r="C7" s="37" t="s">
        <v>29</v>
      </c>
      <c r="D7" s="38" t="s">
        <v>27</v>
      </c>
      <c r="E7" s="39">
        <v>43924</v>
      </c>
      <c r="F7" s="40">
        <v>2</v>
      </c>
      <c r="G7" s="41">
        <f t="shared" ref="G7:G25" si="3">H7-E7</f>
        <v>4</v>
      </c>
      <c r="H7" s="42">
        <f t="shared" ref="H7:H25" si="4">WORKDAY.INTL(E7,F7,1)</f>
        <v>43928</v>
      </c>
      <c r="I7" s="43"/>
      <c r="J7" s="44">
        <v>43924</v>
      </c>
      <c r="K7" s="45">
        <v>2</v>
      </c>
      <c r="L7" s="41">
        <f t="shared" ref="L7:L25" si="5">M7-J7</f>
        <v>4</v>
      </c>
      <c r="M7" s="42">
        <f t="shared" ref="M7:M25" si="6">WORKDAY.INTL(J7,K7,1)</f>
        <v>43928</v>
      </c>
      <c r="N7" s="46">
        <v>1</v>
      </c>
      <c r="O7" s="47">
        <f t="shared" ref="O7:O25" si="7">L7*N7</f>
        <v>4</v>
      </c>
      <c r="Q7" s="6">
        <f t="shared" si="0"/>
        <v>18.100000000000001</v>
      </c>
      <c r="R7" s="34">
        <f>R6</f>
        <v>43946</v>
      </c>
      <c r="S7" s="6">
        <f t="shared" si="1"/>
        <v>18.5</v>
      </c>
      <c r="T7" s="35">
        <f t="shared" ref="T7:T25" si="8">VLOOKUP(D7,$A$6:$M$25,13,0)</f>
        <v>43923</v>
      </c>
      <c r="U7" s="6">
        <f t="shared" ref="U7:U25" si="9">VLOOKUP(D7,$A$6:$Q$25,17,0)-Q7</f>
        <v>1</v>
      </c>
      <c r="V7" s="6">
        <f t="shared" si="2"/>
        <v>-1.1000000000000001</v>
      </c>
      <c r="W7" s="36" t="str">
        <f t="shared" ref="W7:W25" si="10">IF(B7="",C7,C7&amp;" ["&amp;B7&amp;"]")</f>
        <v>상하위 20% 목록 [최서진MG]</v>
      </c>
    </row>
    <row r="8" spans="1:26" x14ac:dyDescent="0.45">
      <c r="A8" s="23" t="s">
        <v>30</v>
      </c>
      <c r="B8" s="23" t="s">
        <v>25</v>
      </c>
      <c r="C8" s="23" t="s">
        <v>31</v>
      </c>
      <c r="D8" s="24" t="s">
        <v>32</v>
      </c>
      <c r="E8" s="25">
        <v>43928</v>
      </c>
      <c r="F8" s="26">
        <v>6</v>
      </c>
      <c r="G8" s="27">
        <f t="shared" si="3"/>
        <v>8</v>
      </c>
      <c r="H8" s="28">
        <f t="shared" si="4"/>
        <v>43936</v>
      </c>
      <c r="I8" s="29"/>
      <c r="J8" s="30">
        <v>43929</v>
      </c>
      <c r="K8" s="31">
        <v>5</v>
      </c>
      <c r="L8" s="27">
        <f t="shared" si="5"/>
        <v>7</v>
      </c>
      <c r="M8" s="28">
        <f t="shared" si="6"/>
        <v>43936</v>
      </c>
      <c r="N8" s="32">
        <v>1</v>
      </c>
      <c r="O8" s="33">
        <f t="shared" si="7"/>
        <v>7</v>
      </c>
      <c r="Q8" s="6">
        <f t="shared" si="0"/>
        <v>17.100000000000001</v>
      </c>
      <c r="R8" s="34">
        <f t="shared" ref="R8:R11" si="11">R7</f>
        <v>43946</v>
      </c>
      <c r="S8" s="6">
        <f t="shared" si="1"/>
        <v>17.5</v>
      </c>
      <c r="T8" s="35">
        <f t="shared" si="8"/>
        <v>43928</v>
      </c>
      <c r="U8" s="6">
        <f t="shared" si="9"/>
        <v>1</v>
      </c>
      <c r="V8" s="6">
        <f t="shared" si="2"/>
        <v>-1.1000000000000001</v>
      </c>
      <c r="W8" s="36" t="str">
        <f t="shared" si="10"/>
        <v>업체별 성공/실패 보고서 [최서진MG]</v>
      </c>
    </row>
    <row r="9" spans="1:26" x14ac:dyDescent="0.45">
      <c r="A9" s="37" t="s">
        <v>33</v>
      </c>
      <c r="B9" s="37" t="s">
        <v>34</v>
      </c>
      <c r="C9" s="37" t="s">
        <v>35</v>
      </c>
      <c r="D9" s="38" t="s">
        <v>36</v>
      </c>
      <c r="E9" s="39">
        <v>43936</v>
      </c>
      <c r="F9" s="40">
        <v>8</v>
      </c>
      <c r="G9" s="41">
        <f t="shared" si="3"/>
        <v>12</v>
      </c>
      <c r="H9" s="42">
        <f t="shared" si="4"/>
        <v>43948</v>
      </c>
      <c r="I9" s="43"/>
      <c r="J9" s="44">
        <v>43937</v>
      </c>
      <c r="K9" s="45">
        <v>6</v>
      </c>
      <c r="L9" s="41">
        <f t="shared" si="5"/>
        <v>8</v>
      </c>
      <c r="M9" s="42">
        <f t="shared" si="6"/>
        <v>43945</v>
      </c>
      <c r="N9" s="46">
        <v>0.8</v>
      </c>
      <c r="O9" s="47">
        <f t="shared" si="7"/>
        <v>6.4</v>
      </c>
      <c r="Q9" s="6">
        <f t="shared" si="0"/>
        <v>16.100000000000001</v>
      </c>
      <c r="R9" s="34">
        <f t="shared" si="11"/>
        <v>43946</v>
      </c>
      <c r="S9" s="6">
        <f t="shared" si="1"/>
        <v>16.5</v>
      </c>
      <c r="T9" s="35">
        <f t="shared" si="8"/>
        <v>43936</v>
      </c>
      <c r="U9" s="6">
        <f t="shared" si="9"/>
        <v>1</v>
      </c>
      <c r="V9" s="6">
        <f t="shared" si="2"/>
        <v>-1.1000000000000001</v>
      </c>
      <c r="W9" s="36" t="str">
        <f t="shared" si="10"/>
        <v>성장 원동력 분석 보고서 [최예나MG]</v>
      </c>
    </row>
    <row r="10" spans="1:26" x14ac:dyDescent="0.45">
      <c r="A10" s="23" t="s">
        <v>37</v>
      </c>
      <c r="B10" s="23" t="s">
        <v>34</v>
      </c>
      <c r="C10" s="23" t="s">
        <v>38</v>
      </c>
      <c r="D10" s="24" t="s">
        <v>36</v>
      </c>
      <c r="E10" s="25">
        <v>43936</v>
      </c>
      <c r="F10" s="26">
        <v>8</v>
      </c>
      <c r="G10" s="27">
        <f t="shared" si="3"/>
        <v>12</v>
      </c>
      <c r="H10" s="28">
        <f t="shared" si="4"/>
        <v>43948</v>
      </c>
      <c r="I10" s="29"/>
      <c r="J10" s="30">
        <v>43937</v>
      </c>
      <c r="K10" s="31">
        <v>6</v>
      </c>
      <c r="L10" s="27">
        <f t="shared" si="5"/>
        <v>8</v>
      </c>
      <c r="M10" s="28">
        <f t="shared" si="6"/>
        <v>43945</v>
      </c>
      <c r="N10" s="32">
        <v>0.8</v>
      </c>
      <c r="O10" s="33">
        <f t="shared" si="7"/>
        <v>6.4</v>
      </c>
      <c r="Q10" s="6">
        <f t="shared" si="0"/>
        <v>15.100000000000001</v>
      </c>
      <c r="R10" s="34">
        <f t="shared" si="11"/>
        <v>43946</v>
      </c>
      <c r="S10" s="6">
        <f t="shared" si="1"/>
        <v>15.5</v>
      </c>
      <c r="T10" s="35">
        <f t="shared" si="8"/>
        <v>43936</v>
      </c>
      <c r="U10" s="6">
        <f t="shared" si="9"/>
        <v>2</v>
      </c>
      <c r="V10" s="6">
        <f t="shared" si="2"/>
        <v>-1.1000000000000001</v>
      </c>
      <c r="W10" s="36" t="str">
        <f t="shared" si="10"/>
        <v>실패 후 극복사례 목록 [최예나MG]</v>
      </c>
    </row>
    <row r="11" spans="1:26" x14ac:dyDescent="0.45">
      <c r="A11" s="37" t="s">
        <v>39</v>
      </c>
      <c r="B11" s="37" t="s">
        <v>34</v>
      </c>
      <c r="C11" s="37" t="s">
        <v>40</v>
      </c>
      <c r="D11" s="38" t="s">
        <v>41</v>
      </c>
      <c r="E11" s="39">
        <v>43948</v>
      </c>
      <c r="F11" s="40">
        <v>4</v>
      </c>
      <c r="G11" s="41">
        <f t="shared" si="3"/>
        <v>4</v>
      </c>
      <c r="H11" s="42">
        <f t="shared" si="4"/>
        <v>43952</v>
      </c>
      <c r="I11" s="43"/>
      <c r="J11" s="44">
        <v>43942</v>
      </c>
      <c r="K11" s="45">
        <v>4</v>
      </c>
      <c r="L11" s="41">
        <f t="shared" si="5"/>
        <v>6</v>
      </c>
      <c r="M11" s="42">
        <f t="shared" si="6"/>
        <v>43948</v>
      </c>
      <c r="N11" s="46">
        <v>0.5</v>
      </c>
      <c r="O11" s="47">
        <f t="shared" si="7"/>
        <v>3</v>
      </c>
      <c r="Q11" s="6">
        <f t="shared" si="0"/>
        <v>14.100000000000001</v>
      </c>
      <c r="R11" s="34">
        <f t="shared" si="11"/>
        <v>43946</v>
      </c>
      <c r="S11" s="6">
        <f t="shared" si="1"/>
        <v>14.5</v>
      </c>
      <c r="T11" s="35">
        <f t="shared" si="8"/>
        <v>43948</v>
      </c>
      <c r="U11" s="6">
        <f t="shared" si="9"/>
        <v>0</v>
      </c>
      <c r="V11" s="6">
        <f t="shared" si="2"/>
        <v>0</v>
      </c>
      <c r="W11" s="36" t="str">
        <f t="shared" si="10"/>
        <v>업체별 YoY 성장률 보고서 [최예나MG]</v>
      </c>
    </row>
    <row r="12" spans="1:26" x14ac:dyDescent="0.45">
      <c r="A12" s="23" t="s">
        <v>42</v>
      </c>
      <c r="B12" s="23" t="s">
        <v>25</v>
      </c>
      <c r="C12" s="23" t="s">
        <v>43</v>
      </c>
      <c r="D12" s="24" t="s">
        <v>44</v>
      </c>
      <c r="E12" s="25">
        <v>43952</v>
      </c>
      <c r="F12" s="26">
        <v>3</v>
      </c>
      <c r="G12" s="27">
        <f t="shared" si="3"/>
        <v>5</v>
      </c>
      <c r="H12" s="28">
        <f t="shared" si="4"/>
        <v>43957</v>
      </c>
      <c r="I12" s="29"/>
      <c r="J12" s="30">
        <v>43948</v>
      </c>
      <c r="K12" s="31">
        <v>3</v>
      </c>
      <c r="L12" s="27">
        <f t="shared" si="5"/>
        <v>3</v>
      </c>
      <c r="M12" s="28">
        <f t="shared" si="6"/>
        <v>43951</v>
      </c>
      <c r="N12" s="32">
        <v>1</v>
      </c>
      <c r="O12" s="33">
        <f t="shared" si="7"/>
        <v>3</v>
      </c>
      <c r="Q12" s="6">
        <f t="shared" si="0"/>
        <v>13.100000000000001</v>
      </c>
      <c r="R12" s="34">
        <f>R11</f>
        <v>43946</v>
      </c>
      <c r="S12" s="6">
        <f t="shared" si="1"/>
        <v>13.5</v>
      </c>
      <c r="T12" s="35">
        <f t="shared" si="8"/>
        <v>43945</v>
      </c>
      <c r="U12" s="6">
        <f t="shared" si="9"/>
        <v>2</v>
      </c>
      <c r="V12" s="6">
        <f t="shared" si="2"/>
        <v>-3.1</v>
      </c>
      <c r="W12" s="36" t="str">
        <f t="shared" si="10"/>
        <v>업체 미래 수료 예측 보고서 [최서진MG]</v>
      </c>
    </row>
    <row r="13" spans="1:26" x14ac:dyDescent="0.45">
      <c r="A13" s="37" t="s">
        <v>45</v>
      </c>
      <c r="B13" s="37" t="s">
        <v>46</v>
      </c>
      <c r="C13" s="37" t="s">
        <v>47</v>
      </c>
      <c r="D13" s="38" t="s">
        <v>48</v>
      </c>
      <c r="E13" s="39">
        <v>43957</v>
      </c>
      <c r="F13" s="40">
        <v>4</v>
      </c>
      <c r="G13" s="41">
        <f t="shared" si="3"/>
        <v>6</v>
      </c>
      <c r="H13" s="42">
        <f t="shared" si="4"/>
        <v>43963</v>
      </c>
      <c r="I13" s="43"/>
      <c r="J13" s="44">
        <v>43951</v>
      </c>
      <c r="K13" s="45">
        <v>4</v>
      </c>
      <c r="L13" s="41">
        <f t="shared" si="5"/>
        <v>6</v>
      </c>
      <c r="M13" s="42">
        <f t="shared" si="6"/>
        <v>43957</v>
      </c>
      <c r="N13" s="46">
        <v>0.3</v>
      </c>
      <c r="O13" s="47">
        <f t="shared" si="7"/>
        <v>1.7999999999999998</v>
      </c>
      <c r="Q13" s="6">
        <f t="shared" si="0"/>
        <v>12.100000000000001</v>
      </c>
      <c r="R13" s="34">
        <f>R12</f>
        <v>43946</v>
      </c>
      <c r="S13" s="6">
        <f t="shared" si="1"/>
        <v>12.5</v>
      </c>
      <c r="T13" s="35">
        <f t="shared" si="8"/>
        <v>43951</v>
      </c>
      <c r="U13" s="6">
        <f t="shared" si="9"/>
        <v>1</v>
      </c>
      <c r="V13" s="6">
        <f t="shared" si="2"/>
        <v>-0.1</v>
      </c>
      <c r="W13" s="36" t="str">
        <f t="shared" si="10"/>
        <v>주간회의 보고서 초안 [박승우TL]</v>
      </c>
    </row>
    <row r="14" spans="1:26" x14ac:dyDescent="0.45">
      <c r="A14" s="23" t="s">
        <v>49</v>
      </c>
      <c r="B14" s="23" t="s">
        <v>46</v>
      </c>
      <c r="C14" s="23" t="s">
        <v>50</v>
      </c>
      <c r="D14" s="24" t="s">
        <v>51</v>
      </c>
      <c r="E14" s="25">
        <v>43963</v>
      </c>
      <c r="F14" s="26">
        <v>1</v>
      </c>
      <c r="G14" s="27">
        <f t="shared" si="3"/>
        <v>1</v>
      </c>
      <c r="H14" s="28">
        <f t="shared" si="4"/>
        <v>43964</v>
      </c>
      <c r="I14" s="29"/>
      <c r="J14" s="30">
        <v>43957</v>
      </c>
      <c r="K14" s="31">
        <v>1</v>
      </c>
      <c r="L14" s="27">
        <f t="shared" si="5"/>
        <v>1</v>
      </c>
      <c r="M14" s="28">
        <f t="shared" si="6"/>
        <v>43958</v>
      </c>
      <c r="N14" s="32">
        <v>0</v>
      </c>
      <c r="O14" s="33">
        <f t="shared" si="7"/>
        <v>0</v>
      </c>
      <c r="Q14" s="6">
        <f t="shared" si="0"/>
        <v>11.100000000000001</v>
      </c>
      <c r="R14" s="34">
        <f>R13</f>
        <v>43946</v>
      </c>
      <c r="S14" s="6">
        <f t="shared" si="1"/>
        <v>11.5</v>
      </c>
      <c r="T14" s="35">
        <f t="shared" si="8"/>
        <v>43957</v>
      </c>
      <c r="U14" s="6">
        <f t="shared" si="9"/>
        <v>1</v>
      </c>
      <c r="V14" s="6">
        <f t="shared" si="2"/>
        <v>-0.1</v>
      </c>
      <c r="W14" s="36" t="str">
        <f t="shared" si="10"/>
        <v>이사회 발표여부 결정 [박승우TL]</v>
      </c>
    </row>
    <row r="15" spans="1:26" x14ac:dyDescent="0.45">
      <c r="A15" s="37" t="s">
        <v>52</v>
      </c>
      <c r="B15" s="37" t="s">
        <v>53</v>
      </c>
      <c r="C15" s="37" t="s">
        <v>54</v>
      </c>
      <c r="D15" s="38" t="s">
        <v>55</v>
      </c>
      <c r="E15" s="39">
        <v>43964</v>
      </c>
      <c r="F15" s="40">
        <v>7</v>
      </c>
      <c r="G15" s="41">
        <f t="shared" si="3"/>
        <v>9</v>
      </c>
      <c r="H15" s="42">
        <f t="shared" si="4"/>
        <v>43973</v>
      </c>
      <c r="I15" s="43"/>
      <c r="J15" s="44">
        <v>43959</v>
      </c>
      <c r="K15" s="45">
        <v>10</v>
      </c>
      <c r="L15" s="41">
        <f t="shared" si="5"/>
        <v>14</v>
      </c>
      <c r="M15" s="42">
        <f t="shared" si="6"/>
        <v>43973</v>
      </c>
      <c r="N15" s="46">
        <v>0</v>
      </c>
      <c r="O15" s="47">
        <f t="shared" si="7"/>
        <v>0</v>
      </c>
      <c r="Q15" s="6">
        <f t="shared" si="0"/>
        <v>10.100000000000001</v>
      </c>
      <c r="R15" s="34">
        <f t="shared" ref="R15:R25" si="12">R14</f>
        <v>43946</v>
      </c>
      <c r="S15" s="6">
        <f t="shared" si="1"/>
        <v>10.5</v>
      </c>
      <c r="T15" s="35">
        <f t="shared" si="8"/>
        <v>43958</v>
      </c>
      <c r="U15" s="6">
        <f t="shared" si="9"/>
        <v>1</v>
      </c>
      <c r="V15" s="6">
        <f t="shared" si="2"/>
        <v>-1.1000000000000001</v>
      </c>
      <c r="W15" s="36" t="str">
        <f t="shared" si="10"/>
        <v>이사회 발표 보고서 [최서진DR]</v>
      </c>
    </row>
    <row r="16" spans="1:26" x14ac:dyDescent="0.45">
      <c r="A16" s="23" t="s">
        <v>56</v>
      </c>
      <c r="B16" s="23" t="s">
        <v>53</v>
      </c>
      <c r="C16" s="23" t="s">
        <v>57</v>
      </c>
      <c r="D16" s="24" t="s">
        <v>58</v>
      </c>
      <c r="E16" s="25">
        <v>43974</v>
      </c>
      <c r="F16" s="26">
        <v>1</v>
      </c>
      <c r="G16" s="27">
        <f t="shared" si="3"/>
        <v>2</v>
      </c>
      <c r="H16" s="28">
        <f t="shared" si="4"/>
        <v>43976</v>
      </c>
      <c r="I16" s="29"/>
      <c r="J16" s="30">
        <v>43974</v>
      </c>
      <c r="K16" s="31">
        <v>1</v>
      </c>
      <c r="L16" s="27">
        <f t="shared" si="5"/>
        <v>2</v>
      </c>
      <c r="M16" s="28">
        <f t="shared" si="6"/>
        <v>43976</v>
      </c>
      <c r="N16" s="32">
        <v>0</v>
      </c>
      <c r="O16" s="33">
        <f t="shared" si="7"/>
        <v>0</v>
      </c>
      <c r="Q16" s="6">
        <f t="shared" si="0"/>
        <v>9.1000000000000014</v>
      </c>
      <c r="R16" s="34">
        <f t="shared" si="12"/>
        <v>43946</v>
      </c>
      <c r="S16" s="6">
        <f t="shared" si="1"/>
        <v>9.5</v>
      </c>
      <c r="T16" s="35">
        <f t="shared" si="8"/>
        <v>43973</v>
      </c>
      <c r="U16" s="6">
        <f t="shared" si="9"/>
        <v>1</v>
      </c>
      <c r="V16" s="6">
        <f t="shared" si="2"/>
        <v>-1.1000000000000001</v>
      </c>
      <c r="W16" s="36" t="str">
        <f t="shared" si="10"/>
        <v>프로젝트 진행 [최서진DR]</v>
      </c>
    </row>
    <row r="17" spans="1:23" x14ac:dyDescent="0.45">
      <c r="A17" s="37"/>
      <c r="B17" s="37"/>
      <c r="C17" s="37"/>
      <c r="D17" s="38"/>
      <c r="E17" s="39"/>
      <c r="F17" s="40"/>
      <c r="G17" s="41">
        <f t="shared" si="3"/>
        <v>0</v>
      </c>
      <c r="H17" s="42">
        <f t="shared" si="4"/>
        <v>0</v>
      </c>
      <c r="I17" s="43"/>
      <c r="J17" s="44"/>
      <c r="K17" s="45"/>
      <c r="L17" s="41">
        <f t="shared" si="5"/>
        <v>0</v>
      </c>
      <c r="M17" s="42">
        <f t="shared" si="6"/>
        <v>0</v>
      </c>
      <c r="N17" s="46"/>
      <c r="O17" s="47">
        <f t="shared" si="7"/>
        <v>0</v>
      </c>
      <c r="Q17" s="6" t="e">
        <f t="shared" si="0"/>
        <v>#N/A</v>
      </c>
      <c r="R17" s="34">
        <f t="shared" si="12"/>
        <v>43946</v>
      </c>
      <c r="S17" s="6" t="e">
        <f t="shared" si="1"/>
        <v>#N/A</v>
      </c>
      <c r="T17" s="35" t="e">
        <f t="shared" si="8"/>
        <v>#N/A</v>
      </c>
      <c r="U17" s="6" t="e">
        <f t="shared" si="9"/>
        <v>#N/A</v>
      </c>
      <c r="V17" s="6">
        <f t="shared" si="2"/>
        <v>0</v>
      </c>
      <c r="W17" s="36">
        <f t="shared" si="10"/>
        <v>0</v>
      </c>
    </row>
    <row r="18" spans="1:23" x14ac:dyDescent="0.45">
      <c r="A18" s="23"/>
      <c r="B18" s="23"/>
      <c r="C18" s="23"/>
      <c r="D18" s="24"/>
      <c r="E18" s="25"/>
      <c r="F18" s="26"/>
      <c r="G18" s="27">
        <f t="shared" si="3"/>
        <v>0</v>
      </c>
      <c r="H18" s="28">
        <f t="shared" si="4"/>
        <v>0</v>
      </c>
      <c r="I18" s="29"/>
      <c r="J18" s="30"/>
      <c r="K18" s="31"/>
      <c r="L18" s="27">
        <f t="shared" si="5"/>
        <v>0</v>
      </c>
      <c r="M18" s="28">
        <f t="shared" si="6"/>
        <v>0</v>
      </c>
      <c r="N18" s="32"/>
      <c r="O18" s="33">
        <f t="shared" si="7"/>
        <v>0</v>
      </c>
      <c r="Q18" s="6" t="e">
        <f t="shared" si="0"/>
        <v>#N/A</v>
      </c>
      <c r="R18" s="34">
        <f t="shared" si="12"/>
        <v>43946</v>
      </c>
      <c r="S18" s="6" t="e">
        <f t="shared" si="1"/>
        <v>#N/A</v>
      </c>
      <c r="T18" s="35" t="e">
        <f t="shared" si="8"/>
        <v>#N/A</v>
      </c>
      <c r="U18" s="6" t="e">
        <f t="shared" si="9"/>
        <v>#N/A</v>
      </c>
      <c r="V18" s="6">
        <f t="shared" si="2"/>
        <v>0</v>
      </c>
      <c r="W18" s="36">
        <f t="shared" si="10"/>
        <v>0</v>
      </c>
    </row>
    <row r="19" spans="1:23" x14ac:dyDescent="0.45">
      <c r="A19" s="37"/>
      <c r="B19" s="37"/>
      <c r="C19" s="37"/>
      <c r="D19" s="38"/>
      <c r="E19" s="39"/>
      <c r="F19" s="40"/>
      <c r="G19" s="41">
        <f t="shared" si="3"/>
        <v>0</v>
      </c>
      <c r="H19" s="42">
        <f t="shared" si="4"/>
        <v>0</v>
      </c>
      <c r="I19" s="43"/>
      <c r="J19" s="44"/>
      <c r="K19" s="45"/>
      <c r="L19" s="41">
        <f t="shared" si="5"/>
        <v>0</v>
      </c>
      <c r="M19" s="42">
        <f t="shared" si="6"/>
        <v>0</v>
      </c>
      <c r="N19" s="46"/>
      <c r="O19" s="47">
        <f t="shared" si="7"/>
        <v>0</v>
      </c>
      <c r="Q19" s="6" t="e">
        <f t="shared" si="0"/>
        <v>#N/A</v>
      </c>
      <c r="R19" s="34">
        <f t="shared" si="12"/>
        <v>43946</v>
      </c>
      <c r="S19" s="6" t="e">
        <f t="shared" si="1"/>
        <v>#N/A</v>
      </c>
      <c r="T19" s="35" t="e">
        <f t="shared" si="8"/>
        <v>#N/A</v>
      </c>
      <c r="U19" s="6" t="e">
        <f t="shared" si="9"/>
        <v>#N/A</v>
      </c>
      <c r="V19" s="6">
        <f t="shared" si="2"/>
        <v>0</v>
      </c>
      <c r="W19" s="36">
        <f t="shared" si="10"/>
        <v>0</v>
      </c>
    </row>
    <row r="20" spans="1:23" x14ac:dyDescent="0.45">
      <c r="A20" s="23"/>
      <c r="B20" s="23"/>
      <c r="C20" s="23"/>
      <c r="D20" s="24"/>
      <c r="E20" s="25"/>
      <c r="F20" s="26"/>
      <c r="G20" s="27">
        <f t="shared" si="3"/>
        <v>0</v>
      </c>
      <c r="H20" s="28">
        <f t="shared" si="4"/>
        <v>0</v>
      </c>
      <c r="I20" s="29"/>
      <c r="J20" s="30"/>
      <c r="K20" s="31"/>
      <c r="L20" s="27">
        <f t="shared" si="5"/>
        <v>0</v>
      </c>
      <c r="M20" s="28">
        <f t="shared" si="6"/>
        <v>0</v>
      </c>
      <c r="N20" s="32"/>
      <c r="O20" s="33">
        <f t="shared" si="7"/>
        <v>0</v>
      </c>
      <c r="Q20" s="6" t="e">
        <f t="shared" si="0"/>
        <v>#N/A</v>
      </c>
      <c r="R20" s="34">
        <f t="shared" si="12"/>
        <v>43946</v>
      </c>
      <c r="S20" s="6" t="e">
        <f t="shared" si="1"/>
        <v>#N/A</v>
      </c>
      <c r="T20" s="35" t="e">
        <f t="shared" si="8"/>
        <v>#N/A</v>
      </c>
      <c r="U20" s="6" t="e">
        <f t="shared" si="9"/>
        <v>#N/A</v>
      </c>
      <c r="V20" s="6">
        <f t="shared" si="2"/>
        <v>0</v>
      </c>
      <c r="W20" s="36">
        <f t="shared" si="10"/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si="3"/>
        <v>0</v>
      </c>
      <c r="H21" s="42">
        <f t="shared" si="4"/>
        <v>0</v>
      </c>
      <c r="I21" s="43"/>
      <c r="J21" s="44"/>
      <c r="K21" s="45"/>
      <c r="L21" s="41">
        <f t="shared" si="5"/>
        <v>0</v>
      </c>
      <c r="M21" s="42">
        <f t="shared" si="6"/>
        <v>0</v>
      </c>
      <c r="N21" s="46"/>
      <c r="O21" s="47">
        <f t="shared" si="7"/>
        <v>0</v>
      </c>
      <c r="Q21" s="6" t="e">
        <f t="shared" si="0"/>
        <v>#N/A</v>
      </c>
      <c r="R21" s="34">
        <f t="shared" si="12"/>
        <v>43946</v>
      </c>
      <c r="S21" s="6" t="e">
        <f t="shared" si="1"/>
        <v>#N/A</v>
      </c>
      <c r="T21" s="35" t="e">
        <f t="shared" si="8"/>
        <v>#N/A</v>
      </c>
      <c r="U21" s="6" t="e">
        <f t="shared" si="9"/>
        <v>#N/A</v>
      </c>
      <c r="V21" s="6">
        <f t="shared" si="2"/>
        <v>0</v>
      </c>
      <c r="W21" s="36">
        <f t="shared" si="10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3"/>
        <v>0</v>
      </c>
      <c r="H22" s="28">
        <f t="shared" si="4"/>
        <v>0</v>
      </c>
      <c r="I22" s="29"/>
      <c r="J22" s="30"/>
      <c r="K22" s="31"/>
      <c r="L22" s="27">
        <f t="shared" si="5"/>
        <v>0</v>
      </c>
      <c r="M22" s="28">
        <f t="shared" si="6"/>
        <v>0</v>
      </c>
      <c r="N22" s="32"/>
      <c r="O22" s="33">
        <f t="shared" si="7"/>
        <v>0</v>
      </c>
      <c r="Q22" s="6" t="e">
        <f t="shared" si="0"/>
        <v>#N/A</v>
      </c>
      <c r="R22" s="34">
        <f t="shared" si="12"/>
        <v>43946</v>
      </c>
      <c r="S22" s="6" t="e">
        <f t="shared" si="1"/>
        <v>#N/A</v>
      </c>
      <c r="T22" s="35" t="e">
        <f t="shared" si="8"/>
        <v>#N/A</v>
      </c>
      <c r="U22" s="6" t="e">
        <f t="shared" si="9"/>
        <v>#N/A</v>
      </c>
      <c r="V22" s="6">
        <f t="shared" si="2"/>
        <v>0</v>
      </c>
      <c r="W22" s="36">
        <f t="shared" si="10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3"/>
        <v>0</v>
      </c>
      <c r="H23" s="42">
        <f t="shared" si="4"/>
        <v>0</v>
      </c>
      <c r="I23" s="43"/>
      <c r="J23" s="44"/>
      <c r="K23" s="45"/>
      <c r="L23" s="41">
        <f t="shared" si="5"/>
        <v>0</v>
      </c>
      <c r="M23" s="42">
        <f t="shared" si="6"/>
        <v>0</v>
      </c>
      <c r="N23" s="46"/>
      <c r="O23" s="47">
        <f t="shared" si="7"/>
        <v>0</v>
      </c>
      <c r="Q23" s="6" t="e">
        <f t="shared" si="0"/>
        <v>#N/A</v>
      </c>
      <c r="R23" s="34">
        <f t="shared" si="12"/>
        <v>43946</v>
      </c>
      <c r="S23" s="6" t="e">
        <f t="shared" si="1"/>
        <v>#N/A</v>
      </c>
      <c r="T23" s="35" t="e">
        <f t="shared" si="8"/>
        <v>#N/A</v>
      </c>
      <c r="U23" s="6" t="e">
        <f t="shared" si="9"/>
        <v>#N/A</v>
      </c>
      <c r="V23" s="6">
        <f t="shared" si="2"/>
        <v>0</v>
      </c>
      <c r="W23" s="36">
        <f t="shared" si="10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3"/>
        <v>0</v>
      </c>
      <c r="H24" s="28">
        <f t="shared" si="4"/>
        <v>0</v>
      </c>
      <c r="I24" s="29"/>
      <c r="J24" s="30"/>
      <c r="K24" s="31"/>
      <c r="L24" s="27">
        <f t="shared" si="5"/>
        <v>0</v>
      </c>
      <c r="M24" s="28">
        <f t="shared" si="6"/>
        <v>0</v>
      </c>
      <c r="N24" s="32"/>
      <c r="O24" s="33">
        <f t="shared" si="7"/>
        <v>0</v>
      </c>
      <c r="Q24" s="6" t="e">
        <f t="shared" si="0"/>
        <v>#N/A</v>
      </c>
      <c r="R24" s="34">
        <f t="shared" si="12"/>
        <v>43946</v>
      </c>
      <c r="S24" s="6" t="e">
        <f t="shared" si="1"/>
        <v>#N/A</v>
      </c>
      <c r="T24" s="35" t="e">
        <f t="shared" si="8"/>
        <v>#N/A</v>
      </c>
      <c r="U24" s="6" t="e">
        <f t="shared" si="9"/>
        <v>#N/A</v>
      </c>
      <c r="V24" s="6">
        <f t="shared" si="2"/>
        <v>0</v>
      </c>
      <c r="W24" s="36">
        <f t="shared" si="10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3"/>
        <v>0</v>
      </c>
      <c r="H25" s="42">
        <f t="shared" si="4"/>
        <v>0</v>
      </c>
      <c r="I25" s="43"/>
      <c r="J25" s="44"/>
      <c r="K25" s="45"/>
      <c r="L25" s="41">
        <f t="shared" si="5"/>
        <v>0</v>
      </c>
      <c r="M25" s="42">
        <f t="shared" si="6"/>
        <v>0</v>
      </c>
      <c r="N25" s="46"/>
      <c r="O25" s="47">
        <f t="shared" si="7"/>
        <v>0</v>
      </c>
      <c r="Q25" s="6">
        <v>0.1</v>
      </c>
      <c r="R25" s="34">
        <f t="shared" si="12"/>
        <v>43946</v>
      </c>
      <c r="S25" s="6">
        <v>0.5</v>
      </c>
      <c r="T25" s="35" t="e">
        <f t="shared" si="8"/>
        <v>#N/A</v>
      </c>
      <c r="U25" s="6" t="e">
        <f t="shared" si="9"/>
        <v>#N/A</v>
      </c>
      <c r="V25" s="6">
        <f t="shared" si="2"/>
        <v>0</v>
      </c>
      <c r="W25" s="36">
        <f t="shared" si="10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709BD1F-B1BF-43DD-A77E-1E77DC3037DB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간트차트</vt:lpstr>
      <vt:lpstr>간트차트 예시</vt:lpstr>
      <vt:lpstr>간트차트!Print_Area</vt:lpstr>
      <vt:lpstr>'간트차트 예시'!Print_Area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2021-09-14T12:50:15Z</dcterms:created>
  <dcterms:modified xsi:type="dcterms:W3CDTF">2021-09-30T14:06:58Z</dcterms:modified>
</cp:coreProperties>
</file>