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801B049C-FA6E-494E-A2A3-A7D4FC3AD558}" xr6:coauthVersionLast="47" xr6:coauthVersionMax="47" xr10:uidLastSave="{00000000-0000-0000-0000-000000000000}"/>
  <bookViews>
    <workbookView xWindow="-108" yWindow="-108" windowWidth="23256" windowHeight="12720" tabRatio="869" firstSheet="3" activeTab="8" xr2:uid="{00000000-000D-0000-FFFF-FFFF00000000}"/>
  </bookViews>
  <sheets>
    <sheet name="总体均值的区间估计总体方差已知" sheetId="3" r:id="rId1"/>
    <sheet name="总体均值的区间估计-总体方差未知" sheetId="13" r:id="rId2"/>
    <sheet name="总体均值-正态总体、方差未知、小样本" sheetId="5" r:id="rId3"/>
    <sheet name="总体比例的区间估计" sheetId="6" r:id="rId4"/>
    <sheet name="总体方差的区间估计" sheetId="7" r:id="rId5"/>
    <sheet name="两个总体均值之差的区间估计-1" sheetId="8" r:id="rId6"/>
    <sheet name="两个总体均值之差的区间估计-匹配样本" sheetId="12" r:id="rId7"/>
    <sheet name="比例差" sheetId="10" r:id="rId8"/>
    <sheet name="两个总体方差比的区间估计" sheetId="15" r:id="rId9"/>
    <sheet name="补4" sheetId="19" state="hidden" r:id="rId10"/>
  </sheets>
  <calcPr calcId="181029" concurrentCalc="0"/>
</workbook>
</file>

<file path=xl/calcChain.xml><?xml version="1.0" encoding="utf-8"?>
<calcChain xmlns="http://schemas.openxmlformats.org/spreadsheetml/2006/main">
  <c r="C8" i="15" l="1"/>
  <c r="B8" i="15"/>
  <c r="B6" i="15"/>
  <c r="C6" i="15"/>
  <c r="B5" i="15"/>
  <c r="C7" i="10"/>
  <c r="B7" i="10"/>
  <c r="B5" i="10"/>
  <c r="D15" i="12"/>
  <c r="C15" i="12"/>
  <c r="C14" i="12"/>
  <c r="C13" i="12"/>
  <c r="C12" i="12"/>
  <c r="D2" i="12"/>
  <c r="B7" i="8"/>
  <c r="B6" i="8"/>
  <c r="C11" i="7"/>
  <c r="B11" i="7"/>
  <c r="C10" i="7"/>
  <c r="B10" i="7"/>
  <c r="C9" i="7"/>
  <c r="B9" i="7"/>
  <c r="B8" i="7"/>
  <c r="C6" i="6"/>
  <c r="B6" i="6"/>
  <c r="B5" i="6"/>
  <c r="B4" i="6"/>
  <c r="C7" i="5"/>
  <c r="B7" i="5"/>
  <c r="B6" i="5"/>
  <c r="B5" i="5"/>
  <c r="B4" i="5"/>
  <c r="C11" i="13"/>
  <c r="B11" i="13"/>
  <c r="B10" i="13"/>
  <c r="B9" i="13"/>
  <c r="B8" i="13"/>
  <c r="C10" i="3"/>
  <c r="B10" i="3"/>
  <c r="B9" i="3"/>
  <c r="B8" i="3"/>
  <c r="D3" i="12"/>
  <c r="D4" i="12"/>
  <c r="D5" i="12"/>
  <c r="D6" i="12"/>
  <c r="D7" i="12"/>
  <c r="D8" i="12"/>
  <c r="D9" i="12"/>
  <c r="D10" i="12"/>
  <c r="D11" i="12"/>
  <c r="C7" i="8"/>
</calcChain>
</file>

<file path=xl/sharedStrings.xml><?xml version="1.0" encoding="utf-8"?>
<sst xmlns="http://schemas.openxmlformats.org/spreadsheetml/2006/main" count="55" uniqueCount="45">
  <si>
    <r>
      <t>25</t>
    </r>
    <r>
      <rPr>
        <b/>
        <sz val="10.5"/>
        <color rgb="FFFFFFFF"/>
        <rFont val="微软雅黑"/>
        <family val="2"/>
        <charset val="134"/>
      </rPr>
      <t>袋食品的重量</t>
    </r>
  </si>
  <si>
    <r>
      <t>单位：</t>
    </r>
    <r>
      <rPr>
        <b/>
        <sz val="10.5"/>
        <color rgb="FFFFFFFF"/>
        <rFont val="Arial"/>
        <family val="2"/>
      </rPr>
      <t>g</t>
    </r>
  </si>
  <si>
    <t>均值</t>
    <phoneticPr fontId="1" type="noConversion"/>
  </si>
  <si>
    <t>z值</t>
    <phoneticPr fontId="1" type="noConversion"/>
  </si>
  <si>
    <t>置信区间</t>
    <phoneticPr fontId="1" type="noConversion"/>
  </si>
  <si>
    <t>均值</t>
    <phoneticPr fontId="1" type="noConversion"/>
  </si>
  <si>
    <t>标准差</t>
    <phoneticPr fontId="1" type="noConversion"/>
  </si>
  <si>
    <t>t值</t>
    <phoneticPr fontId="1" type="noConversion"/>
  </si>
  <si>
    <t>置信区间</t>
    <phoneticPr fontId="1" type="noConversion"/>
  </si>
  <si>
    <t>某城市想要估计下岗职工中女性所占的比例，随机地抽取了100名下岗职工，其中65人为女性职工。试以95%的置信水平估计该城市下岗职工中女性比例的置信区间。</t>
  </si>
  <si>
    <t>样本比例</t>
    <phoneticPr fontId="1" type="noConversion"/>
  </si>
  <si>
    <t>z值</t>
    <phoneticPr fontId="1" type="noConversion"/>
  </si>
  <si>
    <t>样本方差</t>
    <phoneticPr fontId="1" type="noConversion"/>
  </si>
  <si>
    <t>卡方值</t>
    <phoneticPr fontId="1" type="noConversion"/>
  </si>
  <si>
    <t>总体方差的置信区间</t>
    <phoneticPr fontId="1" type="noConversion"/>
  </si>
  <si>
    <t>总体标准差的置信区间</t>
    <phoneticPr fontId="1" type="noConversion"/>
  </si>
  <si>
    <r>
      <t>中学</t>
    </r>
    <r>
      <rPr>
        <b/>
        <sz val="10.5"/>
        <color theme="1"/>
        <rFont val="Arial"/>
        <family val="2"/>
      </rPr>
      <t>1</t>
    </r>
  </si>
  <si>
    <r>
      <t>中学</t>
    </r>
    <r>
      <rPr>
        <b/>
        <sz val="10.5"/>
        <color theme="1"/>
        <rFont val="Arial"/>
        <family val="2"/>
      </rPr>
      <t>2</t>
    </r>
  </si>
  <si>
    <t>n1=46</t>
  </si>
  <si>
    <t>s1=5.8</t>
  </si>
  <si>
    <t>s2=7.2</t>
  </si>
  <si>
    <t>学生编号</t>
  </si>
  <si>
    <t>差值的均值</t>
    <phoneticPr fontId="1" type="noConversion"/>
  </si>
  <si>
    <t>差值的标准差</t>
    <phoneticPr fontId="1" type="noConversion"/>
  </si>
  <si>
    <t>z值</t>
    <phoneticPr fontId="1" type="noConversion"/>
  </si>
  <si>
    <t>城市收视率</t>
    <phoneticPr fontId="1" type="noConversion"/>
  </si>
  <si>
    <t>农村收视率</t>
    <phoneticPr fontId="1" type="noConversion"/>
  </si>
  <si>
    <t>置信区间</t>
    <phoneticPr fontId="1" type="noConversion"/>
  </si>
  <si>
    <t>在某个电视节目的收视率调查中，从农村随机调查了400人，有32%的人收看该节目；从城市随机调查了500人，有45%的人收看了该节目。试以95%的置信水平估计城市与农村收视率之差的置信区间。</t>
    <phoneticPr fontId="1" type="noConversion"/>
  </si>
  <si>
    <t xml:space="preserve"> </t>
  </si>
  <si>
    <t>样本均值</t>
    <phoneticPr fontId="1" type="noConversion"/>
  </si>
  <si>
    <t>标准差</t>
    <phoneticPr fontId="1" type="noConversion"/>
  </si>
  <si>
    <t>1-a=90%</t>
    <phoneticPr fontId="1" type="noConversion"/>
  </si>
  <si>
    <t>置信区间</t>
    <phoneticPr fontId="1" type="noConversion"/>
  </si>
  <si>
    <t>男学生：</t>
    <phoneticPr fontId="1" type="noConversion"/>
  </si>
  <si>
    <t>女学生：</t>
    <phoneticPr fontId="1" type="noConversion"/>
  </si>
  <si>
    <t>均值</t>
    <phoneticPr fontId="1" type="noConversion"/>
  </si>
  <si>
    <t>方差</t>
    <phoneticPr fontId="1" type="noConversion"/>
  </si>
  <si>
    <t>a/2</t>
    <phoneticPr fontId="1" type="noConversion"/>
  </si>
  <si>
    <t>1-a/2</t>
    <phoneticPr fontId="1" type="noConversion"/>
  </si>
  <si>
    <t>n2=33</t>
    <phoneticPr fontId="1" type="noConversion"/>
  </si>
  <si>
    <t>设自一大批产品的100个样品种，得一级品60个，求这批产品的一级品率p的置信水平为0.95的置信区间。</t>
    <phoneticPr fontId="1" type="noConversion"/>
  </si>
  <si>
    <r>
      <t>试卷</t>
    </r>
    <r>
      <rPr>
        <b/>
        <sz val="10"/>
        <color rgb="FFFFFFFF"/>
        <rFont val="Arial"/>
        <family val="2"/>
      </rPr>
      <t>A</t>
    </r>
  </si>
  <si>
    <r>
      <t>试卷</t>
    </r>
    <r>
      <rPr>
        <b/>
        <sz val="10"/>
        <color rgb="FFFFFFFF"/>
        <rFont val="Arial"/>
        <family val="2"/>
      </rPr>
      <t>B</t>
    </r>
  </si>
  <si>
    <r>
      <t>差值</t>
    </r>
    <r>
      <rPr>
        <b/>
        <sz val="10"/>
        <color rgb="FFFFFFFF"/>
        <rFont val="Arial"/>
        <family val="2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</si>
</sst>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rgb="FFFFFFFF"/>
      <name val="Arial"/>
      <family val="2"/>
    </font>
    <font>
      <b/>
      <sz val="10.5"/>
      <color rgb="FFFFFFFF"/>
      <name val="微软雅黑"/>
      <family val="2"/>
      <charset val="134"/>
    </font>
    <font>
      <sz val="10.5"/>
      <color rgb="FF365F91"/>
      <name val="Arial"/>
      <family val="2"/>
    </font>
    <font>
      <b/>
      <sz val="10.5"/>
      <color rgb="FF365F91"/>
      <name val="Arial"/>
      <family val="2"/>
    </font>
    <font>
      <b/>
      <sz val="10.5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</fills>
  <borders count="13">
    <border>
      <left/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9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2" fontId="16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8" fontId="16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0</xdr:rowOff>
    </xdr:from>
    <xdr:to>
      <xdr:col>0</xdr:col>
      <xdr:colOff>628650</xdr:colOff>
      <xdr:row>2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81025"/>
          <a:ext cx="4762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2</xdr:row>
      <xdr:rowOff>0</xdr:rowOff>
    </xdr:from>
    <xdr:to>
      <xdr:col>1</xdr:col>
      <xdr:colOff>619125</xdr:colOff>
      <xdr:row>2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025"/>
          <a:ext cx="466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80" zoomScaleNormal="180" workbookViewId="0">
      <selection activeCell="D8" sqref="D8"/>
    </sheetView>
  </sheetViews>
  <sheetFormatPr defaultRowHeight="14.4" x14ac:dyDescent="0.25"/>
  <cols>
    <col min="1" max="5" width="12.109375" customWidth="1"/>
  </cols>
  <sheetData>
    <row r="1" spans="1:5" ht="16.8" thickBot="1" x14ac:dyDescent="0.3">
      <c r="A1" s="34" t="s">
        <v>0</v>
      </c>
      <c r="B1" s="35"/>
      <c r="C1" s="35"/>
      <c r="D1" s="35"/>
      <c r="E1" s="1" t="s">
        <v>1</v>
      </c>
    </row>
    <row r="2" spans="1:5" ht="15" thickBot="1" x14ac:dyDescent="0.3">
      <c r="A2" s="2">
        <v>112.5</v>
      </c>
      <c r="B2" s="3">
        <v>101</v>
      </c>
      <c r="C2" s="3">
        <v>103</v>
      </c>
      <c r="D2" s="3">
        <v>102</v>
      </c>
      <c r="E2" s="4">
        <v>100.5</v>
      </c>
    </row>
    <row r="3" spans="1:5" ht="15" thickBot="1" x14ac:dyDescent="0.3">
      <c r="A3" s="5">
        <v>102.6</v>
      </c>
      <c r="B3" s="6">
        <v>107.5</v>
      </c>
      <c r="C3" s="6">
        <v>95</v>
      </c>
      <c r="D3" s="6">
        <v>108.8</v>
      </c>
      <c r="E3" s="7">
        <v>115.6</v>
      </c>
    </row>
    <row r="4" spans="1:5" ht="15" thickBot="1" x14ac:dyDescent="0.3">
      <c r="A4" s="2">
        <v>100</v>
      </c>
      <c r="B4" s="3">
        <v>123.5</v>
      </c>
      <c r="C4" s="3">
        <v>102</v>
      </c>
      <c r="D4" s="3">
        <v>101.6</v>
      </c>
      <c r="E4" s="4">
        <v>102.2</v>
      </c>
    </row>
    <row r="5" spans="1:5" ht="15" thickBot="1" x14ac:dyDescent="0.3">
      <c r="A5" s="5">
        <v>116.6</v>
      </c>
      <c r="B5" s="6">
        <v>95.4</v>
      </c>
      <c r="C5" s="6">
        <v>97.8</v>
      </c>
      <c r="D5" s="6">
        <v>108.6</v>
      </c>
      <c r="E5" s="7">
        <v>105</v>
      </c>
    </row>
    <row r="6" spans="1:5" ht="15" thickBot="1" x14ac:dyDescent="0.3">
      <c r="A6" s="2">
        <v>136.80000000000001</v>
      </c>
      <c r="B6" s="3">
        <v>102.8</v>
      </c>
      <c r="C6" s="3">
        <v>101.5</v>
      </c>
      <c r="D6" s="3">
        <v>98.4</v>
      </c>
      <c r="E6" s="4">
        <v>93.3</v>
      </c>
    </row>
    <row r="8" spans="1:5" x14ac:dyDescent="0.25">
      <c r="A8" t="s">
        <v>2</v>
      </c>
      <c r="B8">
        <f>AVERAGE(A2:E6)</f>
        <v>105.36000000000001</v>
      </c>
    </row>
    <row r="9" spans="1:5" x14ac:dyDescent="0.25">
      <c r="A9" t="s">
        <v>3</v>
      </c>
      <c r="B9" s="9">
        <f>_xlfn.NORM.S.INV(1-0.05/2)</f>
        <v>1.9599639845400536</v>
      </c>
      <c r="C9" s="29"/>
    </row>
    <row r="10" spans="1:5" x14ac:dyDescent="0.25">
      <c r="A10" t="s">
        <v>4</v>
      </c>
      <c r="B10" s="9">
        <f>$B$8-$B$9*10/SQRT(25)</f>
        <v>101.44007203091991</v>
      </c>
      <c r="C10" s="9">
        <f>$B$8+$B$9*10/SQRT(25)</f>
        <v>109.27992796908012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4"/>
  <sheetViews>
    <sheetView workbookViewId="0">
      <selection activeCell="D4" sqref="D4"/>
    </sheetView>
  </sheetViews>
  <sheetFormatPr defaultRowHeight="14.4" x14ac:dyDescent="0.25"/>
  <sheetData>
    <row r="2" spans="2:3" x14ac:dyDescent="0.25">
      <c r="B2" t="s">
        <v>41</v>
      </c>
    </row>
    <row r="4" spans="2:3" x14ac:dyDescent="0.25">
      <c r="C4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="180" zoomScaleNormal="180" workbookViewId="0">
      <selection activeCell="E10" sqref="E10"/>
    </sheetView>
  </sheetViews>
  <sheetFormatPr defaultRowHeight="14.4" x14ac:dyDescent="0.25"/>
  <sheetData>
    <row r="1" spans="1:6" ht="15" thickBot="1" x14ac:dyDescent="0.3">
      <c r="A1" s="19">
        <v>23</v>
      </c>
      <c r="B1" s="3">
        <v>35</v>
      </c>
      <c r="C1" s="3">
        <v>39</v>
      </c>
      <c r="D1" s="4">
        <v>27</v>
      </c>
      <c r="E1" s="19">
        <v>36</v>
      </c>
      <c r="F1" s="3">
        <v>44</v>
      </c>
    </row>
    <row r="2" spans="1:6" ht="15" thickBot="1" x14ac:dyDescent="0.3">
      <c r="A2" s="20">
        <v>36</v>
      </c>
      <c r="B2" s="6">
        <v>42</v>
      </c>
      <c r="C2" s="6">
        <v>46</v>
      </c>
      <c r="D2" s="7">
        <v>43</v>
      </c>
      <c r="E2" s="20">
        <v>31</v>
      </c>
      <c r="F2" s="6">
        <v>33</v>
      </c>
    </row>
    <row r="3" spans="1:6" ht="15" thickBot="1" x14ac:dyDescent="0.3">
      <c r="A3" s="19">
        <v>42</v>
      </c>
      <c r="B3" s="3">
        <v>53</v>
      </c>
      <c r="C3" s="3">
        <v>45</v>
      </c>
      <c r="D3" s="4">
        <v>54</v>
      </c>
      <c r="E3" s="19">
        <v>47</v>
      </c>
      <c r="F3" s="3">
        <v>24</v>
      </c>
    </row>
    <row r="4" spans="1:6" ht="15" thickBot="1" x14ac:dyDescent="0.3">
      <c r="A4" s="20">
        <v>34</v>
      </c>
      <c r="B4" s="6">
        <v>28</v>
      </c>
      <c r="C4" s="6">
        <v>39</v>
      </c>
      <c r="D4" s="7">
        <v>36</v>
      </c>
      <c r="E4" s="20">
        <v>44</v>
      </c>
      <c r="F4" s="6">
        <v>40</v>
      </c>
    </row>
    <row r="5" spans="1:6" ht="15" thickBot="1" x14ac:dyDescent="0.3">
      <c r="A5" s="19">
        <v>39</v>
      </c>
      <c r="B5" s="3">
        <v>49</v>
      </c>
      <c r="C5" s="3">
        <v>38</v>
      </c>
      <c r="D5" s="4">
        <v>34</v>
      </c>
      <c r="E5" s="19">
        <v>48</v>
      </c>
      <c r="F5" s="3">
        <v>50</v>
      </c>
    </row>
    <row r="6" spans="1:6" ht="15" thickBot="1" x14ac:dyDescent="0.3">
      <c r="A6" s="20">
        <v>34</v>
      </c>
      <c r="B6" s="6">
        <v>39</v>
      </c>
      <c r="C6" s="6">
        <v>45</v>
      </c>
      <c r="D6" s="7">
        <v>48</v>
      </c>
      <c r="E6" s="20">
        <v>45</v>
      </c>
      <c r="F6" s="6">
        <v>32</v>
      </c>
    </row>
    <row r="8" spans="1:6" x14ac:dyDescent="0.25">
      <c r="A8" t="s">
        <v>30</v>
      </c>
      <c r="B8">
        <f>AVERAGE(A1:F6)</f>
        <v>39.5</v>
      </c>
    </row>
    <row r="9" spans="1:6" x14ac:dyDescent="0.25">
      <c r="A9" t="s">
        <v>31</v>
      </c>
      <c r="B9" s="9">
        <f>_xlfn.STDEV.S(A1:F6)</f>
        <v>7.7735816345215945</v>
      </c>
    </row>
    <row r="10" spans="1:6" x14ac:dyDescent="0.25">
      <c r="A10" t="s">
        <v>32</v>
      </c>
      <c r="B10" s="18">
        <f>_xlfn.NORM.S.INV(1-0.1/2)</f>
        <v>1.6448536269514715</v>
      </c>
    </row>
    <row r="11" spans="1:6" x14ac:dyDescent="0.25">
      <c r="A11" t="s">
        <v>33</v>
      </c>
      <c r="B11" s="21">
        <f>B8-B10*B9/SQRT(36)</f>
        <v>37.368932675675637</v>
      </c>
      <c r="C11" s="21">
        <f>B8+B10*B9/SQRT(36)</f>
        <v>41.631067324324363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="180" zoomScaleNormal="180" workbookViewId="0">
      <selection activeCell="E6" sqref="E6"/>
    </sheetView>
  </sheetViews>
  <sheetFormatPr defaultRowHeight="14.4" x14ac:dyDescent="0.25"/>
  <sheetData>
    <row r="1" spans="1:8" ht="15" thickBot="1" x14ac:dyDescent="0.3">
      <c r="A1" s="30">
        <v>1510</v>
      </c>
      <c r="B1" s="30">
        <v>1450</v>
      </c>
      <c r="C1" s="30">
        <v>1480</v>
      </c>
      <c r="D1" s="30">
        <v>1460</v>
      </c>
      <c r="E1" s="30">
        <v>1520</v>
      </c>
      <c r="F1" s="30">
        <v>1480</v>
      </c>
      <c r="G1" s="30">
        <v>1490</v>
      </c>
      <c r="H1" s="30">
        <v>1460</v>
      </c>
    </row>
    <row r="2" spans="1:8" ht="15" thickBot="1" x14ac:dyDescent="0.3">
      <c r="A2" s="31">
        <v>1480</v>
      </c>
      <c r="B2" s="32">
        <v>1510</v>
      </c>
      <c r="C2" s="32">
        <v>1530</v>
      </c>
      <c r="D2" s="32">
        <v>1470</v>
      </c>
      <c r="E2" s="32">
        <v>1500</v>
      </c>
      <c r="F2" s="32">
        <v>1520</v>
      </c>
      <c r="G2" s="32">
        <v>1510</v>
      </c>
      <c r="H2" s="32">
        <v>1470</v>
      </c>
    </row>
    <row r="4" spans="1:8" x14ac:dyDescent="0.25">
      <c r="A4" t="s">
        <v>5</v>
      </c>
      <c r="B4">
        <f>AVERAGE(A1:H2)</f>
        <v>1490</v>
      </c>
    </row>
    <row r="5" spans="1:8" x14ac:dyDescent="0.25">
      <c r="A5" t="s">
        <v>6</v>
      </c>
      <c r="B5" s="9">
        <f>_xlfn.STDEV.S(A1:H2)</f>
        <v>24.765567494675615</v>
      </c>
    </row>
    <row r="6" spans="1:8" x14ac:dyDescent="0.25">
      <c r="A6" t="s">
        <v>7</v>
      </c>
      <c r="B6" s="9">
        <f>_xlfn.T.INV(1-0.05/2,15)</f>
        <v>2.1314495455597742</v>
      </c>
    </row>
    <row r="7" spans="1:8" x14ac:dyDescent="0.25">
      <c r="A7" t="s">
        <v>8</v>
      </c>
      <c r="B7" s="21">
        <f>$B$4-$B$6*$B$5/SQRT(16)</f>
        <v>1476.803360604486</v>
      </c>
      <c r="C7" s="21">
        <f>$B$4+$B$6*$B$5/SQRT(16)</f>
        <v>1503.196639395514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zoomScale="180" zoomScaleNormal="180" workbookViewId="0">
      <selection activeCell="C7" sqref="C7"/>
    </sheetView>
  </sheetViews>
  <sheetFormatPr defaultRowHeight="14.4" x14ac:dyDescent="0.25"/>
  <sheetData>
    <row r="1" spans="1:11" ht="15.6" customHeight="1" x14ac:dyDescent="0.25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.6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t="s">
        <v>10</v>
      </c>
      <c r="B4" s="10">
        <f>65/100</f>
        <v>0.65</v>
      </c>
    </row>
    <row r="5" spans="1:11" x14ac:dyDescent="0.25">
      <c r="A5" t="s">
        <v>11</v>
      </c>
      <c r="B5" s="9">
        <f>_xlfn.NORM.S.INV(1-0.05/2)</f>
        <v>1.9599639845400536</v>
      </c>
    </row>
    <row r="6" spans="1:11" x14ac:dyDescent="0.25">
      <c r="A6" t="s">
        <v>8</v>
      </c>
      <c r="B6" s="10">
        <f>$B$4-$B$5*SQRT($B$4*(1-$B$4)/100)</f>
        <v>0.55651567608909436</v>
      </c>
      <c r="C6" s="10">
        <f>$B$4+$B$5*SQRT($B$4*(1-$B$4)/100)</f>
        <v>0.74348432391090569</v>
      </c>
    </row>
  </sheetData>
  <mergeCells count="1">
    <mergeCell ref="A1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="180" zoomScaleNormal="180" workbookViewId="0">
      <selection activeCell="F8" sqref="F8"/>
    </sheetView>
  </sheetViews>
  <sheetFormatPr defaultRowHeight="14.4" x14ac:dyDescent="0.25"/>
  <cols>
    <col min="1" max="5" width="11.21875" customWidth="1"/>
  </cols>
  <sheetData>
    <row r="1" spans="1:5" ht="16.8" thickBot="1" x14ac:dyDescent="0.3">
      <c r="A1" s="34" t="s">
        <v>0</v>
      </c>
      <c r="B1" s="35"/>
      <c r="C1" s="35"/>
      <c r="D1" s="35"/>
      <c r="E1" s="1" t="s">
        <v>1</v>
      </c>
    </row>
    <row r="2" spans="1:5" ht="15" thickBot="1" x14ac:dyDescent="0.3">
      <c r="A2" s="2">
        <v>112.5</v>
      </c>
      <c r="B2" s="3">
        <v>101</v>
      </c>
      <c r="C2" s="3">
        <v>103</v>
      </c>
      <c r="D2" s="3">
        <v>102</v>
      </c>
      <c r="E2" s="4">
        <v>100.5</v>
      </c>
    </row>
    <row r="3" spans="1:5" ht="15" thickBot="1" x14ac:dyDescent="0.3">
      <c r="A3" s="5">
        <v>102.6</v>
      </c>
      <c r="B3" s="6">
        <v>107.5</v>
      </c>
      <c r="C3" s="6">
        <v>95</v>
      </c>
      <c r="D3" s="6">
        <v>108.8</v>
      </c>
      <c r="E3" s="7">
        <v>115.6</v>
      </c>
    </row>
    <row r="4" spans="1:5" ht="15" thickBot="1" x14ac:dyDescent="0.3">
      <c r="A4" s="2">
        <v>100</v>
      </c>
      <c r="B4" s="3">
        <v>123.5</v>
      </c>
      <c r="C4" s="3">
        <v>102</v>
      </c>
      <c r="D4" s="3">
        <v>101.6</v>
      </c>
      <c r="E4" s="4">
        <v>102.2</v>
      </c>
    </row>
    <row r="5" spans="1:5" ht="15" thickBot="1" x14ac:dyDescent="0.3">
      <c r="A5" s="5">
        <v>116.6</v>
      </c>
      <c r="B5" s="6">
        <v>95.4</v>
      </c>
      <c r="C5" s="6">
        <v>97.8</v>
      </c>
      <c r="D5" s="6">
        <v>108.6</v>
      </c>
      <c r="E5" s="7">
        <v>105</v>
      </c>
    </row>
    <row r="6" spans="1:5" ht="15" thickBot="1" x14ac:dyDescent="0.3">
      <c r="A6" s="2">
        <v>136.80000000000001</v>
      </c>
      <c r="B6" s="3">
        <v>102.8</v>
      </c>
      <c r="C6" s="3">
        <v>101.5</v>
      </c>
      <c r="D6" s="3">
        <v>98.4</v>
      </c>
      <c r="E6" s="4">
        <v>93.3</v>
      </c>
    </row>
    <row r="8" spans="1:5" x14ac:dyDescent="0.25">
      <c r="A8" t="s">
        <v>12</v>
      </c>
      <c r="B8" s="9">
        <f>_xlfn.VAR.S(A2:E6)</f>
        <v>93.20916666666669</v>
      </c>
    </row>
    <row r="9" spans="1:5" x14ac:dyDescent="0.25">
      <c r="A9" t="s">
        <v>13</v>
      </c>
      <c r="B9" s="8">
        <f>_xlfn.CHISQ.INV.RT(0.05/2,24)</f>
        <v>39.364077026603915</v>
      </c>
      <c r="C9" s="8">
        <f>_xlfn.CHISQ.INV(0.05/2,24)</f>
        <v>12.401150217444433</v>
      </c>
    </row>
    <row r="10" spans="1:5" ht="28.8" x14ac:dyDescent="0.25">
      <c r="A10" s="11" t="s">
        <v>14</v>
      </c>
      <c r="B10" s="9">
        <f>24*$B$8/B9</f>
        <v>56.828971208651161</v>
      </c>
      <c r="C10" s="9">
        <f>24*$B$8/C9</f>
        <v>180.38810600433112</v>
      </c>
    </row>
    <row r="11" spans="1:5" ht="28.8" x14ac:dyDescent="0.25">
      <c r="A11" s="11" t="s">
        <v>15</v>
      </c>
      <c r="B11" s="9">
        <f>SQRT(B10)</f>
        <v>7.538499267669339</v>
      </c>
      <c r="C11" s="9">
        <f>SQRT(C10)</f>
        <v>13.430863933654123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="180" zoomScaleNormal="180" workbookViewId="0">
      <selection activeCell="C7" sqref="C7"/>
    </sheetView>
  </sheetViews>
  <sheetFormatPr defaultRowHeight="14.4" x14ac:dyDescent="0.25"/>
  <cols>
    <col min="2" max="2" width="11.88671875" customWidth="1"/>
  </cols>
  <sheetData>
    <row r="1" spans="1:6" ht="16.8" thickBot="1" x14ac:dyDescent="0.3">
      <c r="A1" s="12" t="s">
        <v>16</v>
      </c>
      <c r="B1" s="13" t="s">
        <v>17</v>
      </c>
    </row>
    <row r="2" spans="1:6" ht="15.6" thickTop="1" thickBot="1" x14ac:dyDescent="0.3">
      <c r="A2" s="14" t="s">
        <v>18</v>
      </c>
      <c r="B2" s="15" t="s">
        <v>40</v>
      </c>
      <c r="E2" t="s">
        <v>29</v>
      </c>
    </row>
    <row r="3" spans="1:6" ht="15" thickBot="1" x14ac:dyDescent="0.3">
      <c r="A3" s="16"/>
      <c r="B3" s="17"/>
    </row>
    <row r="4" spans="1:6" ht="15" thickBot="1" x14ac:dyDescent="0.3">
      <c r="A4" s="14" t="s">
        <v>19</v>
      </c>
      <c r="B4" s="15" t="s">
        <v>20</v>
      </c>
    </row>
    <row r="5" spans="1:6" ht="15.6" x14ac:dyDescent="0.25">
      <c r="A5" s="22"/>
    </row>
    <row r="6" spans="1:6" x14ac:dyDescent="0.25">
      <c r="A6" t="s">
        <v>11</v>
      </c>
      <c r="B6" s="9">
        <f>_xlfn.NORM.S.INV(1-0.05/2)</f>
        <v>1.9599639845400536</v>
      </c>
    </row>
    <row r="7" spans="1:6" x14ac:dyDescent="0.25">
      <c r="A7" t="s">
        <v>8</v>
      </c>
      <c r="B7" s="9">
        <f>86-78-$B$6*SQRT(5.8*5.8/46+7.2*7.2/33)</f>
        <v>5.0261375079957382</v>
      </c>
      <c r="C7" s="9">
        <f>86-78+$B$6*SQRT(5.8*5.8/46+7.2*7.2/33)</f>
        <v>10.973862492004262</v>
      </c>
    </row>
    <row r="8" spans="1:6" ht="14.25" customHeight="1" x14ac:dyDescent="0.25"/>
    <row r="9" spans="1:6" ht="13.5" customHeight="1" x14ac:dyDescent="0.25">
      <c r="F9" t="s">
        <v>29</v>
      </c>
    </row>
    <row r="11" spans="1:6" x14ac:dyDescent="0.25">
      <c r="E11" t="s">
        <v>29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zoomScale="180" zoomScaleNormal="180" workbookViewId="0">
      <selection activeCell="E12" sqref="E12"/>
    </sheetView>
  </sheetViews>
  <sheetFormatPr defaultRowHeight="12" x14ac:dyDescent="0.25"/>
  <cols>
    <col min="1" max="2" width="8.88671875" style="45"/>
    <col min="3" max="3" width="9.109375" style="45" bestFit="1" customWidth="1"/>
    <col min="4" max="4" width="9.44140625" style="45" bestFit="1" customWidth="1"/>
    <col min="5" max="16384" width="8.88671875" style="45"/>
  </cols>
  <sheetData>
    <row r="1" spans="1:4" ht="16.2" thickBot="1" x14ac:dyDescent="0.3">
      <c r="A1" s="37" t="s">
        <v>21</v>
      </c>
      <c r="B1" s="38" t="s">
        <v>42</v>
      </c>
      <c r="C1" s="38" t="s">
        <v>43</v>
      </c>
      <c r="D1" s="39" t="s">
        <v>44</v>
      </c>
    </row>
    <row r="2" spans="1:4" ht="13.8" thickBot="1" x14ac:dyDescent="0.3">
      <c r="A2" s="40">
        <v>1</v>
      </c>
      <c r="B2" s="41">
        <v>78</v>
      </c>
      <c r="C2" s="41">
        <v>71</v>
      </c>
      <c r="D2" s="42">
        <f>B2-C2</f>
        <v>7</v>
      </c>
    </row>
    <row r="3" spans="1:4" ht="13.8" thickBot="1" x14ac:dyDescent="0.3">
      <c r="A3" s="43">
        <v>2</v>
      </c>
      <c r="B3" s="44">
        <v>63</v>
      </c>
      <c r="C3" s="44">
        <v>44</v>
      </c>
      <c r="D3" s="42">
        <f t="shared" ref="D3:D11" si="0">B3-C3</f>
        <v>19</v>
      </c>
    </row>
    <row r="4" spans="1:4" ht="13.8" thickBot="1" x14ac:dyDescent="0.3">
      <c r="A4" s="40">
        <v>3</v>
      </c>
      <c r="B4" s="41">
        <v>72</v>
      </c>
      <c r="C4" s="41">
        <v>61</v>
      </c>
      <c r="D4" s="42">
        <f t="shared" si="0"/>
        <v>11</v>
      </c>
    </row>
    <row r="5" spans="1:4" ht="13.8" thickBot="1" x14ac:dyDescent="0.3">
      <c r="A5" s="43">
        <v>4</v>
      </c>
      <c r="B5" s="44">
        <v>89</v>
      </c>
      <c r="C5" s="44">
        <v>84</v>
      </c>
      <c r="D5" s="42">
        <f t="shared" si="0"/>
        <v>5</v>
      </c>
    </row>
    <row r="6" spans="1:4" ht="13.8" thickBot="1" x14ac:dyDescent="0.3">
      <c r="A6" s="40">
        <v>5</v>
      </c>
      <c r="B6" s="41">
        <v>91</v>
      </c>
      <c r="C6" s="41">
        <v>74</v>
      </c>
      <c r="D6" s="42">
        <f t="shared" si="0"/>
        <v>17</v>
      </c>
    </row>
    <row r="7" spans="1:4" ht="13.8" thickBot="1" x14ac:dyDescent="0.3">
      <c r="A7" s="43">
        <v>6</v>
      </c>
      <c r="B7" s="44">
        <v>49</v>
      </c>
      <c r="C7" s="44">
        <v>51</v>
      </c>
      <c r="D7" s="42">
        <f t="shared" si="0"/>
        <v>-2</v>
      </c>
    </row>
    <row r="8" spans="1:4" ht="14.25" customHeight="1" thickBot="1" x14ac:dyDescent="0.3">
      <c r="A8" s="40">
        <v>7</v>
      </c>
      <c r="B8" s="41">
        <v>68</v>
      </c>
      <c r="C8" s="41">
        <v>55</v>
      </c>
      <c r="D8" s="42">
        <f t="shared" si="0"/>
        <v>13</v>
      </c>
    </row>
    <row r="9" spans="1:4" ht="13.5" customHeight="1" thickBot="1" x14ac:dyDescent="0.3">
      <c r="A9" s="43">
        <v>8</v>
      </c>
      <c r="B9" s="44">
        <v>76</v>
      </c>
      <c r="C9" s="44">
        <v>60</v>
      </c>
      <c r="D9" s="42">
        <f t="shared" si="0"/>
        <v>16</v>
      </c>
    </row>
    <row r="10" spans="1:4" ht="13.8" thickBot="1" x14ac:dyDescent="0.3">
      <c r="A10" s="40">
        <v>9</v>
      </c>
      <c r="B10" s="41">
        <v>85</v>
      </c>
      <c r="C10" s="41">
        <v>77</v>
      </c>
      <c r="D10" s="42">
        <f t="shared" si="0"/>
        <v>8</v>
      </c>
    </row>
    <row r="11" spans="1:4" ht="13.8" thickBot="1" x14ac:dyDescent="0.3">
      <c r="A11" s="43">
        <v>10</v>
      </c>
      <c r="B11" s="44">
        <v>55</v>
      </c>
      <c r="C11" s="44">
        <v>39</v>
      </c>
      <c r="D11" s="42">
        <f t="shared" si="0"/>
        <v>16</v>
      </c>
    </row>
    <row r="12" spans="1:4" x14ac:dyDescent="0.25">
      <c r="A12" s="45" t="s">
        <v>22</v>
      </c>
      <c r="C12" s="45">
        <f>AVERAGE(D2:D11)</f>
        <v>11</v>
      </c>
    </row>
    <row r="13" spans="1:4" x14ac:dyDescent="0.25">
      <c r="A13" s="45" t="s">
        <v>23</v>
      </c>
      <c r="C13" s="46">
        <f>_xlfn.STDEV.S(D2:D11)</f>
        <v>6.5319726474218083</v>
      </c>
    </row>
    <row r="14" spans="1:4" x14ac:dyDescent="0.25">
      <c r="A14" s="45" t="s">
        <v>7</v>
      </c>
      <c r="C14" s="47">
        <f>_xlfn.T.INV(1-0.05/2,9)</f>
        <v>2.2621571627982049</v>
      </c>
    </row>
    <row r="15" spans="1:4" x14ac:dyDescent="0.25">
      <c r="A15" s="45" t="s">
        <v>4</v>
      </c>
      <c r="C15" s="48">
        <f>$C$12-$C$14*$C$13/SQRT(10)</f>
        <v>6.3273082570553241</v>
      </c>
      <c r="D15" s="48">
        <f>$C$12+$C$14*$C$13/SQRT(10)</f>
        <v>15.672691742944675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zoomScale="180" zoomScaleNormal="180" workbookViewId="0">
      <selection activeCell="D6" sqref="D6"/>
    </sheetView>
  </sheetViews>
  <sheetFormatPr defaultColWidth="9" defaultRowHeight="15.6" x14ac:dyDescent="0.25"/>
  <cols>
    <col min="1" max="2" width="13.109375" style="23" customWidth="1"/>
    <col min="3" max="16384" width="9" style="23"/>
  </cols>
  <sheetData>
    <row r="1" spans="1:11" s="25" customFormat="1" ht="37.5" customHeight="1" x14ac:dyDescent="0.25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3" spans="1:11" x14ac:dyDescent="0.25">
      <c r="A3" s="24" t="s">
        <v>25</v>
      </c>
      <c r="B3" s="26">
        <v>0.45</v>
      </c>
      <c r="C3" s="24"/>
    </row>
    <row r="4" spans="1:11" x14ac:dyDescent="0.25">
      <c r="A4" s="24" t="s">
        <v>26</v>
      </c>
      <c r="B4" s="26">
        <v>0.32</v>
      </c>
      <c r="C4" s="24"/>
      <c r="E4"/>
    </row>
    <row r="5" spans="1:11" x14ac:dyDescent="0.25">
      <c r="A5" s="24" t="s">
        <v>24</v>
      </c>
      <c r="B5" s="27">
        <f>_xlfn.NORM.S.INV(1-0.05/2)</f>
        <v>1.9599639845400536</v>
      </c>
      <c r="C5" s="24"/>
    </row>
    <row r="6" spans="1:11" x14ac:dyDescent="0.25">
      <c r="A6" s="24"/>
      <c r="B6" s="24"/>
      <c r="C6" s="24"/>
    </row>
    <row r="7" spans="1:11" x14ac:dyDescent="0.25">
      <c r="A7" s="24" t="s">
        <v>27</v>
      </c>
      <c r="B7" s="28">
        <f>$B$3-$B$4-$B$5*SQRT($B$3*(1-$B$3)/500+$B$4*(1-$B$4)/400)</f>
        <v>6.6823455976911861E-2</v>
      </c>
      <c r="C7" s="28">
        <f>$B$3-$B$4+$B$5*SQRT($B$3*(1-$B$3)/500+$B$4*(1-$B$4)/400)</f>
        <v>0.19317654402308815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tabSelected="1" zoomScale="180" zoomScaleNormal="180" workbookViewId="0">
      <selection activeCell="F6" sqref="F6"/>
    </sheetView>
  </sheetViews>
  <sheetFormatPr defaultColWidth="9" defaultRowHeight="15.6" x14ac:dyDescent="0.25"/>
  <cols>
    <col min="1" max="16384" width="9" style="23"/>
  </cols>
  <sheetData>
    <row r="1" spans="1:5" x14ac:dyDescent="0.25">
      <c r="A1" s="24"/>
      <c r="B1" s="24" t="s">
        <v>36</v>
      </c>
      <c r="C1" s="24" t="s">
        <v>37</v>
      </c>
    </row>
    <row r="2" spans="1:5" x14ac:dyDescent="0.25">
      <c r="A2" s="24" t="s">
        <v>34</v>
      </c>
      <c r="B2" s="24">
        <v>520</v>
      </c>
      <c r="C2" s="24">
        <v>260</v>
      </c>
    </row>
    <row r="3" spans="1:5" x14ac:dyDescent="0.25">
      <c r="A3" s="24" t="s">
        <v>35</v>
      </c>
      <c r="B3" s="24">
        <v>480</v>
      </c>
      <c r="C3" s="24">
        <v>280</v>
      </c>
    </row>
    <row r="5" spans="1:5" x14ac:dyDescent="0.25">
      <c r="A5" s="24" t="s">
        <v>38</v>
      </c>
      <c r="B5" s="27">
        <f>_xlfn.F.INV.RT(0.05,24,24)</f>
        <v>1.9837595684896132</v>
      </c>
      <c r="C5" s="27"/>
    </row>
    <row r="6" spans="1:5" x14ac:dyDescent="0.25">
      <c r="A6" s="24" t="s">
        <v>39</v>
      </c>
      <c r="B6" s="27">
        <f>_xlfn.F.INV(0.1/2,24,24)</f>
        <v>0.50409334673625594</v>
      </c>
      <c r="C6" s="27">
        <f>1/B5</f>
        <v>0.50409334673625594</v>
      </c>
      <c r="E6"/>
    </row>
    <row r="8" spans="1:5" x14ac:dyDescent="0.25">
      <c r="A8" s="23" t="s">
        <v>33</v>
      </c>
      <c r="B8" s="27">
        <f>C2/C3/B5</f>
        <v>0.46808667911223767</v>
      </c>
      <c r="C8" s="27">
        <f>C2/C3/B6</f>
        <v>1.8420624564546408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总体均值的区间估计总体方差已知</vt:lpstr>
      <vt:lpstr>总体均值的区间估计-总体方差未知</vt:lpstr>
      <vt:lpstr>总体均值-正态总体、方差未知、小样本</vt:lpstr>
      <vt:lpstr>总体比例的区间估计</vt:lpstr>
      <vt:lpstr>总体方差的区间估计</vt:lpstr>
      <vt:lpstr>两个总体均值之差的区间估计-1</vt:lpstr>
      <vt:lpstr>两个总体均值之差的区间估计-匹配样本</vt:lpstr>
      <vt:lpstr>比例差</vt:lpstr>
      <vt:lpstr>两个总体方差比的区间估计</vt:lpstr>
      <vt:lpstr>补4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2017-08-31T15:00:29Z</dcterms:created>
  <dcterms:modified xsi:type="dcterms:W3CDTF">2021-07-12T13:16:47Z</dcterms:modified>
</cp:coreProperties>
</file>