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tables/table1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E:\00-数满满\03-产品（课程）\06-概率统计及SPSS\10-时间序列分析\"/>
    </mc:Choice>
  </mc:AlternateContent>
  <xr:revisionPtr revIDLastSave="0" documentId="13_ncr:1_{98A0C250-4637-4A15-8252-5E8847D55C86}" xr6:coauthVersionLast="47" xr6:coauthVersionMax="47" xr10:uidLastSave="{00000000-0000-0000-0000-000000000000}"/>
  <bookViews>
    <workbookView xWindow="-108" yWindow="-108" windowWidth="23256" windowHeight="12720" tabRatio="895" xr2:uid="{00000000-000D-0000-FFFF-FFFF00000000}"/>
  </bookViews>
  <sheets>
    <sheet name="差分" sheetId="23" r:id="rId1"/>
    <sheet name="增长率分析" sheetId="11" r:id="rId2"/>
    <sheet name="年度折叠时间序列图" sheetId="1" r:id="rId3"/>
    <sheet name="移动平均法" sheetId="5" r:id="rId4"/>
    <sheet name="指数平滑法预测" sheetId="6" r:id="rId5"/>
    <sheet name="线性趋势预测" sheetId="7" r:id="rId6"/>
    <sheet name="线性趋势预测演示" sheetId="24" r:id="rId7"/>
    <sheet name="非线性趋势预测" sheetId="14" r:id="rId8"/>
    <sheet name="非线性趋势预测演示" sheetId="26" r:id="rId9"/>
    <sheet name="季节分离预测法" sheetId="18" r:id="rId10"/>
    <sheet name="时间序列的图形描述" sheetId="3" state="hidden" r:id="rId11"/>
    <sheet name="啤酒销量数据折线图" sheetId="21" state="hidden" r:id="rId12"/>
  </sheets>
  <calcPr calcId="181029"/>
</workbook>
</file>

<file path=xl/calcChain.xml><?xml version="1.0" encoding="utf-8"?>
<calcChain xmlns="http://schemas.openxmlformats.org/spreadsheetml/2006/main">
  <c r="M2" i="18" l="1"/>
  <c r="L2" i="18"/>
  <c r="K2" i="18"/>
  <c r="J2" i="18"/>
  <c r="I2" i="18"/>
  <c r="O19" i="18"/>
  <c r="Q18" i="18"/>
  <c r="P18" i="18"/>
  <c r="O18" i="18"/>
  <c r="Q12" i="18"/>
  <c r="O21" i="18" s="1"/>
  <c r="H4" i="18"/>
  <c r="F27" i="18"/>
  <c r="F8" i="18"/>
  <c r="E26" i="18"/>
  <c r="E6" i="18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2" i="26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2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2" i="24"/>
  <c r="E2" i="7"/>
  <c r="D2" i="7"/>
  <c r="G16" i="6"/>
  <c r="G4" i="6"/>
  <c r="G5" i="6"/>
  <c r="G6" i="6" s="1"/>
  <c r="G7" i="6" s="1"/>
  <c r="G8" i="6" s="1"/>
  <c r="G9" i="6" s="1"/>
  <c r="G10" i="6" s="1"/>
  <c r="G11" i="6" s="1"/>
  <c r="G12" i="6" s="1"/>
  <c r="G13" i="6" s="1"/>
  <c r="G14" i="6" s="1"/>
  <c r="G15" i="6" s="1"/>
  <c r="G3" i="6"/>
  <c r="F3" i="6"/>
  <c r="E16" i="6"/>
  <c r="E4" i="6"/>
  <c r="E3" i="6"/>
  <c r="D3" i="6"/>
  <c r="C16" i="6"/>
  <c r="C5" i="6"/>
  <c r="C4" i="6"/>
  <c r="C3" i="6"/>
  <c r="H7" i="5"/>
  <c r="H8" i="5"/>
  <c r="H9" i="5"/>
  <c r="H10" i="5"/>
  <c r="H11" i="5"/>
  <c r="H12" i="5"/>
  <c r="H13" i="5"/>
  <c r="H14" i="5"/>
  <c r="H15" i="5"/>
  <c r="H16" i="5"/>
  <c r="G5" i="5"/>
  <c r="G6" i="5"/>
  <c r="G7" i="5"/>
  <c r="G8" i="5"/>
  <c r="G9" i="5"/>
  <c r="G10" i="5"/>
  <c r="G11" i="5"/>
  <c r="G12" i="5"/>
  <c r="G13" i="5"/>
  <c r="G14" i="5"/>
  <c r="G15" i="5"/>
  <c r="G16" i="5"/>
  <c r="F7" i="5"/>
  <c r="D5" i="5"/>
  <c r="E16" i="5"/>
  <c r="E7" i="5"/>
  <c r="C16" i="5"/>
  <c r="C6" i="5"/>
  <c r="C5" i="5"/>
  <c r="C18" i="5"/>
  <c r="E15" i="11"/>
  <c r="D3" i="11"/>
  <c r="C4" i="11"/>
  <c r="C3" i="11"/>
  <c r="C4" i="23"/>
  <c r="C3" i="23"/>
  <c r="C38" i="23" l="1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" i="21"/>
  <c r="F4" i="6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5" i="6" l="1"/>
  <c r="K29" i="18"/>
  <c r="K28" i="18"/>
  <c r="K27" i="18"/>
  <c r="K26" i="18"/>
  <c r="K25" i="18"/>
  <c r="E25" i="18"/>
  <c r="K24" i="18"/>
  <c r="E24" i="18"/>
  <c r="K23" i="18"/>
  <c r="H23" i="18"/>
  <c r="P17" i="18" s="1"/>
  <c r="E23" i="18"/>
  <c r="F25" i="18" s="1"/>
  <c r="K22" i="18"/>
  <c r="H22" i="18"/>
  <c r="O17" i="18" s="1"/>
  <c r="E22" i="18"/>
  <c r="K21" i="18"/>
  <c r="H21" i="18"/>
  <c r="E21" i="18"/>
  <c r="F23" i="18" s="1"/>
  <c r="K20" i="18"/>
  <c r="H20" i="18"/>
  <c r="E20" i="18"/>
  <c r="K19" i="18"/>
  <c r="H19" i="18"/>
  <c r="E19" i="18"/>
  <c r="K18" i="18"/>
  <c r="H18" i="18"/>
  <c r="E18" i="18"/>
  <c r="F20" i="18" s="1"/>
  <c r="K17" i="18"/>
  <c r="H17" i="18"/>
  <c r="R15" i="18" s="1"/>
  <c r="E17" i="18"/>
  <c r="R16" i="18"/>
  <c r="Q16" i="18"/>
  <c r="P16" i="18"/>
  <c r="O16" i="18"/>
  <c r="K16" i="18"/>
  <c r="H16" i="18"/>
  <c r="Q15" i="18" s="1"/>
  <c r="E16" i="18"/>
  <c r="F18" i="18" s="1"/>
  <c r="K15" i="18"/>
  <c r="H15" i="18"/>
  <c r="P15" i="18" s="1"/>
  <c r="E15" i="18"/>
  <c r="K14" i="18"/>
  <c r="H14" i="18"/>
  <c r="O15" i="18" s="1"/>
  <c r="E14" i="18"/>
  <c r="F16" i="18" s="1"/>
  <c r="Q13" i="18"/>
  <c r="K13" i="18"/>
  <c r="H13" i="18"/>
  <c r="R14" i="18" s="1"/>
  <c r="E13" i="18"/>
  <c r="K12" i="18"/>
  <c r="H12" i="18"/>
  <c r="Q14" i="18" s="1"/>
  <c r="E12" i="18"/>
  <c r="K11" i="18"/>
  <c r="H11" i="18"/>
  <c r="P14" i="18" s="1"/>
  <c r="E11" i="18"/>
  <c r="K10" i="18"/>
  <c r="H10" i="18"/>
  <c r="O14" i="18" s="1"/>
  <c r="E10" i="18"/>
  <c r="K9" i="18"/>
  <c r="H9" i="18"/>
  <c r="R13" i="18" s="1"/>
  <c r="E9" i="18"/>
  <c r="K8" i="18"/>
  <c r="H8" i="18"/>
  <c r="E8" i="18"/>
  <c r="K7" i="18"/>
  <c r="H7" i="18"/>
  <c r="P13" i="18" s="1"/>
  <c r="E7" i="18"/>
  <c r="K6" i="18"/>
  <c r="H6" i="18"/>
  <c r="O13" i="18" s="1"/>
  <c r="K5" i="18"/>
  <c r="H5" i="18"/>
  <c r="R12" i="18" s="1"/>
  <c r="K4" i="18"/>
  <c r="K3" i="18"/>
  <c r="D16" i="7"/>
  <c r="D15" i="7"/>
  <c r="E15" i="7" s="1"/>
  <c r="D14" i="7"/>
  <c r="E14" i="7" s="1"/>
  <c r="D13" i="7"/>
  <c r="E13" i="7" s="1"/>
  <c r="D12" i="7"/>
  <c r="E12" i="7" s="1"/>
  <c r="D11" i="7"/>
  <c r="E11" i="7" s="1"/>
  <c r="D10" i="7"/>
  <c r="E10" i="7" s="1"/>
  <c r="D9" i="7"/>
  <c r="E9" i="7" s="1"/>
  <c r="D8" i="7"/>
  <c r="E8" i="7" s="1"/>
  <c r="D7" i="7"/>
  <c r="E7" i="7" s="1"/>
  <c r="D6" i="7"/>
  <c r="E6" i="7" s="1"/>
  <c r="D5" i="7"/>
  <c r="E5" i="7" s="1"/>
  <c r="D4" i="7"/>
  <c r="E4" i="7" s="1"/>
  <c r="D3" i="7"/>
  <c r="E3" i="7" s="1"/>
  <c r="C15" i="5"/>
  <c r="D15" i="5" s="1"/>
  <c r="C14" i="5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D6" i="5"/>
  <c r="D15" i="11"/>
  <c r="C15" i="11"/>
  <c r="D14" i="11"/>
  <c r="C14" i="11"/>
  <c r="D13" i="11"/>
  <c r="C13" i="11"/>
  <c r="D12" i="11"/>
  <c r="C12" i="11"/>
  <c r="D11" i="11"/>
  <c r="C11" i="11"/>
  <c r="D10" i="11"/>
  <c r="C10" i="11"/>
  <c r="D9" i="11"/>
  <c r="C9" i="11"/>
  <c r="D8" i="11"/>
  <c r="C8" i="11"/>
  <c r="D7" i="11"/>
  <c r="C7" i="11"/>
  <c r="D6" i="11"/>
  <c r="C6" i="11"/>
  <c r="D5" i="11"/>
  <c r="C5" i="11"/>
  <c r="D4" i="11"/>
  <c r="F26" i="18" l="1"/>
  <c r="F22" i="18"/>
  <c r="F13" i="18"/>
  <c r="F24" i="18"/>
  <c r="E6" i="6"/>
  <c r="F5" i="6"/>
  <c r="F10" i="18"/>
  <c r="F15" i="18"/>
  <c r="F17" i="18"/>
  <c r="F14" i="18"/>
  <c r="F21" i="18"/>
  <c r="F11" i="18"/>
  <c r="F9" i="18"/>
  <c r="R18" i="18"/>
  <c r="F12" i="18"/>
  <c r="F19" i="18"/>
  <c r="E7" i="6" l="1"/>
  <c r="F6" i="6"/>
  <c r="P19" i="18"/>
  <c r="I27" i="18" s="1"/>
  <c r="L27" i="18" s="1"/>
  <c r="R19" i="18"/>
  <c r="I29" i="18" s="1"/>
  <c r="L29" i="18" s="1"/>
  <c r="I18" i="18"/>
  <c r="I6" i="18"/>
  <c r="I26" i="18"/>
  <c r="L26" i="18" s="1"/>
  <c r="I10" i="18"/>
  <c r="I14" i="18"/>
  <c r="I22" i="18"/>
  <c r="D4" i="6"/>
  <c r="Q19" i="18"/>
  <c r="I15" i="18"/>
  <c r="I19" i="18"/>
  <c r="I11" i="18"/>
  <c r="I7" i="18"/>
  <c r="I23" i="18" l="1"/>
  <c r="I3" i="18"/>
  <c r="J3" i="18" s="1"/>
  <c r="I9" i="18"/>
  <c r="J9" i="18" s="1"/>
  <c r="I17" i="18"/>
  <c r="L17" i="18" s="1"/>
  <c r="M17" i="18" s="1"/>
  <c r="I25" i="18"/>
  <c r="J25" i="18" s="1"/>
  <c r="I21" i="18"/>
  <c r="J21" i="18" s="1"/>
  <c r="I5" i="18"/>
  <c r="L5" i="18" s="1"/>
  <c r="M5" i="18" s="1"/>
  <c r="I13" i="18"/>
  <c r="J13" i="18" s="1"/>
  <c r="E8" i="6"/>
  <c r="F7" i="6"/>
  <c r="J10" i="18"/>
  <c r="L10" i="18"/>
  <c r="M10" i="18" s="1"/>
  <c r="J23" i="18"/>
  <c r="L23" i="18"/>
  <c r="M23" i="18" s="1"/>
  <c r="L14" i="18"/>
  <c r="M14" i="18" s="1"/>
  <c r="J14" i="18"/>
  <c r="I24" i="18"/>
  <c r="I20" i="18"/>
  <c r="I4" i="18"/>
  <c r="I28" i="18"/>
  <c r="L28" i="18" s="1"/>
  <c r="I12" i="18"/>
  <c r="I8" i="18"/>
  <c r="I16" i="18"/>
  <c r="J7" i="18"/>
  <c r="L7" i="18"/>
  <c r="M7" i="18" s="1"/>
  <c r="J15" i="18"/>
  <c r="L15" i="18"/>
  <c r="M15" i="18" s="1"/>
  <c r="J6" i="18"/>
  <c r="L6" i="18"/>
  <c r="M6" i="18" s="1"/>
  <c r="C6" i="6"/>
  <c r="D5" i="6"/>
  <c r="J18" i="18"/>
  <c r="L18" i="18"/>
  <c r="M18" i="18" s="1"/>
  <c r="J11" i="18"/>
  <c r="L11" i="18"/>
  <c r="M11" i="18" s="1"/>
  <c r="L19" i="18"/>
  <c r="M19" i="18" s="1"/>
  <c r="J19" i="18"/>
  <c r="J22" i="18"/>
  <c r="L22" i="18"/>
  <c r="M22" i="18" s="1"/>
  <c r="J5" i="18" l="1"/>
  <c r="L3" i="18"/>
  <c r="M3" i="18" s="1"/>
  <c r="L25" i="18"/>
  <c r="M25" i="18" s="1"/>
  <c r="L9" i="18"/>
  <c r="M9" i="18" s="1"/>
  <c r="J17" i="18"/>
  <c r="L13" i="18"/>
  <c r="M13" i="18" s="1"/>
  <c r="L21" i="18"/>
  <c r="M21" i="18" s="1"/>
  <c r="E9" i="6"/>
  <c r="F8" i="6"/>
  <c r="J4" i="18"/>
  <c r="L4" i="18"/>
  <c r="M4" i="18" s="1"/>
  <c r="D6" i="6"/>
  <c r="C7" i="6"/>
  <c r="J20" i="18"/>
  <c r="L20" i="18"/>
  <c r="M20" i="18" s="1"/>
  <c r="J8" i="18"/>
  <c r="L8" i="18"/>
  <c r="M8" i="18" s="1"/>
  <c r="J12" i="18"/>
  <c r="L12" i="18"/>
  <c r="M12" i="18" s="1"/>
  <c r="J24" i="18"/>
  <c r="L24" i="18"/>
  <c r="M24" i="18" s="1"/>
  <c r="L16" i="18"/>
  <c r="M16" i="18" s="1"/>
  <c r="J16" i="18"/>
  <c r="E10" i="6" l="1"/>
  <c r="F9" i="6"/>
  <c r="C8" i="6"/>
  <c r="D7" i="6"/>
  <c r="E11" i="6" l="1"/>
  <c r="F10" i="6"/>
  <c r="D8" i="6"/>
  <c r="C9" i="6"/>
  <c r="E12" i="6" l="1"/>
  <c r="F11" i="6"/>
  <c r="C10" i="6"/>
  <c r="D9" i="6"/>
  <c r="E13" i="6" l="1"/>
  <c r="F12" i="6"/>
  <c r="D10" i="6"/>
  <c r="C11" i="6"/>
  <c r="E14" i="6" l="1"/>
  <c r="F13" i="6"/>
  <c r="C12" i="6"/>
  <c r="D11" i="6"/>
  <c r="E15" i="6" l="1"/>
  <c r="F14" i="6"/>
  <c r="D12" i="6"/>
  <c r="C13" i="6"/>
  <c r="F15" i="6" l="1"/>
  <c r="C14" i="6"/>
  <c r="D13" i="6"/>
  <c r="D14" i="6" l="1"/>
  <c r="C15" i="6"/>
  <c r="D15" i="6" l="1"/>
</calcChain>
</file>

<file path=xl/sharedStrings.xml><?xml version="1.0" encoding="utf-8"?>
<sst xmlns="http://schemas.openxmlformats.org/spreadsheetml/2006/main" count="162" uniqueCount="74">
  <si>
    <t>年份</t>
  </si>
  <si>
    <t>人均GDP（元）</t>
  </si>
  <si>
    <t>啤酒产量（万千升）</t>
  </si>
  <si>
    <t>居民消费价格指数（上面=100）</t>
  </si>
  <si>
    <t>国家统计局</t>
  </si>
  <si>
    <t>数据来源</t>
  </si>
  <si>
    <t>http://data.stats.gov.cn/</t>
  </si>
  <si>
    <t>环比增长率</t>
  </si>
  <si>
    <t>定基增长率</t>
  </si>
  <si>
    <t>平均增长率</t>
  </si>
  <si>
    <t>季度</t>
  </si>
  <si>
    <t>预测误差</t>
  </si>
  <si>
    <t>指数平滑法a=0.3</t>
  </si>
  <si>
    <t>预测值</t>
  </si>
  <si>
    <t>y=1807.16+240.184x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</si>
  <si>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</si>
  <si>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</si>
  <si>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</si>
  <si>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</si>
  <si>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</si>
  <si>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</si>
  <si>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</si>
  <si>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</si>
  <si>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df</t>
  </si>
  <si>
    <t>SS</t>
  </si>
  <si>
    <t>MS</t>
  </si>
  <si>
    <t>F</t>
  </si>
  <si>
    <t>Significance F</t>
  </si>
  <si>
    <t>回归分析</t>
  </si>
  <si>
    <t>残差</t>
  </si>
  <si>
    <t>总计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</si>
  <si>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</si>
  <si>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</si>
  <si>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</si>
  <si>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</si>
  <si>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</si>
  <si>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</si>
  <si>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</si>
  <si>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Intercept</t>
  </si>
  <si>
    <t>X Variable 1</t>
  </si>
  <si>
    <t>时间编号</t>
  </si>
  <si>
    <t>销售量Y</t>
  </si>
  <si>
    <t>计算季节指数</t>
  </si>
  <si>
    <t>-</t>
  </si>
  <si>
    <t>总平均值</t>
  </si>
  <si>
    <t>4项移动平均值</t>
  </si>
  <si>
    <t>2项移动平均</t>
  </si>
  <si>
    <t>中心化移动平均值（CMA）</t>
  </si>
  <si>
    <t>季节指数(S)</t>
  </si>
  <si>
    <t>季节分离后的序列（Y/S）</t>
  </si>
  <si>
    <t>y=30.6067+0.5592*x</t>
  </si>
  <si>
    <t>煤炭占能源消费总量的比重</t>
  </si>
  <si>
    <t>季节比率（Y/CMA）</t>
    <phoneticPr fontId="13" type="noConversion"/>
  </si>
  <si>
    <r>
      <t>移动平均k</t>
    </r>
    <r>
      <rPr>
        <sz val="10"/>
        <color theme="1"/>
        <rFont val="宋体"/>
        <family val="3"/>
        <charset val="134"/>
        <scheme val="minor"/>
      </rPr>
      <t>=5</t>
    </r>
    <phoneticPr fontId="13" type="noConversion"/>
  </si>
  <si>
    <t>预测误差</t>
    <phoneticPr fontId="13" type="noConversion"/>
  </si>
  <si>
    <t>移动平均k=3</t>
    <phoneticPr fontId="13" type="noConversion"/>
  </si>
  <si>
    <r>
      <t>指数平滑法a=0.</t>
    </r>
    <r>
      <rPr>
        <sz val="10"/>
        <color theme="1"/>
        <rFont val="宋体"/>
        <family val="3"/>
        <charset val="134"/>
        <scheme val="minor"/>
      </rPr>
      <t>5</t>
    </r>
    <phoneticPr fontId="13" type="noConversion"/>
  </si>
  <si>
    <t>回归方程</t>
    <phoneticPr fontId="13" type="noConversion"/>
  </si>
  <si>
    <t>·</t>
    <phoneticPr fontId="13" type="noConversion"/>
  </si>
  <si>
    <t>季度</t>
    <phoneticPr fontId="13" type="noConversion"/>
  </si>
  <si>
    <t xml:space="preserve"> </t>
    <phoneticPr fontId="13" type="noConversion"/>
  </si>
  <si>
    <t>日期</t>
  </si>
  <si>
    <t>销量</t>
  </si>
  <si>
    <t>一阶差分</t>
    <phoneticPr fontId="17" type="noConversion"/>
  </si>
  <si>
    <t>简单平均法</t>
    <phoneticPr fontId="13" type="noConversion"/>
  </si>
  <si>
    <t>时间编号</t>
    <phoneticPr fontId="13" type="noConversion"/>
  </si>
  <si>
    <t>季节指数</t>
    <phoneticPr fontId="13" type="noConversion"/>
  </si>
  <si>
    <t>调整后</t>
    <phoneticPr fontId="13" type="noConversion"/>
  </si>
  <si>
    <t>回归预测值（K）</t>
    <phoneticPr fontId="13" type="noConversion"/>
  </si>
  <si>
    <t>最终预测值（K*S）</t>
    <phoneticPr fontId="13" type="noConversion"/>
  </si>
  <si>
    <t>k=3</t>
    <phoneticPr fontId="13" type="noConversion"/>
  </si>
  <si>
    <t>k=5</t>
    <phoneticPr fontId="13" type="noConversion"/>
  </si>
  <si>
    <r>
      <t>y</t>
    </r>
    <r>
      <rPr>
        <sz val="11"/>
        <color theme="1"/>
        <rFont val="宋体"/>
        <family val="3"/>
        <charset val="134"/>
        <scheme val="minor"/>
      </rPr>
      <t>=1807.16+240.184x</t>
    </r>
    <phoneticPr fontId="13" type="noConversion"/>
  </si>
  <si>
    <t>预测值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</si>
</sst>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_ "/>
    <numFmt numFmtId="178" formatCode="0.0000"/>
    <numFmt numFmtId="179" formatCode="0.0000_);[Red]\(0.0000\)"/>
  </numFmts>
  <fonts count="19" x14ac:knownFonts="1">
    <font>
      <sz val="11"/>
      <color theme="1"/>
      <name val="宋体"/>
      <charset val="134"/>
      <scheme val="minor"/>
    </font>
    <font>
      <b/>
      <sz val="10"/>
      <color theme="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.5"/>
      <color theme="1"/>
      <name val="微软雅黑"/>
      <family val="2"/>
      <charset val="134"/>
    </font>
    <font>
      <sz val="10.5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宋体"/>
      <family val="3"/>
      <charset val="134"/>
      <scheme val="minor"/>
    </font>
    <font>
      <sz val="11"/>
      <color theme="1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9" tint="0.59999389629810485"/>
        <bgColor theme="4" tint="0.79995117038483843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thick">
        <color rgb="FF4F81BD"/>
      </top>
      <bottom/>
      <diagonal/>
    </border>
    <border>
      <left style="medium">
        <color rgb="FF4F81BD"/>
      </left>
      <right/>
      <top style="thick">
        <color rgb="FF4F81BD"/>
      </top>
      <bottom style="medium">
        <color rgb="FF4F81BD"/>
      </bottom>
      <diagonal/>
    </border>
    <border>
      <left/>
      <right/>
      <top style="thick">
        <color rgb="FF4F81BD"/>
      </top>
      <bottom style="medium">
        <color rgb="FF4F81BD"/>
      </bottom>
      <diagonal/>
    </border>
    <border>
      <left/>
      <right style="medium">
        <color rgb="FF4F81BD"/>
      </right>
      <top style="thick">
        <color rgb="FF4F81BD"/>
      </top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6" fillId="0" borderId="0">
      <alignment vertical="center"/>
    </xf>
  </cellStyleXfs>
  <cellXfs count="8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0" fillId="0" borderId="2" xfId="0" applyBorder="1" applyAlignment="1">
      <alignment horizontal="centerContinuous"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9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2" fontId="3" fillId="0" borderId="0" xfId="0" applyNumberFormat="1" applyFont="1">
      <alignment vertical="center"/>
    </xf>
    <xf numFmtId="2" fontId="4" fillId="0" borderId="0" xfId="0" applyNumberFormat="1" applyFont="1" applyAlignment="1">
      <alignment horizontal="center" vertical="center"/>
    </xf>
    <xf numFmtId="2" fontId="0" fillId="0" borderId="0" xfId="0" applyNumberFormat="1">
      <alignment vertical="center"/>
    </xf>
    <xf numFmtId="0" fontId="11" fillId="7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2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0" fontId="10" fillId="9" borderId="0" xfId="0" applyFont="1" applyFill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15" xfId="0" applyFont="1" applyFill="1" applyBorder="1" applyAlignment="1">
      <alignment horizontal="center" vertical="center" wrapText="1"/>
    </xf>
    <xf numFmtId="0" fontId="12" fillId="9" borderId="0" xfId="0" applyFont="1" applyFill="1" applyAlignment="1">
      <alignment horizontal="right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6" fillId="3" borderId="17" xfId="0" applyFont="1" applyFill="1" applyBorder="1" applyAlignment="1">
      <alignment horizontal="center" vertical="center"/>
    </xf>
    <xf numFmtId="17" fontId="14" fillId="0" borderId="0" xfId="0" applyNumberFormat="1" applyFo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8" fillId="0" borderId="0" xfId="1" applyFont="1" applyAlignment="1">
      <alignment horizontal="center" vertical="center"/>
    </xf>
    <xf numFmtId="0" fontId="18" fillId="0" borderId="0" xfId="1" applyFont="1">
      <alignment vertical="center"/>
    </xf>
    <xf numFmtId="14" fontId="18" fillId="0" borderId="0" xfId="1" applyNumberFormat="1" applyFont="1" applyAlignment="1">
      <alignment horizontal="center" vertical="center"/>
    </xf>
    <xf numFmtId="177" fontId="18" fillId="0" borderId="0" xfId="1" applyNumberFormat="1" applyFont="1" applyAlignment="1">
      <alignment horizontal="center" vertical="center"/>
    </xf>
    <xf numFmtId="10" fontId="3" fillId="0" borderId="0" xfId="0" applyNumberFormat="1" applyFont="1">
      <alignment vertical="center"/>
    </xf>
    <xf numFmtId="10" fontId="3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5" fillId="0" borderId="0" xfId="0" applyFont="1">
      <alignment vertical="center"/>
    </xf>
    <xf numFmtId="178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9" fontId="5" fillId="0" borderId="0" xfId="0" applyNumberFormat="1" applyFont="1">
      <alignment vertical="center"/>
    </xf>
    <xf numFmtId="0" fontId="3" fillId="0" borderId="2" xfId="0" applyFont="1" applyBorder="1" applyAlignment="1">
      <alignment horizontal="centerContinuous" vertical="center"/>
    </xf>
    <xf numFmtId="0" fontId="3" fillId="0" borderId="3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5" fillId="1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Continuous"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2" fontId="5" fillId="10" borderId="0" xfId="0" applyNumberFormat="1" applyFont="1" applyFill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9CFBA9CC-B2E1-4634-BFD3-66702C12E4C1}"/>
  </cellStyles>
  <dxfs count="4">
    <dxf>
      <font>
        <b val="0"/>
        <i val="0"/>
        <strike val="0"/>
        <u val="none"/>
        <sz val="10"/>
        <color theme="1"/>
        <name val="Arial"/>
        <scheme val="none"/>
      </font>
      <fill>
        <patternFill patternType="solid">
          <bgColor rgb="FFFFFFFF"/>
        </patternFill>
      </fill>
      <alignment horizontal="center" vertical="center" wrapText="1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宋体"/>
        <scheme val="no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Arial"/>
        <scheme val="none"/>
      </font>
      <fill>
        <patternFill patternType="solid">
          <bgColor rgb="FFFFFFFF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宋体"/>
        <scheme val="none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38AA6F"/>
      <color rgb="FFFABC05"/>
      <color rgb="FFFF73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餐馆销量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差分!$B$1</c:f>
              <c:strCache>
                <c:ptCount val="1"/>
                <c:pt idx="0">
                  <c:v>销量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差分!$A$2:$A$38</c:f>
              <c:numCache>
                <c:formatCode>m/d/yyyy</c:formatCode>
                <c:ptCount val="3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</c:numCache>
            </c:numRef>
          </c:cat>
          <c:val>
            <c:numRef>
              <c:f>差分!$B$2:$B$38</c:f>
              <c:numCache>
                <c:formatCode>0.00_ </c:formatCode>
                <c:ptCount val="37"/>
                <c:pt idx="0">
                  <c:v>3023.01</c:v>
                </c:pt>
                <c:pt idx="1">
                  <c:v>3039.01</c:v>
                </c:pt>
                <c:pt idx="2">
                  <c:v>3056.01</c:v>
                </c:pt>
                <c:pt idx="3">
                  <c:v>3138.01</c:v>
                </c:pt>
                <c:pt idx="4">
                  <c:v>3188.01</c:v>
                </c:pt>
                <c:pt idx="5">
                  <c:v>3224.01</c:v>
                </c:pt>
                <c:pt idx="6">
                  <c:v>3226.01</c:v>
                </c:pt>
                <c:pt idx="7">
                  <c:v>3029.01</c:v>
                </c:pt>
                <c:pt idx="8">
                  <c:v>2859.01</c:v>
                </c:pt>
                <c:pt idx="9">
                  <c:v>2870.01</c:v>
                </c:pt>
                <c:pt idx="10">
                  <c:v>2910.01</c:v>
                </c:pt>
                <c:pt idx="11">
                  <c:v>3012.01</c:v>
                </c:pt>
                <c:pt idx="12">
                  <c:v>3142.01</c:v>
                </c:pt>
                <c:pt idx="13">
                  <c:v>3252.01</c:v>
                </c:pt>
                <c:pt idx="14">
                  <c:v>3342.01</c:v>
                </c:pt>
                <c:pt idx="15">
                  <c:v>3365.01</c:v>
                </c:pt>
                <c:pt idx="16">
                  <c:v>3339.01</c:v>
                </c:pt>
                <c:pt idx="17">
                  <c:v>3345.01</c:v>
                </c:pt>
                <c:pt idx="18">
                  <c:v>3421.01</c:v>
                </c:pt>
                <c:pt idx="19">
                  <c:v>3443.01</c:v>
                </c:pt>
                <c:pt idx="20">
                  <c:v>3428.01</c:v>
                </c:pt>
                <c:pt idx="21">
                  <c:v>3554.01</c:v>
                </c:pt>
                <c:pt idx="22">
                  <c:v>3615.01</c:v>
                </c:pt>
                <c:pt idx="23">
                  <c:v>3646.01</c:v>
                </c:pt>
                <c:pt idx="24">
                  <c:v>3614.01</c:v>
                </c:pt>
                <c:pt idx="25">
                  <c:v>3574.01</c:v>
                </c:pt>
                <c:pt idx="26">
                  <c:v>3635.01</c:v>
                </c:pt>
                <c:pt idx="27">
                  <c:v>3738.01</c:v>
                </c:pt>
                <c:pt idx="28">
                  <c:v>3707.01</c:v>
                </c:pt>
                <c:pt idx="29">
                  <c:v>3827.01</c:v>
                </c:pt>
                <c:pt idx="30">
                  <c:v>4039.01</c:v>
                </c:pt>
                <c:pt idx="31">
                  <c:v>4210.01</c:v>
                </c:pt>
                <c:pt idx="32">
                  <c:v>4493.01</c:v>
                </c:pt>
                <c:pt idx="33">
                  <c:v>4560.01</c:v>
                </c:pt>
                <c:pt idx="34">
                  <c:v>4637.01</c:v>
                </c:pt>
                <c:pt idx="35">
                  <c:v>4755.01</c:v>
                </c:pt>
                <c:pt idx="36">
                  <c:v>4817.01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B-4724-AA65-015B73E5C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031439"/>
        <c:axId val="1095853407"/>
      </c:lineChart>
      <c:dateAx>
        <c:axId val="89603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095853407"/>
        <c:crosses val="autoZero"/>
        <c:auto val="1"/>
        <c:lblOffset val="100"/>
        <c:baseTimeUnit val="days"/>
      </c:dateAx>
      <c:valAx>
        <c:axId val="1095853407"/>
        <c:scaling>
          <c:orientation val="minMax"/>
          <c:min val="2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/>
                  <a:t>销量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89603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原始序列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非线性趋势预测演示!$A$2:$A$16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非线性趋势预测演示!$B$2:$B$15</c:f>
              <c:numCache>
                <c:formatCode>General</c:formatCode>
                <c:ptCount val="14"/>
                <c:pt idx="0">
                  <c:v>69.2</c:v>
                </c:pt>
                <c:pt idx="1">
                  <c:v>68.3</c:v>
                </c:pt>
                <c:pt idx="2">
                  <c:v>68</c:v>
                </c:pt>
                <c:pt idx="3">
                  <c:v>69.8</c:v>
                </c:pt>
                <c:pt idx="4">
                  <c:v>69.5</c:v>
                </c:pt>
                <c:pt idx="5">
                  <c:v>70.8</c:v>
                </c:pt>
                <c:pt idx="6">
                  <c:v>71.099999999999994</c:v>
                </c:pt>
                <c:pt idx="7">
                  <c:v>71.099999999999994</c:v>
                </c:pt>
                <c:pt idx="8">
                  <c:v>70.3</c:v>
                </c:pt>
                <c:pt idx="9">
                  <c:v>70.400000000000006</c:v>
                </c:pt>
                <c:pt idx="10">
                  <c:v>68</c:v>
                </c:pt>
                <c:pt idx="11">
                  <c:v>68.400000000000006</c:v>
                </c:pt>
                <c:pt idx="12">
                  <c:v>66.599999999999994</c:v>
                </c:pt>
                <c:pt idx="13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2B-45E1-A4E2-E5B71C159907}"/>
            </c:ext>
          </c:extLst>
        </c:ser>
        <c:ser>
          <c:idx val="1"/>
          <c:order val="1"/>
          <c:tx>
            <c:v>预测值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非线性趋势预测演示!$D$2:$D$16</c:f>
              <c:numCache>
                <c:formatCode>0.0</c:formatCode>
                <c:ptCount val="15"/>
                <c:pt idx="0">
                  <c:v>67.81</c:v>
                </c:pt>
                <c:pt idx="1">
                  <c:v>68.700400000000002</c:v>
                </c:pt>
                <c:pt idx="2">
                  <c:v>69.418199999999999</c:v>
                </c:pt>
                <c:pt idx="3">
                  <c:v>69.963400000000007</c:v>
                </c:pt>
                <c:pt idx="4">
                  <c:v>70.335999999999999</c:v>
                </c:pt>
                <c:pt idx="5">
                  <c:v>70.536000000000001</c:v>
                </c:pt>
                <c:pt idx="6">
                  <c:v>70.563400000000001</c:v>
                </c:pt>
                <c:pt idx="7">
                  <c:v>70.418199999999999</c:v>
                </c:pt>
                <c:pt idx="8">
                  <c:v>70.100399999999993</c:v>
                </c:pt>
                <c:pt idx="9">
                  <c:v>69.61</c:v>
                </c:pt>
                <c:pt idx="10">
                  <c:v>68.947000000000003</c:v>
                </c:pt>
                <c:pt idx="11">
                  <c:v>68.111400000000003</c:v>
                </c:pt>
                <c:pt idx="12">
                  <c:v>67.103200000000001</c:v>
                </c:pt>
                <c:pt idx="13">
                  <c:v>65.922399999999996</c:v>
                </c:pt>
                <c:pt idx="14">
                  <c:v>64.569000000000003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2B-45E1-A4E2-E5B71C159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441071"/>
        <c:axId val="833973391"/>
      </c:lineChart>
      <c:catAx>
        <c:axId val="29244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3973391"/>
        <c:crosses val="autoZero"/>
        <c:auto val="1"/>
        <c:lblAlgn val="ctr"/>
        <c:lblOffset val="100"/>
        <c:noMultiLvlLbl val="0"/>
      </c:catAx>
      <c:valAx>
        <c:axId val="833973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44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原序列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季节分离预测法!$C$2:$C$29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季节分离预测法!$D$2:$D$25</c:f>
              <c:numCache>
                <c:formatCode>General</c:formatCode>
                <c:ptCount val="24"/>
                <c:pt idx="0">
                  <c:v>25</c:v>
                </c:pt>
                <c:pt idx="1">
                  <c:v>32</c:v>
                </c:pt>
                <c:pt idx="2">
                  <c:v>37</c:v>
                </c:pt>
                <c:pt idx="3">
                  <c:v>26</c:v>
                </c:pt>
                <c:pt idx="4">
                  <c:v>30</c:v>
                </c:pt>
                <c:pt idx="5">
                  <c:v>38</c:v>
                </c:pt>
                <c:pt idx="6">
                  <c:v>42</c:v>
                </c:pt>
                <c:pt idx="7">
                  <c:v>30</c:v>
                </c:pt>
                <c:pt idx="8">
                  <c:v>29</c:v>
                </c:pt>
                <c:pt idx="9">
                  <c:v>39</c:v>
                </c:pt>
                <c:pt idx="10">
                  <c:v>50</c:v>
                </c:pt>
                <c:pt idx="11">
                  <c:v>35</c:v>
                </c:pt>
                <c:pt idx="12">
                  <c:v>30</c:v>
                </c:pt>
                <c:pt idx="13">
                  <c:v>39</c:v>
                </c:pt>
                <c:pt idx="14">
                  <c:v>51</c:v>
                </c:pt>
                <c:pt idx="15">
                  <c:v>37</c:v>
                </c:pt>
                <c:pt idx="16">
                  <c:v>29</c:v>
                </c:pt>
                <c:pt idx="17">
                  <c:v>42</c:v>
                </c:pt>
                <c:pt idx="18">
                  <c:v>55</c:v>
                </c:pt>
                <c:pt idx="19">
                  <c:v>38</c:v>
                </c:pt>
                <c:pt idx="20">
                  <c:v>31</c:v>
                </c:pt>
                <c:pt idx="21">
                  <c:v>43</c:v>
                </c:pt>
                <c:pt idx="22">
                  <c:v>54</c:v>
                </c:pt>
                <c:pt idx="2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8-4DCB-9A3D-F326EF3DF6E1}"/>
            </c:ext>
          </c:extLst>
        </c:ser>
        <c:ser>
          <c:idx val="1"/>
          <c:order val="1"/>
          <c:tx>
            <c:strRef>
              <c:f>季节分离预测法!$J$1</c:f>
              <c:strCache>
                <c:ptCount val="1"/>
                <c:pt idx="0">
                  <c:v>季节分离后的序列（Y/S）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季节分离预测法!$J$2:$J$25</c:f>
              <c:numCache>
                <c:formatCode>0.00</c:formatCode>
                <c:ptCount val="24"/>
                <c:pt idx="0">
                  <c:v>31.556511353324218</c:v>
                </c:pt>
                <c:pt idx="1">
                  <c:v>30.69943253041167</c:v>
                </c:pt>
                <c:pt idx="2">
                  <c:v>29.014937739313588</c:v>
                </c:pt>
                <c:pt idx="3">
                  <c:v>29.206896404358858</c:v>
                </c:pt>
                <c:pt idx="4">
                  <c:v>37.867813623989065</c:v>
                </c:pt>
                <c:pt idx="5">
                  <c:v>36.455576129863857</c:v>
                </c:pt>
                <c:pt idx="6">
                  <c:v>32.935875271653259</c:v>
                </c:pt>
                <c:pt idx="7">
                  <c:v>33.70026508195253</c:v>
                </c:pt>
                <c:pt idx="8">
                  <c:v>36.605553169856094</c:v>
                </c:pt>
                <c:pt idx="9">
                  <c:v>37.414933396439224</c:v>
                </c:pt>
                <c:pt idx="10">
                  <c:v>39.209375323396742</c:v>
                </c:pt>
                <c:pt idx="11">
                  <c:v>39.316975928944615</c:v>
                </c:pt>
                <c:pt idx="12">
                  <c:v>37.867813623989065</c:v>
                </c:pt>
                <c:pt idx="13">
                  <c:v>37.414933396439224</c:v>
                </c:pt>
                <c:pt idx="14">
                  <c:v>39.993562829864672</c:v>
                </c:pt>
                <c:pt idx="15">
                  <c:v>41.563660267741454</c:v>
                </c:pt>
                <c:pt idx="16">
                  <c:v>36.605553169856094</c:v>
                </c:pt>
                <c:pt idx="17">
                  <c:v>40.293005196165318</c:v>
                </c:pt>
                <c:pt idx="18">
                  <c:v>43.130312855736413</c:v>
                </c:pt>
                <c:pt idx="19">
                  <c:v>42.687002437139874</c:v>
                </c:pt>
                <c:pt idx="20">
                  <c:v>39.130074078122028</c:v>
                </c:pt>
                <c:pt idx="21">
                  <c:v>41.252362462740685</c:v>
                </c:pt>
                <c:pt idx="22">
                  <c:v>42.346125349268476</c:v>
                </c:pt>
                <c:pt idx="23">
                  <c:v>46.057028945335126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8-4DCB-9A3D-F326EF3DF6E1}"/>
            </c:ext>
          </c:extLst>
        </c:ser>
        <c:ser>
          <c:idx val="2"/>
          <c:order val="2"/>
          <c:tx>
            <c:v>预测值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季节分离预测法!$L$2:$L$29</c:f>
              <c:numCache>
                <c:formatCode>0.00</c:formatCode>
                <c:ptCount val="28"/>
                <c:pt idx="0">
                  <c:v>24.6905461530976</c:v>
                </c:pt>
                <c:pt idx="1">
                  <c:v>33.069119404546413</c:v>
                </c:pt>
                <c:pt idx="2">
                  <c:v>41.169107813782922</c:v>
                </c:pt>
                <c:pt idx="3">
                  <c:v>29.237307113280227</c:v>
                </c:pt>
                <c:pt idx="4">
                  <c:v>26.462605154610433</c:v>
                </c:pt>
                <c:pt idx="5">
                  <c:v>35.400680417248957</c:v>
                </c:pt>
                <c:pt idx="6">
                  <c:v>44.021486845010777</c:v>
                </c:pt>
                <c:pt idx="7">
                  <c:v>31.228508067836998</c:v>
                </c:pt>
                <c:pt idx="8">
                  <c:v>28.234664156123259</c:v>
                </c:pt>
                <c:pt idx="9">
                  <c:v>37.7322414299515</c:v>
                </c:pt>
                <c:pt idx="10">
                  <c:v>46.873865876238646</c:v>
                </c:pt>
                <c:pt idx="11">
                  <c:v>33.219709022393765</c:v>
                </c:pt>
                <c:pt idx="12">
                  <c:v>30.006723157636088</c:v>
                </c:pt>
                <c:pt idx="13">
                  <c:v>40.063802442654037</c:v>
                </c:pt>
                <c:pt idx="14">
                  <c:v>49.726244907466508</c:v>
                </c:pt>
                <c:pt idx="15">
                  <c:v>35.210909976950532</c:v>
                </c:pt>
                <c:pt idx="16">
                  <c:v>31.778782159148921</c:v>
                </c:pt>
                <c:pt idx="17">
                  <c:v>42.395363455356581</c:v>
                </c:pt>
                <c:pt idx="18">
                  <c:v>52.578623938694363</c:v>
                </c:pt>
                <c:pt idx="19">
                  <c:v>37.202110931507299</c:v>
                </c:pt>
                <c:pt idx="20">
                  <c:v>33.550841160661747</c:v>
                </c:pt>
                <c:pt idx="21">
                  <c:v>44.726924468059124</c:v>
                </c:pt>
                <c:pt idx="22">
                  <c:v>55.431002969922226</c:v>
                </c:pt>
                <c:pt idx="23">
                  <c:v>39.193311886064073</c:v>
                </c:pt>
                <c:pt idx="24">
                  <c:v>35.322900162174577</c:v>
                </c:pt>
                <c:pt idx="25">
                  <c:v>47.058485480761661</c:v>
                </c:pt>
                <c:pt idx="26">
                  <c:v>58.283382001150088</c:v>
                </c:pt>
                <c:pt idx="27">
                  <c:v>41.184512840620833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88-4DCB-9A3D-F326EF3D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295936"/>
        <c:axId val="930260840"/>
      </c:lineChart>
      <c:catAx>
        <c:axId val="9302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260840"/>
        <c:crosses val="autoZero"/>
        <c:auto val="1"/>
        <c:lblAlgn val="ctr"/>
        <c:lblOffset val="100"/>
        <c:noMultiLvlLbl val="0"/>
      </c:catAx>
      <c:valAx>
        <c:axId val="930260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29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sz="1400"/>
              <a:t>人均</a:t>
            </a:r>
            <a:r>
              <a:rPr lang="en-US" sz="1400"/>
              <a:t>GDP</a:t>
            </a:r>
            <a:r>
              <a:rPr lang="zh-CN" sz="1400"/>
              <a:t>走势图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人均GDP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时间序列的图形描述!$B$3:$B$16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时间序列的图形描述!$C$3:$C$16</c:f>
              <c:numCache>
                <c:formatCode>General</c:formatCode>
                <c:ptCount val="14"/>
                <c:pt idx="0">
                  <c:v>7857.7</c:v>
                </c:pt>
                <c:pt idx="1">
                  <c:v>8621.7000000000007</c:v>
                </c:pt>
                <c:pt idx="2">
                  <c:v>9398.1</c:v>
                </c:pt>
                <c:pt idx="3">
                  <c:v>10542</c:v>
                </c:pt>
                <c:pt idx="4">
                  <c:v>12335.6</c:v>
                </c:pt>
                <c:pt idx="5">
                  <c:v>14185.4</c:v>
                </c:pt>
                <c:pt idx="6">
                  <c:v>16499.7</c:v>
                </c:pt>
                <c:pt idx="7">
                  <c:v>20169.5</c:v>
                </c:pt>
                <c:pt idx="8">
                  <c:v>23707.7</c:v>
                </c:pt>
                <c:pt idx="9">
                  <c:v>25607.5</c:v>
                </c:pt>
                <c:pt idx="10">
                  <c:v>30015</c:v>
                </c:pt>
                <c:pt idx="11">
                  <c:v>35197.800000000003</c:v>
                </c:pt>
                <c:pt idx="12">
                  <c:v>38549.5</c:v>
                </c:pt>
                <c:pt idx="13">
                  <c:v>41907.599999999999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0-4A1A-B5EA-79442F6D3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83552"/>
        <c:axId val="105980672"/>
      </c:lineChart>
      <c:dateAx>
        <c:axId val="10498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05980672"/>
        <c:crosses val="autoZero"/>
        <c:auto val="0"/>
        <c:lblOffset val="100"/>
        <c:baseTimeUnit val="days"/>
      </c:dateAx>
      <c:valAx>
        <c:axId val="105980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/>
                  <a:t>人均</a:t>
                </a:r>
                <a:r>
                  <a:rPr lang="en-US"/>
                  <a:t>GDP</a:t>
                </a:r>
                <a:r>
                  <a:rPr lang="zh-CN"/>
                  <a:t>（元）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0498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啤酒销量数据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数据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strRef>
              <c:f>啤酒销量数据折线图!$D$2:$D$25</c:f>
              <c:strCache>
                <c:ptCount val="24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</c:strCache>
            </c:strRef>
          </c:cat>
          <c:val>
            <c:numRef>
              <c:f>啤酒销量数据折线图!$C$2:$C$25</c:f>
              <c:numCache>
                <c:formatCode>General</c:formatCode>
                <c:ptCount val="24"/>
                <c:pt idx="0">
                  <c:v>25</c:v>
                </c:pt>
                <c:pt idx="1">
                  <c:v>32</c:v>
                </c:pt>
                <c:pt idx="2">
                  <c:v>37</c:v>
                </c:pt>
                <c:pt idx="3">
                  <c:v>26</c:v>
                </c:pt>
                <c:pt idx="4">
                  <c:v>30</c:v>
                </c:pt>
                <c:pt idx="5">
                  <c:v>38</c:v>
                </c:pt>
                <c:pt idx="6">
                  <c:v>42</c:v>
                </c:pt>
                <c:pt idx="7">
                  <c:v>30</c:v>
                </c:pt>
                <c:pt idx="8">
                  <c:v>29</c:v>
                </c:pt>
                <c:pt idx="9">
                  <c:v>39</c:v>
                </c:pt>
                <c:pt idx="10">
                  <c:v>50</c:v>
                </c:pt>
                <c:pt idx="11">
                  <c:v>35</c:v>
                </c:pt>
                <c:pt idx="12">
                  <c:v>30</c:v>
                </c:pt>
                <c:pt idx="13">
                  <c:v>39</c:v>
                </c:pt>
                <c:pt idx="14">
                  <c:v>51</c:v>
                </c:pt>
                <c:pt idx="15">
                  <c:v>37</c:v>
                </c:pt>
                <c:pt idx="16">
                  <c:v>29</c:v>
                </c:pt>
                <c:pt idx="17">
                  <c:v>42</c:v>
                </c:pt>
                <c:pt idx="18">
                  <c:v>55</c:v>
                </c:pt>
                <c:pt idx="19">
                  <c:v>38</c:v>
                </c:pt>
                <c:pt idx="20">
                  <c:v>31</c:v>
                </c:pt>
                <c:pt idx="21">
                  <c:v>43</c:v>
                </c:pt>
                <c:pt idx="22">
                  <c:v>54</c:v>
                </c:pt>
                <c:pt idx="2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1-4EED-8E31-66CEC68A4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587103"/>
        <c:axId val="2126737983"/>
      </c:lineChart>
      <c:catAx>
        <c:axId val="204858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26737983"/>
        <c:crosses val="autoZero"/>
        <c:auto val="1"/>
        <c:lblAlgn val="ctr"/>
        <c:lblOffset val="100"/>
        <c:noMultiLvlLbl val="0"/>
      </c:catAx>
      <c:valAx>
        <c:axId val="21267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04858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平稳序列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差分序列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差分!$A$2:$A$38</c:f>
              <c:numCache>
                <c:formatCode>m/d/yyyy</c:formatCode>
                <c:ptCount val="3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</c:numCache>
            </c:numRef>
          </c:cat>
          <c:val>
            <c:numRef>
              <c:f>差分!$C$2:$C$38</c:f>
              <c:numCache>
                <c:formatCode>0.00_ </c:formatCode>
                <c:ptCount val="37"/>
                <c:pt idx="1">
                  <c:v>16</c:v>
                </c:pt>
                <c:pt idx="2">
                  <c:v>17</c:v>
                </c:pt>
                <c:pt idx="3">
                  <c:v>82</c:v>
                </c:pt>
                <c:pt idx="4">
                  <c:v>50</c:v>
                </c:pt>
                <c:pt idx="5">
                  <c:v>36</c:v>
                </c:pt>
                <c:pt idx="6">
                  <c:v>2</c:v>
                </c:pt>
                <c:pt idx="7">
                  <c:v>-197</c:v>
                </c:pt>
                <c:pt idx="8">
                  <c:v>-170</c:v>
                </c:pt>
                <c:pt idx="9">
                  <c:v>11</c:v>
                </c:pt>
                <c:pt idx="10">
                  <c:v>40</c:v>
                </c:pt>
                <c:pt idx="11">
                  <c:v>102</c:v>
                </c:pt>
                <c:pt idx="12">
                  <c:v>130</c:v>
                </c:pt>
                <c:pt idx="13">
                  <c:v>110</c:v>
                </c:pt>
                <c:pt idx="14">
                  <c:v>90</c:v>
                </c:pt>
                <c:pt idx="15">
                  <c:v>23</c:v>
                </c:pt>
                <c:pt idx="16">
                  <c:v>-26</c:v>
                </c:pt>
                <c:pt idx="17">
                  <c:v>6</c:v>
                </c:pt>
                <c:pt idx="18">
                  <c:v>76</c:v>
                </c:pt>
                <c:pt idx="19">
                  <c:v>22</c:v>
                </c:pt>
                <c:pt idx="20">
                  <c:v>-15</c:v>
                </c:pt>
                <c:pt idx="21">
                  <c:v>126</c:v>
                </c:pt>
                <c:pt idx="22">
                  <c:v>61</c:v>
                </c:pt>
                <c:pt idx="23">
                  <c:v>31</c:v>
                </c:pt>
                <c:pt idx="24">
                  <c:v>-32</c:v>
                </c:pt>
                <c:pt idx="25">
                  <c:v>-40</c:v>
                </c:pt>
                <c:pt idx="26">
                  <c:v>61</c:v>
                </c:pt>
                <c:pt idx="27">
                  <c:v>103</c:v>
                </c:pt>
                <c:pt idx="28">
                  <c:v>-31</c:v>
                </c:pt>
                <c:pt idx="29">
                  <c:v>120</c:v>
                </c:pt>
                <c:pt idx="30">
                  <c:v>212</c:v>
                </c:pt>
                <c:pt idx="31">
                  <c:v>171</c:v>
                </c:pt>
                <c:pt idx="32">
                  <c:v>283</c:v>
                </c:pt>
                <c:pt idx="33">
                  <c:v>67</c:v>
                </c:pt>
                <c:pt idx="34">
                  <c:v>77</c:v>
                </c:pt>
                <c:pt idx="35">
                  <c:v>118</c:v>
                </c:pt>
                <c:pt idx="36">
                  <c:v>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D28-45DD-8A7E-967B6BCF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374687"/>
        <c:axId val="1558371775"/>
      </c:lineChart>
      <c:dateAx>
        <c:axId val="155837468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58371775"/>
        <c:crossesAt val="-300"/>
        <c:auto val="1"/>
        <c:lblOffset val="100"/>
        <c:baseTimeUnit val="days"/>
      </c:dateAx>
      <c:valAx>
        <c:axId val="1558371775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5837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年度折叠时间序列图!$A$3</c:f>
              <c:strCache>
                <c:ptCount val="1"/>
                <c:pt idx="0">
                  <c:v>2010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年度折叠时间序列图!$B$3:$E$3</c:f>
              <c:numCache>
                <c:formatCode>General</c:formatCode>
                <c:ptCount val="4"/>
                <c:pt idx="0">
                  <c:v>25</c:v>
                </c:pt>
                <c:pt idx="1">
                  <c:v>32</c:v>
                </c:pt>
                <c:pt idx="2">
                  <c:v>37</c:v>
                </c:pt>
                <c:pt idx="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4-42E0-A01D-5F96F877F756}"/>
            </c:ext>
          </c:extLst>
        </c:ser>
        <c:ser>
          <c:idx val="1"/>
          <c:order val="1"/>
          <c:tx>
            <c:strRef>
              <c:f>年度折叠时间序列图!$A$4</c:f>
              <c:strCache>
                <c:ptCount val="1"/>
                <c:pt idx="0">
                  <c:v>2011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年度折叠时间序列图!$B$4:$E$4</c:f>
              <c:numCache>
                <c:formatCode>General</c:formatCode>
                <c:ptCount val="4"/>
                <c:pt idx="0">
                  <c:v>30</c:v>
                </c:pt>
                <c:pt idx="1">
                  <c:v>38</c:v>
                </c:pt>
                <c:pt idx="2">
                  <c:v>42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4-42E0-A01D-5F96F877F756}"/>
            </c:ext>
          </c:extLst>
        </c:ser>
        <c:ser>
          <c:idx val="2"/>
          <c:order val="2"/>
          <c:tx>
            <c:strRef>
              <c:f>年度折叠时间序列图!$A$5</c:f>
              <c:strCache>
                <c:ptCount val="1"/>
                <c:pt idx="0">
                  <c:v>2012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年度折叠时间序列图!$B$5:$E$5</c:f>
              <c:numCache>
                <c:formatCode>General</c:formatCode>
                <c:ptCount val="4"/>
                <c:pt idx="0">
                  <c:v>29</c:v>
                </c:pt>
                <c:pt idx="1">
                  <c:v>39</c:v>
                </c:pt>
                <c:pt idx="2">
                  <c:v>50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4-42E0-A01D-5F96F877F756}"/>
            </c:ext>
          </c:extLst>
        </c:ser>
        <c:ser>
          <c:idx val="3"/>
          <c:order val="3"/>
          <c:tx>
            <c:strRef>
              <c:f>年度折叠时间序列图!$A$6</c:f>
              <c:strCache>
                <c:ptCount val="1"/>
                <c:pt idx="0">
                  <c:v>2013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年度折叠时间序列图!$B$6:$E$6</c:f>
              <c:numCache>
                <c:formatCode>General</c:formatCode>
                <c:ptCount val="4"/>
                <c:pt idx="0">
                  <c:v>30</c:v>
                </c:pt>
                <c:pt idx="1">
                  <c:v>39</c:v>
                </c:pt>
                <c:pt idx="2">
                  <c:v>51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A4-42E0-A01D-5F96F877F756}"/>
            </c:ext>
          </c:extLst>
        </c:ser>
        <c:ser>
          <c:idx val="4"/>
          <c:order val="4"/>
          <c:tx>
            <c:strRef>
              <c:f>年度折叠时间序列图!$A$7</c:f>
              <c:strCache>
                <c:ptCount val="1"/>
                <c:pt idx="0">
                  <c:v>2014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年度折叠时间序列图!$B$7:$E$7</c:f>
              <c:numCache>
                <c:formatCode>General</c:formatCode>
                <c:ptCount val="4"/>
                <c:pt idx="0">
                  <c:v>29</c:v>
                </c:pt>
                <c:pt idx="1">
                  <c:v>42</c:v>
                </c:pt>
                <c:pt idx="2">
                  <c:v>55</c:v>
                </c:pt>
                <c:pt idx="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A4-42E0-A01D-5F96F877F756}"/>
            </c:ext>
          </c:extLst>
        </c:ser>
        <c:ser>
          <c:idx val="5"/>
          <c:order val="5"/>
          <c:tx>
            <c:strRef>
              <c:f>年度折叠时间序列图!$A$8</c:f>
              <c:strCache>
                <c:ptCount val="1"/>
                <c:pt idx="0">
                  <c:v>2015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年度折叠时间序列图!$B$8:$E$8</c:f>
              <c:numCache>
                <c:formatCode>General</c:formatCode>
                <c:ptCount val="4"/>
                <c:pt idx="0">
                  <c:v>31</c:v>
                </c:pt>
                <c:pt idx="1">
                  <c:v>43</c:v>
                </c:pt>
                <c:pt idx="2">
                  <c:v>54</c:v>
                </c:pt>
                <c:pt idx="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A4-42E0-A01D-5F96F877F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725551"/>
        <c:axId val="654723887"/>
      </c:lineChart>
      <c:catAx>
        <c:axId val="654725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723887"/>
        <c:crosses val="autoZero"/>
        <c:auto val="1"/>
        <c:lblAlgn val="ctr"/>
        <c:lblOffset val="100"/>
        <c:noMultiLvlLbl val="0"/>
      </c:catAx>
      <c:valAx>
        <c:axId val="654723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72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原序列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移动平均法!$A$2:$A$16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移动平均法!$B$2:$B$15</c:f>
              <c:numCache>
                <c:formatCode>General</c:formatCode>
                <c:ptCount val="14"/>
                <c:pt idx="0">
                  <c:v>100.4</c:v>
                </c:pt>
                <c:pt idx="1">
                  <c:v>100.7</c:v>
                </c:pt>
                <c:pt idx="2">
                  <c:v>99.2</c:v>
                </c:pt>
                <c:pt idx="3">
                  <c:v>101.2</c:v>
                </c:pt>
                <c:pt idx="4">
                  <c:v>103.9</c:v>
                </c:pt>
                <c:pt idx="5">
                  <c:v>101.8</c:v>
                </c:pt>
                <c:pt idx="6">
                  <c:v>101.5</c:v>
                </c:pt>
                <c:pt idx="7">
                  <c:v>104.8</c:v>
                </c:pt>
                <c:pt idx="8">
                  <c:v>105.9</c:v>
                </c:pt>
                <c:pt idx="9">
                  <c:v>99.3</c:v>
                </c:pt>
                <c:pt idx="10">
                  <c:v>103.3</c:v>
                </c:pt>
                <c:pt idx="11">
                  <c:v>105.4</c:v>
                </c:pt>
                <c:pt idx="12">
                  <c:v>102.6</c:v>
                </c:pt>
                <c:pt idx="13">
                  <c:v>102.6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D-4A3B-A234-6C01C71FF4FB}"/>
            </c:ext>
          </c:extLst>
        </c:ser>
        <c:ser>
          <c:idx val="2"/>
          <c:order val="1"/>
          <c:tx>
            <c:strRef>
              <c:f>移动平均法!$C$1</c:f>
              <c:strCache>
                <c:ptCount val="1"/>
                <c:pt idx="0">
                  <c:v>移动平均k=3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移动平均法!$C$2:$C$16</c:f>
              <c:numCache>
                <c:formatCode>General</c:formatCode>
                <c:ptCount val="15"/>
                <c:pt idx="3" formatCode="0.00">
                  <c:v>100.10000000000001</c:v>
                </c:pt>
                <c:pt idx="4" formatCode="0.00">
                  <c:v>100.36666666666667</c:v>
                </c:pt>
                <c:pt idx="5" formatCode="0.00">
                  <c:v>101.43333333333334</c:v>
                </c:pt>
                <c:pt idx="6" formatCode="0.00">
                  <c:v>102.30000000000001</c:v>
                </c:pt>
                <c:pt idx="7" formatCode="0.00">
                  <c:v>102.39999999999999</c:v>
                </c:pt>
                <c:pt idx="8" formatCode="0.00">
                  <c:v>102.7</c:v>
                </c:pt>
                <c:pt idx="9" formatCode="0.00">
                  <c:v>104.06666666666668</c:v>
                </c:pt>
                <c:pt idx="10" formatCode="0.00">
                  <c:v>103.33333333333333</c:v>
                </c:pt>
                <c:pt idx="11" formatCode="0.00">
                  <c:v>102.83333333333333</c:v>
                </c:pt>
                <c:pt idx="12" formatCode="0.00">
                  <c:v>102.66666666666667</c:v>
                </c:pt>
                <c:pt idx="13" formatCode="0.00">
                  <c:v>103.76666666666665</c:v>
                </c:pt>
                <c:pt idx="14" formatCode="0.00">
                  <c:v>103.53333333333335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7D-4A3B-A234-6C01C71FF4FB}"/>
            </c:ext>
          </c:extLst>
        </c:ser>
        <c:ser>
          <c:idx val="1"/>
          <c:order val="2"/>
          <c:tx>
            <c:strRef>
              <c:f>移动平均法!$E$1</c:f>
              <c:strCache>
                <c:ptCount val="1"/>
                <c:pt idx="0">
                  <c:v>移动平均k=5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移动平均法!$E$2:$E$16</c:f>
              <c:numCache>
                <c:formatCode>General</c:formatCode>
                <c:ptCount val="15"/>
                <c:pt idx="5">
                  <c:v>101.08</c:v>
                </c:pt>
                <c:pt idx="6">
                  <c:v>101.36</c:v>
                </c:pt>
                <c:pt idx="7">
                  <c:v>101.52000000000001</c:v>
                </c:pt>
                <c:pt idx="8">
                  <c:v>102.64000000000001</c:v>
                </c:pt>
                <c:pt idx="9">
                  <c:v>103.58</c:v>
                </c:pt>
                <c:pt idx="10">
                  <c:v>102.66</c:v>
                </c:pt>
                <c:pt idx="11">
                  <c:v>102.96000000000001</c:v>
                </c:pt>
                <c:pt idx="12">
                  <c:v>103.74000000000001</c:v>
                </c:pt>
                <c:pt idx="13">
                  <c:v>103.3</c:v>
                </c:pt>
                <c:pt idx="14">
                  <c:v>102.64000000000001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D-4A3B-A234-6C01C71F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935960"/>
        <c:axId val="803942520"/>
      </c:lineChart>
      <c:catAx>
        <c:axId val="80393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803942520"/>
        <c:crosses val="autoZero"/>
        <c:auto val="1"/>
        <c:lblAlgn val="ctr"/>
        <c:lblOffset val="100"/>
        <c:noMultiLvlLbl val="0"/>
      </c:catAx>
      <c:valAx>
        <c:axId val="80394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80393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586253595297394"/>
          <c:y val="0.84374890638670164"/>
          <c:w val="0.62022360024485756"/>
          <c:h val="0.12847331583552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9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原序列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指数平滑法预测!$A$2:$A$16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指数平滑法预测!$B$2:$B$16</c:f>
              <c:numCache>
                <c:formatCode>General</c:formatCode>
                <c:ptCount val="15"/>
                <c:pt idx="0">
                  <c:v>100.4</c:v>
                </c:pt>
                <c:pt idx="1">
                  <c:v>100.7</c:v>
                </c:pt>
                <c:pt idx="2">
                  <c:v>99.2</c:v>
                </c:pt>
                <c:pt idx="3">
                  <c:v>101.2</c:v>
                </c:pt>
                <c:pt idx="4">
                  <c:v>103.9</c:v>
                </c:pt>
                <c:pt idx="5">
                  <c:v>101.8</c:v>
                </c:pt>
                <c:pt idx="6">
                  <c:v>101.5</c:v>
                </c:pt>
                <c:pt idx="7">
                  <c:v>104.8</c:v>
                </c:pt>
                <c:pt idx="8">
                  <c:v>105.9</c:v>
                </c:pt>
                <c:pt idx="9">
                  <c:v>99.3</c:v>
                </c:pt>
                <c:pt idx="10">
                  <c:v>103.3</c:v>
                </c:pt>
                <c:pt idx="11">
                  <c:v>105.4</c:v>
                </c:pt>
                <c:pt idx="12">
                  <c:v>102.6</c:v>
                </c:pt>
                <c:pt idx="13">
                  <c:v>102.6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0-4481-B808-6D18806BF1B0}"/>
            </c:ext>
          </c:extLst>
        </c:ser>
        <c:ser>
          <c:idx val="1"/>
          <c:order val="1"/>
          <c:tx>
            <c:strRef>
              <c:f>指数平滑法预测!$C$1</c:f>
              <c:strCache>
                <c:ptCount val="1"/>
                <c:pt idx="0">
                  <c:v>指数平滑法a=0.3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指数平滑法预测!$C$2:$C$16</c:f>
              <c:numCache>
                <c:formatCode>General</c:formatCode>
                <c:ptCount val="15"/>
                <c:pt idx="1">
                  <c:v>100.4</c:v>
                </c:pt>
                <c:pt idx="2" formatCode="0.00">
                  <c:v>100.49000000000001</c:v>
                </c:pt>
                <c:pt idx="3" formatCode="0.00">
                  <c:v>100.10300000000001</c:v>
                </c:pt>
                <c:pt idx="4" formatCode="0.00">
                  <c:v>100.43210000000001</c:v>
                </c:pt>
                <c:pt idx="5" formatCode="0.00">
                  <c:v>101.47247</c:v>
                </c:pt>
                <c:pt idx="6" formatCode="0.00">
                  <c:v>101.570729</c:v>
                </c:pt>
                <c:pt idx="7" formatCode="0.00">
                  <c:v>101.54951029999999</c:v>
                </c:pt>
                <c:pt idx="8" formatCode="0.00">
                  <c:v>102.52465720999999</c:v>
                </c:pt>
                <c:pt idx="9" formatCode="0.00">
                  <c:v>103.53726004699998</c:v>
                </c:pt>
                <c:pt idx="10" formatCode="0.00">
                  <c:v>102.26608203289999</c:v>
                </c:pt>
                <c:pt idx="11" formatCode="0.00">
                  <c:v>102.57625742302999</c:v>
                </c:pt>
                <c:pt idx="12" formatCode="0.00">
                  <c:v>103.42338019612099</c:v>
                </c:pt>
                <c:pt idx="13" formatCode="0.00">
                  <c:v>103.17636613728469</c:v>
                </c:pt>
                <c:pt idx="14" formatCode="0.00">
                  <c:v>103.00345629609927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0-4481-B808-6D18806BF1B0}"/>
            </c:ext>
          </c:extLst>
        </c:ser>
        <c:ser>
          <c:idx val="2"/>
          <c:order val="2"/>
          <c:tx>
            <c:strRef>
              <c:f>指数平滑法预测!$E$1</c:f>
              <c:strCache>
                <c:ptCount val="1"/>
                <c:pt idx="0">
                  <c:v>指数平滑法a=0.5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指数平滑法预测!$E$2:$E$16</c:f>
              <c:numCache>
                <c:formatCode>0.00</c:formatCode>
                <c:ptCount val="15"/>
                <c:pt idx="1">
                  <c:v>100.4</c:v>
                </c:pt>
                <c:pt idx="2">
                  <c:v>100.55000000000001</c:v>
                </c:pt>
                <c:pt idx="3">
                  <c:v>99.875</c:v>
                </c:pt>
                <c:pt idx="4">
                  <c:v>100.53749999999999</c:v>
                </c:pt>
                <c:pt idx="5">
                  <c:v>102.21875</c:v>
                </c:pt>
                <c:pt idx="6">
                  <c:v>102.00937500000001</c:v>
                </c:pt>
                <c:pt idx="7">
                  <c:v>101.7546875</c:v>
                </c:pt>
                <c:pt idx="8">
                  <c:v>103.27734375</c:v>
                </c:pt>
                <c:pt idx="9">
                  <c:v>104.588671875</c:v>
                </c:pt>
                <c:pt idx="10">
                  <c:v>101.9443359375</c:v>
                </c:pt>
                <c:pt idx="11">
                  <c:v>102.62216796875001</c:v>
                </c:pt>
                <c:pt idx="12">
                  <c:v>104.01108398437501</c:v>
                </c:pt>
                <c:pt idx="13">
                  <c:v>103.3055419921875</c:v>
                </c:pt>
                <c:pt idx="14">
                  <c:v>102.95277099609375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0-4481-B808-6D18806BF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897912"/>
        <c:axId val="803903160"/>
      </c:lineChart>
      <c:catAx>
        <c:axId val="80389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803903160"/>
        <c:crosses val="autoZero"/>
        <c:auto val="1"/>
        <c:lblAlgn val="ctr"/>
        <c:lblOffset val="100"/>
        <c:noMultiLvlLbl val="0"/>
      </c:catAx>
      <c:valAx>
        <c:axId val="803903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80389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啤酒产量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线性趋势预测!$A$2:$A$16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线性趋势预测!$C$2:$C$16</c:f>
              <c:numCache>
                <c:formatCode>0.0</c:formatCode>
                <c:ptCount val="15"/>
                <c:pt idx="0">
                  <c:v>2231.3000000000002</c:v>
                </c:pt>
                <c:pt idx="1">
                  <c:v>2288.9</c:v>
                </c:pt>
                <c:pt idx="2">
                  <c:v>2402.6999999999998</c:v>
                </c:pt>
                <c:pt idx="3">
                  <c:v>2540.5</c:v>
                </c:pt>
                <c:pt idx="4">
                  <c:v>2948.6</c:v>
                </c:pt>
                <c:pt idx="5">
                  <c:v>3126.1</c:v>
                </c:pt>
                <c:pt idx="6">
                  <c:v>3543.58</c:v>
                </c:pt>
                <c:pt idx="7">
                  <c:v>3954.07</c:v>
                </c:pt>
                <c:pt idx="8">
                  <c:v>4156.91</c:v>
                </c:pt>
                <c:pt idx="9">
                  <c:v>4162.18</c:v>
                </c:pt>
                <c:pt idx="10">
                  <c:v>4490.16</c:v>
                </c:pt>
                <c:pt idx="11">
                  <c:v>4834.5</c:v>
                </c:pt>
                <c:pt idx="12">
                  <c:v>4778.58</c:v>
                </c:pt>
                <c:pt idx="13">
                  <c:v>5061.5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7-4B1D-AF26-2B1F198D2481}"/>
            </c:ext>
          </c:extLst>
        </c:ser>
        <c:ser>
          <c:idx val="1"/>
          <c:order val="1"/>
          <c:tx>
            <c:v>预测值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线性趋势预测!$D$2:$D$16</c:f>
              <c:numCache>
                <c:formatCode>0.00</c:formatCode>
                <c:ptCount val="15"/>
                <c:pt idx="0">
                  <c:v>2047.3454285714299</c:v>
                </c:pt>
                <c:pt idx="1">
                  <c:v>2287.5294285714299</c:v>
                </c:pt>
                <c:pt idx="2">
                  <c:v>2527.7134285714301</c:v>
                </c:pt>
                <c:pt idx="3">
                  <c:v>2767.8974285714298</c:v>
                </c:pt>
                <c:pt idx="4">
                  <c:v>3008.08142857143</c:v>
                </c:pt>
                <c:pt idx="5">
                  <c:v>3248.2654285714298</c:v>
                </c:pt>
                <c:pt idx="6">
                  <c:v>3488.44942857143</c:v>
                </c:pt>
                <c:pt idx="7">
                  <c:v>3728.6334285714302</c:v>
                </c:pt>
                <c:pt idx="8">
                  <c:v>3968.8174285714299</c:v>
                </c:pt>
                <c:pt idx="9">
                  <c:v>4209.0014285714296</c:v>
                </c:pt>
                <c:pt idx="10">
                  <c:v>4449.1854285714298</c:v>
                </c:pt>
                <c:pt idx="11">
                  <c:v>4689.36942857143</c:v>
                </c:pt>
                <c:pt idx="12">
                  <c:v>4929.5534285714293</c:v>
                </c:pt>
                <c:pt idx="13">
                  <c:v>5169.7374285714304</c:v>
                </c:pt>
                <c:pt idx="14">
                  <c:v>5409.9214285714297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7-4B1D-AF26-2B1F198D2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474512"/>
        <c:axId val="836477464"/>
      </c:lineChart>
      <c:catAx>
        <c:axId val="83647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477464"/>
        <c:crosses val="autoZero"/>
        <c:auto val="1"/>
        <c:lblAlgn val="ctr"/>
        <c:lblOffset val="100"/>
        <c:noMultiLvlLbl val="0"/>
      </c:catAx>
      <c:valAx>
        <c:axId val="836477464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47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啤酒产量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线性趋势预测演示!$A$2:$A$16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线性趋势预测演示!$B$2:$B$15</c:f>
              <c:numCache>
                <c:formatCode>0.0</c:formatCode>
                <c:ptCount val="14"/>
                <c:pt idx="0">
                  <c:v>2231.3000000000002</c:v>
                </c:pt>
                <c:pt idx="1">
                  <c:v>2288.9</c:v>
                </c:pt>
                <c:pt idx="2">
                  <c:v>2402.6999999999998</c:v>
                </c:pt>
                <c:pt idx="3">
                  <c:v>2540.5</c:v>
                </c:pt>
                <c:pt idx="4">
                  <c:v>2948.6</c:v>
                </c:pt>
                <c:pt idx="5">
                  <c:v>3126.1</c:v>
                </c:pt>
                <c:pt idx="6">
                  <c:v>3543.58</c:v>
                </c:pt>
                <c:pt idx="7">
                  <c:v>3954.07</c:v>
                </c:pt>
                <c:pt idx="8">
                  <c:v>4156.91</c:v>
                </c:pt>
                <c:pt idx="9">
                  <c:v>4162.18</c:v>
                </c:pt>
                <c:pt idx="10">
                  <c:v>4490.16</c:v>
                </c:pt>
                <c:pt idx="11">
                  <c:v>4834.5</c:v>
                </c:pt>
                <c:pt idx="12">
                  <c:v>4778.58</c:v>
                </c:pt>
                <c:pt idx="13">
                  <c:v>5061.5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1-4620-AB98-35528D578F83}"/>
            </c:ext>
          </c:extLst>
        </c:ser>
        <c:ser>
          <c:idx val="1"/>
          <c:order val="1"/>
          <c:tx>
            <c:strRef>
              <c:f>线性趋势预测演示!$D$1</c:f>
              <c:strCache>
                <c:ptCount val="1"/>
                <c:pt idx="0">
                  <c:v>预测值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线性趋势预测演示!$D$2:$D$16</c:f>
              <c:numCache>
                <c:formatCode>General</c:formatCode>
                <c:ptCount val="15"/>
                <c:pt idx="0">
                  <c:v>2047.3440000000001</c:v>
                </c:pt>
                <c:pt idx="1">
                  <c:v>2287.5280000000002</c:v>
                </c:pt>
                <c:pt idx="2">
                  <c:v>2527.712</c:v>
                </c:pt>
                <c:pt idx="3">
                  <c:v>2767.8960000000002</c:v>
                </c:pt>
                <c:pt idx="4">
                  <c:v>3008.08</c:v>
                </c:pt>
                <c:pt idx="5">
                  <c:v>3248.2640000000001</c:v>
                </c:pt>
                <c:pt idx="6">
                  <c:v>3488.4480000000003</c:v>
                </c:pt>
                <c:pt idx="7">
                  <c:v>3728.6320000000001</c:v>
                </c:pt>
                <c:pt idx="8">
                  <c:v>3968.8159999999998</c:v>
                </c:pt>
                <c:pt idx="9">
                  <c:v>4209</c:v>
                </c:pt>
                <c:pt idx="10">
                  <c:v>4449.1840000000002</c:v>
                </c:pt>
                <c:pt idx="11">
                  <c:v>4689.3680000000004</c:v>
                </c:pt>
                <c:pt idx="12">
                  <c:v>4929.5519999999997</c:v>
                </c:pt>
                <c:pt idx="13">
                  <c:v>5169.7359999999999</c:v>
                </c:pt>
                <c:pt idx="14">
                  <c:v>5409.92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1-4620-AB98-35528D578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974863"/>
        <c:axId val="813976527"/>
      </c:lineChart>
      <c:catAx>
        <c:axId val="81397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976527"/>
        <c:crosses val="autoZero"/>
        <c:auto val="1"/>
        <c:lblAlgn val="ctr"/>
        <c:lblOffset val="100"/>
        <c:noMultiLvlLbl val="0"/>
      </c:catAx>
      <c:valAx>
        <c:axId val="813976527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97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非线性趋势预测!$C$1</c:f>
              <c:strCache>
                <c:ptCount val="1"/>
                <c:pt idx="0">
                  <c:v>煤炭占能源消费总量的比重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非线性趋势预测!$B$2:$B$15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非线性趋势预测!$C$2:$C$15</c:f>
              <c:numCache>
                <c:formatCode>General</c:formatCode>
                <c:ptCount val="14"/>
                <c:pt idx="0">
                  <c:v>69.2</c:v>
                </c:pt>
                <c:pt idx="1">
                  <c:v>68.3</c:v>
                </c:pt>
                <c:pt idx="2">
                  <c:v>68</c:v>
                </c:pt>
                <c:pt idx="3">
                  <c:v>69.8</c:v>
                </c:pt>
                <c:pt idx="4">
                  <c:v>69.5</c:v>
                </c:pt>
                <c:pt idx="5">
                  <c:v>70.8</c:v>
                </c:pt>
                <c:pt idx="6">
                  <c:v>71.099999999999994</c:v>
                </c:pt>
                <c:pt idx="7">
                  <c:v>71.099999999999994</c:v>
                </c:pt>
                <c:pt idx="8">
                  <c:v>70.3</c:v>
                </c:pt>
                <c:pt idx="9">
                  <c:v>70.400000000000006</c:v>
                </c:pt>
                <c:pt idx="10">
                  <c:v>68</c:v>
                </c:pt>
                <c:pt idx="11">
                  <c:v>68.400000000000006</c:v>
                </c:pt>
                <c:pt idx="12">
                  <c:v>66.599999999999994</c:v>
                </c:pt>
                <c:pt idx="13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77-441B-B322-DE7679AAF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282816"/>
        <c:axId val="930287408"/>
      </c:scatterChart>
      <c:valAx>
        <c:axId val="93028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930287408"/>
        <c:crosses val="autoZero"/>
        <c:crossBetween val="midCat"/>
      </c:valAx>
      <c:valAx>
        <c:axId val="93028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93028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散点图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非线性趋势预测演示!$C$2:$C$15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非线性趋势预测演示!$B$2:$B$15</c:f>
              <c:numCache>
                <c:formatCode>General</c:formatCode>
                <c:ptCount val="14"/>
                <c:pt idx="0">
                  <c:v>69.2</c:v>
                </c:pt>
                <c:pt idx="1">
                  <c:v>68.3</c:v>
                </c:pt>
                <c:pt idx="2">
                  <c:v>68</c:v>
                </c:pt>
                <c:pt idx="3">
                  <c:v>69.8</c:v>
                </c:pt>
                <c:pt idx="4">
                  <c:v>69.5</c:v>
                </c:pt>
                <c:pt idx="5">
                  <c:v>70.8</c:v>
                </c:pt>
                <c:pt idx="6">
                  <c:v>71.099999999999994</c:v>
                </c:pt>
                <c:pt idx="7">
                  <c:v>71.099999999999994</c:v>
                </c:pt>
                <c:pt idx="8">
                  <c:v>70.3</c:v>
                </c:pt>
                <c:pt idx="9">
                  <c:v>70.400000000000006</c:v>
                </c:pt>
                <c:pt idx="10">
                  <c:v>68</c:v>
                </c:pt>
                <c:pt idx="11">
                  <c:v>68.400000000000006</c:v>
                </c:pt>
                <c:pt idx="12">
                  <c:v>66.599999999999994</c:v>
                </c:pt>
                <c:pt idx="13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2-435A-9774-E3D885B91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89663"/>
        <c:axId val="557591743"/>
      </c:scatterChart>
      <c:valAx>
        <c:axId val="55758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591743"/>
        <c:crosses val="autoZero"/>
        <c:crossBetween val="midCat"/>
      </c:valAx>
      <c:valAx>
        <c:axId val="557591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58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20532</xdr:colOff>
      <xdr:row>0</xdr:row>
      <xdr:rowOff>54186</xdr:rowOff>
    </xdr:from>
    <xdr:to>
      <xdr:col>8</xdr:col>
      <xdr:colOff>180949</xdr:colOff>
      <xdr:row>19</xdr:row>
      <xdr:rowOff>18478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8A6E0C2-4E17-4D34-8F34-DC1BF3AC6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250606</xdr:colOff>
      <xdr:row>0</xdr:row>
      <xdr:rowOff>34915</xdr:rowOff>
    </xdr:from>
    <xdr:to>
      <xdr:col>13</xdr:col>
      <xdr:colOff>411023</xdr:colOff>
      <xdr:row>18</xdr:row>
      <xdr:rowOff>152665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D821D95-B1F7-4487-8D48-CBCB936CC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20956</xdr:colOff>
      <xdr:row>1</xdr:row>
      <xdr:rowOff>58102</xdr:rowOff>
    </xdr:from>
    <xdr:to>
      <xdr:col>15</xdr:col>
      <xdr:colOff>28575</xdr:colOff>
      <xdr:row>17</xdr:row>
      <xdr:rowOff>86677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137159</xdr:colOff>
      <xdr:row>4</xdr:row>
      <xdr:rowOff>162877</xdr:rowOff>
    </xdr:from>
    <xdr:to>
      <xdr:col>12</xdr:col>
      <xdr:colOff>476251</xdr:colOff>
      <xdr:row>20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6AA95A-FD73-4D53-801C-EF4F8EC82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42333</xdr:colOff>
      <xdr:row>0</xdr:row>
      <xdr:rowOff>71966</xdr:rowOff>
    </xdr:from>
    <xdr:to>
      <xdr:col>11</xdr:col>
      <xdr:colOff>575733</xdr:colOff>
      <xdr:row>14</xdr:row>
      <xdr:rowOff>25400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39621BA-9D5D-4E43-8890-814D5B96F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</xdr:colOff>
      <xdr:row>0</xdr:row>
      <xdr:rowOff>134832</xdr:rowOff>
    </xdr:from>
    <xdr:to>
      <xdr:col>15</xdr:col>
      <xdr:colOff>3905</xdr:colOff>
      <xdr:row>15</xdr:row>
      <xdr:rowOff>16702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12056</xdr:colOff>
      <xdr:row>0</xdr:row>
      <xdr:rowOff>99906</xdr:rowOff>
    </xdr:from>
    <xdr:to>
      <xdr:col>14</xdr:col>
      <xdr:colOff>613496</xdr:colOff>
      <xdr:row>14</xdr:row>
      <xdr:rowOff>165503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157265</xdr:colOff>
      <xdr:row>1</xdr:row>
      <xdr:rowOff>79369</xdr:rowOff>
    </xdr:from>
    <xdr:to>
      <xdr:col>11</xdr:col>
      <xdr:colOff>432800</xdr:colOff>
      <xdr:row>15</xdr:row>
      <xdr:rowOff>80536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279400</xdr:rowOff>
    </xdr:from>
    <xdr:to>
      <xdr:col>11</xdr:col>
      <xdr:colOff>567266</xdr:colOff>
      <xdr:row>14</xdr:row>
      <xdr:rowOff>59267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C38350-97EA-4B04-AF4C-80B07FEF9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195156</xdr:colOff>
      <xdr:row>0</xdr:row>
      <xdr:rowOff>103928</xdr:rowOff>
    </xdr:from>
    <xdr:to>
      <xdr:col>10</xdr:col>
      <xdr:colOff>206586</xdr:colOff>
      <xdr:row>15</xdr:row>
      <xdr:rowOff>103928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186266</xdr:colOff>
      <xdr:row>0</xdr:row>
      <xdr:rowOff>105832</xdr:rowOff>
    </xdr:from>
    <xdr:to>
      <xdr:col>10</xdr:col>
      <xdr:colOff>444498</xdr:colOff>
      <xdr:row>14</xdr:row>
      <xdr:rowOff>8466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ACE532C-E766-4E46-9B6E-7B37775A6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33867</xdr:colOff>
      <xdr:row>0</xdr:row>
      <xdr:rowOff>76200</xdr:rowOff>
    </xdr:from>
    <xdr:to>
      <xdr:col>11</xdr:col>
      <xdr:colOff>84667</xdr:colOff>
      <xdr:row>14</xdr:row>
      <xdr:rowOff>148167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AB247D0-4629-41D6-B65F-521A0E934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11856</xdr:colOff>
      <xdr:row>1</xdr:row>
      <xdr:rowOff>46566</xdr:rowOff>
    </xdr:from>
    <xdr:to>
      <xdr:col>20</xdr:col>
      <xdr:colOff>383964</xdr:colOff>
      <xdr:row>12</xdr:row>
      <xdr:rowOff>184786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B2:E16" totalsRowShown="0">
  <autoFilter ref="B2:E16" xr:uid="{00000000-0009-0000-0100-000001000000}"/>
  <tableColumns count="4">
    <tableColumn id="1" xr3:uid="{00000000-0010-0000-0000-000001000000}" name="年份" dataDxfId="3"/>
    <tableColumn id="2" xr3:uid="{00000000-0010-0000-0000-000002000000}" name="人均GDP（元）" dataDxfId="2"/>
    <tableColumn id="3" xr3:uid="{00000000-0010-0000-0000-000003000000}" name="啤酒产量（万千升）" dataDxfId="1"/>
    <tableColumn id="4" xr3:uid="{00000000-0010-0000-0000-000004000000}" name="居民消费价格指数（上面=100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9B94E-46B2-4F79-B84A-705EB9633415}">
  <dimension ref="A1:C38"/>
  <sheetViews>
    <sheetView tabSelected="1" zoomScale="180" zoomScaleNormal="180" zoomScaleSheetLayoutView="100" workbookViewId="0">
      <selection activeCell="B10" sqref="B10"/>
    </sheetView>
  </sheetViews>
  <sheetFormatPr defaultColWidth="10" defaultRowHeight="12" x14ac:dyDescent="0.25"/>
  <cols>
    <col min="1" max="1" width="10.5546875" style="55" bestFit="1" customWidth="1"/>
    <col min="2" max="3" width="9.5546875" style="55" bestFit="1" customWidth="1"/>
    <col min="4" max="16384" width="10" style="56"/>
  </cols>
  <sheetData>
    <row r="1" spans="1:3" x14ac:dyDescent="0.25">
      <c r="A1" s="55" t="s">
        <v>61</v>
      </c>
      <c r="B1" s="55" t="s">
        <v>62</v>
      </c>
      <c r="C1" s="55" t="s">
        <v>63</v>
      </c>
    </row>
    <row r="2" spans="1:3" x14ac:dyDescent="0.25">
      <c r="A2" s="57">
        <v>42005</v>
      </c>
      <c r="B2" s="58">
        <v>3023.01</v>
      </c>
      <c r="C2" s="58"/>
    </row>
    <row r="3" spans="1:3" x14ac:dyDescent="0.25">
      <c r="A3" s="57">
        <v>42006</v>
      </c>
      <c r="B3" s="58">
        <v>3039.01</v>
      </c>
      <c r="C3" s="58">
        <f>B3-B2</f>
        <v>16</v>
      </c>
    </row>
    <row r="4" spans="1:3" x14ac:dyDescent="0.25">
      <c r="A4" s="57">
        <v>42007</v>
      </c>
      <c r="B4" s="58">
        <v>3056.01</v>
      </c>
      <c r="C4" s="58">
        <f>B4-B3</f>
        <v>17</v>
      </c>
    </row>
    <row r="5" spans="1:3" x14ac:dyDescent="0.25">
      <c r="A5" s="57">
        <v>42008</v>
      </c>
      <c r="B5" s="58">
        <v>3138.01</v>
      </c>
      <c r="C5" s="58">
        <f t="shared" ref="C5:C38" si="0">B5-B4</f>
        <v>82</v>
      </c>
    </row>
    <row r="6" spans="1:3" x14ac:dyDescent="0.25">
      <c r="A6" s="57">
        <v>42009</v>
      </c>
      <c r="B6" s="58">
        <v>3188.01</v>
      </c>
      <c r="C6" s="58">
        <f t="shared" si="0"/>
        <v>50</v>
      </c>
    </row>
    <row r="7" spans="1:3" x14ac:dyDescent="0.25">
      <c r="A7" s="57">
        <v>42010</v>
      </c>
      <c r="B7" s="58">
        <v>3224.01</v>
      </c>
      <c r="C7" s="58">
        <f t="shared" si="0"/>
        <v>36</v>
      </c>
    </row>
    <row r="8" spans="1:3" x14ac:dyDescent="0.25">
      <c r="A8" s="57">
        <v>42011</v>
      </c>
      <c r="B8" s="58">
        <v>3226.01</v>
      </c>
      <c r="C8" s="58">
        <f t="shared" si="0"/>
        <v>2</v>
      </c>
    </row>
    <row r="9" spans="1:3" x14ac:dyDescent="0.25">
      <c r="A9" s="57">
        <v>42012</v>
      </c>
      <c r="B9" s="58">
        <v>3029.01</v>
      </c>
      <c r="C9" s="58">
        <f t="shared" si="0"/>
        <v>-197</v>
      </c>
    </row>
    <row r="10" spans="1:3" x14ac:dyDescent="0.25">
      <c r="A10" s="57">
        <v>42013</v>
      </c>
      <c r="B10" s="58">
        <v>2859.01</v>
      </c>
      <c r="C10" s="58">
        <f t="shared" si="0"/>
        <v>-170</v>
      </c>
    </row>
    <row r="11" spans="1:3" x14ac:dyDescent="0.25">
      <c r="A11" s="57">
        <v>42014</v>
      </c>
      <c r="B11" s="58">
        <v>2870.01</v>
      </c>
      <c r="C11" s="58">
        <f t="shared" si="0"/>
        <v>11</v>
      </c>
    </row>
    <row r="12" spans="1:3" x14ac:dyDescent="0.25">
      <c r="A12" s="57">
        <v>42015</v>
      </c>
      <c r="B12" s="58">
        <v>2910.01</v>
      </c>
      <c r="C12" s="58">
        <f t="shared" si="0"/>
        <v>40</v>
      </c>
    </row>
    <row r="13" spans="1:3" x14ac:dyDescent="0.25">
      <c r="A13" s="57">
        <v>42016</v>
      </c>
      <c r="B13" s="58">
        <v>3012.01</v>
      </c>
      <c r="C13" s="58">
        <f t="shared" si="0"/>
        <v>102</v>
      </c>
    </row>
    <row r="14" spans="1:3" x14ac:dyDescent="0.25">
      <c r="A14" s="57">
        <v>42017</v>
      </c>
      <c r="B14" s="58">
        <v>3142.01</v>
      </c>
      <c r="C14" s="58">
        <f t="shared" si="0"/>
        <v>130</v>
      </c>
    </row>
    <row r="15" spans="1:3" x14ac:dyDescent="0.25">
      <c r="A15" s="57">
        <v>42018</v>
      </c>
      <c r="B15" s="58">
        <v>3252.01</v>
      </c>
      <c r="C15" s="58">
        <f t="shared" si="0"/>
        <v>110</v>
      </c>
    </row>
    <row r="16" spans="1:3" x14ac:dyDescent="0.25">
      <c r="A16" s="57">
        <v>42019</v>
      </c>
      <c r="B16" s="58">
        <v>3342.01</v>
      </c>
      <c r="C16" s="58">
        <f t="shared" si="0"/>
        <v>90</v>
      </c>
    </row>
    <row r="17" spans="1:3" x14ac:dyDescent="0.25">
      <c r="A17" s="57">
        <v>42020</v>
      </c>
      <c r="B17" s="58">
        <v>3365.01</v>
      </c>
      <c r="C17" s="58">
        <f t="shared" si="0"/>
        <v>23</v>
      </c>
    </row>
    <row r="18" spans="1:3" x14ac:dyDescent="0.25">
      <c r="A18" s="57">
        <v>42021</v>
      </c>
      <c r="B18" s="58">
        <v>3339.01</v>
      </c>
      <c r="C18" s="58">
        <f t="shared" si="0"/>
        <v>-26</v>
      </c>
    </row>
    <row r="19" spans="1:3" x14ac:dyDescent="0.25">
      <c r="A19" s="57">
        <v>42022</v>
      </c>
      <c r="B19" s="58">
        <v>3345.01</v>
      </c>
      <c r="C19" s="58">
        <f t="shared" si="0"/>
        <v>6</v>
      </c>
    </row>
    <row r="20" spans="1:3" x14ac:dyDescent="0.25">
      <c r="A20" s="57">
        <v>42023</v>
      </c>
      <c r="B20" s="58">
        <v>3421.01</v>
      </c>
      <c r="C20" s="58">
        <f t="shared" si="0"/>
        <v>76</v>
      </c>
    </row>
    <row r="21" spans="1:3" x14ac:dyDescent="0.25">
      <c r="A21" s="57">
        <v>42024</v>
      </c>
      <c r="B21" s="58">
        <v>3443.01</v>
      </c>
      <c r="C21" s="58">
        <f t="shared" si="0"/>
        <v>22</v>
      </c>
    </row>
    <row r="22" spans="1:3" x14ac:dyDescent="0.25">
      <c r="A22" s="57">
        <v>42025</v>
      </c>
      <c r="B22" s="58">
        <v>3428.01</v>
      </c>
      <c r="C22" s="58">
        <f t="shared" si="0"/>
        <v>-15</v>
      </c>
    </row>
    <row r="23" spans="1:3" x14ac:dyDescent="0.25">
      <c r="A23" s="57">
        <v>42026</v>
      </c>
      <c r="B23" s="58">
        <v>3554.01</v>
      </c>
      <c r="C23" s="58">
        <f t="shared" si="0"/>
        <v>126</v>
      </c>
    </row>
    <row r="24" spans="1:3" x14ac:dyDescent="0.25">
      <c r="A24" s="57">
        <v>42027</v>
      </c>
      <c r="B24" s="58">
        <v>3615.01</v>
      </c>
      <c r="C24" s="58">
        <f t="shared" si="0"/>
        <v>61</v>
      </c>
    </row>
    <row r="25" spans="1:3" x14ac:dyDescent="0.25">
      <c r="A25" s="57">
        <v>42028</v>
      </c>
      <c r="B25" s="58">
        <v>3646.01</v>
      </c>
      <c r="C25" s="58">
        <f t="shared" si="0"/>
        <v>31</v>
      </c>
    </row>
    <row r="26" spans="1:3" x14ac:dyDescent="0.25">
      <c r="A26" s="57">
        <v>42029</v>
      </c>
      <c r="B26" s="58">
        <v>3614.01</v>
      </c>
      <c r="C26" s="58">
        <f t="shared" si="0"/>
        <v>-32</v>
      </c>
    </row>
    <row r="27" spans="1:3" x14ac:dyDescent="0.25">
      <c r="A27" s="57">
        <v>42030</v>
      </c>
      <c r="B27" s="58">
        <v>3574.01</v>
      </c>
      <c r="C27" s="58">
        <f t="shared" si="0"/>
        <v>-40</v>
      </c>
    </row>
    <row r="28" spans="1:3" x14ac:dyDescent="0.25">
      <c r="A28" s="57">
        <v>42031</v>
      </c>
      <c r="B28" s="58">
        <v>3635.01</v>
      </c>
      <c r="C28" s="58">
        <f t="shared" si="0"/>
        <v>61</v>
      </c>
    </row>
    <row r="29" spans="1:3" x14ac:dyDescent="0.25">
      <c r="A29" s="57">
        <v>42032</v>
      </c>
      <c r="B29" s="58">
        <v>3738.01</v>
      </c>
      <c r="C29" s="58">
        <f t="shared" si="0"/>
        <v>103</v>
      </c>
    </row>
    <row r="30" spans="1:3" x14ac:dyDescent="0.25">
      <c r="A30" s="57">
        <v>42033</v>
      </c>
      <c r="B30" s="58">
        <v>3707.01</v>
      </c>
      <c r="C30" s="58">
        <f t="shared" si="0"/>
        <v>-31</v>
      </c>
    </row>
    <row r="31" spans="1:3" x14ac:dyDescent="0.25">
      <c r="A31" s="57">
        <v>42034</v>
      </c>
      <c r="B31" s="58">
        <v>3827.01</v>
      </c>
      <c r="C31" s="58">
        <f t="shared" si="0"/>
        <v>120</v>
      </c>
    </row>
    <row r="32" spans="1:3" x14ac:dyDescent="0.25">
      <c r="A32" s="57">
        <v>42035</v>
      </c>
      <c r="B32" s="58">
        <v>4039.01</v>
      </c>
      <c r="C32" s="58">
        <f t="shared" si="0"/>
        <v>212</v>
      </c>
    </row>
    <row r="33" spans="1:3" x14ac:dyDescent="0.25">
      <c r="A33" s="57">
        <v>42036</v>
      </c>
      <c r="B33" s="58">
        <v>4210.01</v>
      </c>
      <c r="C33" s="58">
        <f t="shared" si="0"/>
        <v>171</v>
      </c>
    </row>
    <row r="34" spans="1:3" x14ac:dyDescent="0.25">
      <c r="A34" s="57">
        <v>42037</v>
      </c>
      <c r="B34" s="58">
        <v>4493.01</v>
      </c>
      <c r="C34" s="58">
        <f t="shared" si="0"/>
        <v>283</v>
      </c>
    </row>
    <row r="35" spans="1:3" x14ac:dyDescent="0.25">
      <c r="A35" s="57">
        <v>42038</v>
      </c>
      <c r="B35" s="58">
        <v>4560.01</v>
      </c>
      <c r="C35" s="58">
        <f t="shared" si="0"/>
        <v>67</v>
      </c>
    </row>
    <row r="36" spans="1:3" x14ac:dyDescent="0.25">
      <c r="A36" s="57">
        <v>42039</v>
      </c>
      <c r="B36" s="58">
        <v>4637.01</v>
      </c>
      <c r="C36" s="58">
        <f t="shared" si="0"/>
        <v>77</v>
      </c>
    </row>
    <row r="37" spans="1:3" x14ac:dyDescent="0.25">
      <c r="A37" s="57">
        <v>42040</v>
      </c>
      <c r="B37" s="58">
        <v>4755.01</v>
      </c>
      <c r="C37" s="58">
        <f t="shared" si="0"/>
        <v>118</v>
      </c>
    </row>
    <row r="38" spans="1:3" x14ac:dyDescent="0.25">
      <c r="A38" s="57">
        <v>42041</v>
      </c>
      <c r="B38" s="58">
        <v>4817.01</v>
      </c>
      <c r="C38" s="58">
        <f t="shared" si="0"/>
        <v>62</v>
      </c>
    </row>
  </sheetData>
  <phoneticPr fontId="15" type="noConversion"/>
  <pageMargins left="0.75" right="0.75" top="1" bottom="1" header="0.51" footer="0.51"/>
  <pageSetup paperSize="9" orientation="portrait" horizontalDpi="180" verticalDpi="18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S52"/>
  <sheetViews>
    <sheetView topLeftCell="A21" zoomScale="180" zoomScaleNormal="180" workbookViewId="0">
      <selection activeCell="G29" sqref="G29"/>
    </sheetView>
  </sheetViews>
  <sheetFormatPr defaultColWidth="9" defaultRowHeight="15" x14ac:dyDescent="0.25"/>
  <cols>
    <col min="1" max="1" width="6" style="12" customWidth="1"/>
    <col min="2" max="2" width="5.33203125" style="12" customWidth="1"/>
    <col min="3" max="3" width="9.109375" style="12" customWidth="1"/>
    <col min="4" max="4" width="8.33203125" style="12" customWidth="1"/>
    <col min="5" max="5" width="15.21875" style="64" customWidth="1"/>
    <col min="6" max="6" width="13" style="64" customWidth="1"/>
    <col min="7" max="7" width="16.88671875" style="64" customWidth="1"/>
    <col min="8" max="8" width="11.88671875" style="64" customWidth="1"/>
    <col min="9" max="9" width="15.44140625" style="64" customWidth="1"/>
    <col min="10" max="10" width="14.109375" style="64" customWidth="1"/>
    <col min="11" max="12" width="12.77734375" style="64" customWidth="1"/>
    <col min="13" max="13" width="12.77734375" style="15" customWidth="1"/>
    <col min="14" max="16384" width="9" style="64"/>
  </cols>
  <sheetData>
    <row r="1" spans="1:19" ht="30" x14ac:dyDescent="0.25">
      <c r="A1" s="13" t="s">
        <v>0</v>
      </c>
      <c r="B1" s="13" t="s">
        <v>10</v>
      </c>
      <c r="C1" s="13" t="s">
        <v>40</v>
      </c>
      <c r="D1" s="13" t="s">
        <v>41</v>
      </c>
      <c r="E1" s="64" t="s">
        <v>45</v>
      </c>
      <c r="F1" s="64" t="s">
        <v>46</v>
      </c>
      <c r="G1" s="21" t="s">
        <v>47</v>
      </c>
      <c r="H1" s="21" t="s">
        <v>52</v>
      </c>
      <c r="I1" s="64" t="s">
        <v>48</v>
      </c>
      <c r="J1" s="21" t="s">
        <v>49</v>
      </c>
      <c r="K1" s="20" t="s">
        <v>68</v>
      </c>
      <c r="L1" s="21" t="s">
        <v>69</v>
      </c>
      <c r="M1" s="15" t="s">
        <v>11</v>
      </c>
      <c r="N1" s="64" t="s">
        <v>50</v>
      </c>
    </row>
    <row r="2" spans="1:19" x14ac:dyDescent="0.25">
      <c r="A2" s="14">
        <v>2010</v>
      </c>
      <c r="B2" s="14">
        <v>1</v>
      </c>
      <c r="C2" s="14">
        <v>1</v>
      </c>
      <c r="D2" s="14">
        <v>25</v>
      </c>
      <c r="I2" s="65">
        <f t="shared" ref="I2:I29" si="0">SUMIFS($O$19:$R$19,$O$11:$R$11,B2)</f>
        <v>0.79222952499679455</v>
      </c>
      <c r="J2" s="66">
        <f>D2/I2</f>
        <v>31.556511353324218</v>
      </c>
      <c r="K2" s="66">
        <f t="shared" ref="K2:K29" si="1">30.6067+0.5592*C2</f>
        <v>31.165900000000001</v>
      </c>
      <c r="L2" s="66">
        <f>K2*I2</f>
        <v>24.6905461530976</v>
      </c>
      <c r="M2" s="67">
        <f>D2-L2</f>
        <v>0.30945384690240019</v>
      </c>
    </row>
    <row r="3" spans="1:19" x14ac:dyDescent="0.25">
      <c r="A3" s="14">
        <v>2010</v>
      </c>
      <c r="B3" s="14">
        <v>2</v>
      </c>
      <c r="C3" s="14">
        <v>2</v>
      </c>
      <c r="D3" s="14">
        <v>32</v>
      </c>
      <c r="I3" s="65">
        <f t="shared" si="0"/>
        <v>1.0423645443054999</v>
      </c>
      <c r="J3" s="66">
        <f t="shared" ref="J3:J25" si="2">D3/I3</f>
        <v>30.69943253041167</v>
      </c>
      <c r="K3" s="66">
        <f t="shared" si="1"/>
        <v>31.725100000000001</v>
      </c>
      <c r="L3" s="66">
        <f t="shared" ref="L3:L29" si="3">K3*I3</f>
        <v>33.069119404546413</v>
      </c>
      <c r="M3" s="67">
        <f t="shared" ref="M3:M25" si="4">D3-L3</f>
        <v>-1.069119404546413</v>
      </c>
    </row>
    <row r="4" spans="1:19" x14ac:dyDescent="0.25">
      <c r="A4" s="14">
        <v>2010</v>
      </c>
      <c r="B4" s="14">
        <v>3</v>
      </c>
      <c r="C4" s="14">
        <v>3</v>
      </c>
      <c r="D4" s="14">
        <v>37</v>
      </c>
      <c r="G4" s="15">
        <v>30.625</v>
      </c>
      <c r="H4" s="65">
        <f>D4/G4</f>
        <v>1.2081632653061225</v>
      </c>
      <c r="I4" s="65">
        <f t="shared" si="0"/>
        <v>1.2752052178236146</v>
      </c>
      <c r="J4" s="66">
        <f t="shared" si="2"/>
        <v>29.014937739313588</v>
      </c>
      <c r="K4" s="66">
        <f t="shared" si="1"/>
        <v>32.284300000000002</v>
      </c>
      <c r="L4" s="66">
        <f t="shared" si="3"/>
        <v>41.169107813782922</v>
      </c>
      <c r="M4" s="67">
        <f t="shared" si="4"/>
        <v>-4.1691078137829223</v>
      </c>
    </row>
    <row r="5" spans="1:19" x14ac:dyDescent="0.25">
      <c r="A5" s="14">
        <v>2010</v>
      </c>
      <c r="B5" s="14">
        <v>4</v>
      </c>
      <c r="C5" s="14">
        <v>4</v>
      </c>
      <c r="D5" s="14">
        <v>26</v>
      </c>
      <c r="G5" s="15">
        <v>32</v>
      </c>
      <c r="H5" s="65">
        <f t="shared" ref="H5:H23" si="5">D5/G5</f>
        <v>0.8125</v>
      </c>
      <c r="I5" s="65">
        <f t="shared" si="0"/>
        <v>0.89020071287409164</v>
      </c>
      <c r="J5" s="66">
        <f t="shared" si="2"/>
        <v>29.206896404358858</v>
      </c>
      <c r="K5" s="66">
        <f t="shared" si="1"/>
        <v>32.843499999999999</v>
      </c>
      <c r="L5" s="66">
        <f t="shared" si="3"/>
        <v>29.237307113280227</v>
      </c>
      <c r="M5" s="67">
        <f t="shared" si="4"/>
        <v>-3.2373071132802274</v>
      </c>
    </row>
    <row r="6" spans="1:19" x14ac:dyDescent="0.25">
      <c r="A6" s="14">
        <v>2011</v>
      </c>
      <c r="B6" s="14">
        <v>1</v>
      </c>
      <c r="C6" s="14">
        <v>5</v>
      </c>
      <c r="D6" s="14">
        <v>30</v>
      </c>
      <c r="E6" s="15">
        <f>AVERAGE(D2:D5)</f>
        <v>30</v>
      </c>
      <c r="G6" s="15">
        <v>33.375</v>
      </c>
      <c r="H6" s="65">
        <f t="shared" si="5"/>
        <v>0.898876404494382</v>
      </c>
      <c r="I6" s="65">
        <f t="shared" si="0"/>
        <v>0.79222952499679455</v>
      </c>
      <c r="J6" s="66">
        <f t="shared" si="2"/>
        <v>37.867813623989065</v>
      </c>
      <c r="K6" s="66">
        <f t="shared" si="1"/>
        <v>33.402700000000003</v>
      </c>
      <c r="L6" s="66">
        <f t="shared" si="3"/>
        <v>26.462605154610433</v>
      </c>
      <c r="M6" s="67">
        <f t="shared" si="4"/>
        <v>3.5373948453895672</v>
      </c>
    </row>
    <row r="7" spans="1:19" x14ac:dyDescent="0.25">
      <c r="A7" s="14">
        <v>2011</v>
      </c>
      <c r="B7" s="14">
        <v>2</v>
      </c>
      <c r="C7" s="14">
        <v>6</v>
      </c>
      <c r="D7" s="14">
        <v>38</v>
      </c>
      <c r="E7" s="15">
        <f t="shared" ref="E7:E25" si="6">AVERAGE(D3:D6)</f>
        <v>31.25</v>
      </c>
      <c r="G7" s="15">
        <v>34.5</v>
      </c>
      <c r="H7" s="65">
        <f t="shared" si="5"/>
        <v>1.1014492753623188</v>
      </c>
      <c r="I7" s="65">
        <f t="shared" si="0"/>
        <v>1.0423645443054999</v>
      </c>
      <c r="J7" s="66">
        <f t="shared" si="2"/>
        <v>36.455576129863857</v>
      </c>
      <c r="K7" s="66">
        <f t="shared" si="1"/>
        <v>33.9619</v>
      </c>
      <c r="L7" s="66">
        <f t="shared" si="3"/>
        <v>35.400680417248957</v>
      </c>
      <c r="M7" s="67">
        <f t="shared" si="4"/>
        <v>2.5993195827510434</v>
      </c>
    </row>
    <row r="8" spans="1:19" x14ac:dyDescent="0.25">
      <c r="A8" s="14">
        <v>2011</v>
      </c>
      <c r="B8" s="14">
        <v>3</v>
      </c>
      <c r="C8" s="14">
        <v>7</v>
      </c>
      <c r="D8" s="14">
        <v>42</v>
      </c>
      <c r="E8" s="15">
        <f t="shared" si="6"/>
        <v>32.75</v>
      </c>
      <c r="F8" s="15">
        <f>AVERAGE(E6:E7)</f>
        <v>30.625</v>
      </c>
      <c r="G8" s="15">
        <v>34.875</v>
      </c>
      <c r="H8" s="65">
        <f t="shared" si="5"/>
        <v>1.2043010752688172</v>
      </c>
      <c r="I8" s="65">
        <f t="shared" si="0"/>
        <v>1.2752052178236146</v>
      </c>
      <c r="J8" s="66">
        <f t="shared" si="2"/>
        <v>32.935875271653259</v>
      </c>
      <c r="K8" s="66">
        <f t="shared" si="1"/>
        <v>34.521099999999997</v>
      </c>
      <c r="L8" s="66">
        <f t="shared" si="3"/>
        <v>44.021486845010777</v>
      </c>
      <c r="M8" s="67">
        <f t="shared" si="4"/>
        <v>-2.0214868450107772</v>
      </c>
    </row>
    <row r="9" spans="1:19" x14ac:dyDescent="0.25">
      <c r="A9" s="14">
        <v>2011</v>
      </c>
      <c r="B9" s="14">
        <v>4</v>
      </c>
      <c r="C9" s="14">
        <v>8</v>
      </c>
      <c r="D9" s="14">
        <v>30</v>
      </c>
      <c r="E9" s="15">
        <f t="shared" si="6"/>
        <v>34</v>
      </c>
      <c r="F9" s="15">
        <f t="shared" ref="F9:F26" si="7">AVERAGE(E7:E8)</f>
        <v>32</v>
      </c>
      <c r="G9" s="15">
        <v>34.875</v>
      </c>
      <c r="H9" s="65">
        <f t="shared" si="5"/>
        <v>0.86021505376344087</v>
      </c>
      <c r="I9" s="65">
        <f t="shared" si="0"/>
        <v>0.89020071287409164</v>
      </c>
      <c r="J9" s="66">
        <f t="shared" si="2"/>
        <v>33.70026508195253</v>
      </c>
      <c r="K9" s="66">
        <f t="shared" si="1"/>
        <v>35.080300000000001</v>
      </c>
      <c r="L9" s="66">
        <f t="shared" si="3"/>
        <v>31.228508067836998</v>
      </c>
      <c r="M9" s="67">
        <f t="shared" si="4"/>
        <v>-1.228508067836998</v>
      </c>
      <c r="N9" s="63" t="s">
        <v>42</v>
      </c>
      <c r="O9" s="12"/>
      <c r="P9" s="12"/>
      <c r="Q9" s="12"/>
      <c r="R9" s="12"/>
      <c r="S9" s="12"/>
    </row>
    <row r="10" spans="1:19" ht="15.6" x14ac:dyDescent="0.25">
      <c r="A10" s="14">
        <v>2012</v>
      </c>
      <c r="B10" s="14">
        <v>1</v>
      </c>
      <c r="C10" s="14">
        <v>9</v>
      </c>
      <c r="D10" s="14">
        <v>29</v>
      </c>
      <c r="E10" s="15">
        <f t="shared" si="6"/>
        <v>35</v>
      </c>
      <c r="F10" s="15">
        <f t="shared" si="7"/>
        <v>33.375</v>
      </c>
      <c r="G10" s="15">
        <v>36</v>
      </c>
      <c r="H10" s="65">
        <f t="shared" si="5"/>
        <v>0.80555555555555558</v>
      </c>
      <c r="I10" s="65">
        <f t="shared" si="0"/>
        <v>0.79222952499679455</v>
      </c>
      <c r="J10" s="66">
        <f t="shared" si="2"/>
        <v>36.605553169856094</v>
      </c>
      <c r="K10" s="66">
        <f t="shared" si="1"/>
        <v>35.639499999999998</v>
      </c>
      <c r="L10" s="66">
        <f t="shared" si="3"/>
        <v>28.234664156123259</v>
      </c>
      <c r="M10" s="67">
        <f t="shared" si="4"/>
        <v>0.76533584387674125</v>
      </c>
      <c r="N10" s="87" t="s">
        <v>0</v>
      </c>
      <c r="O10" s="87" t="s">
        <v>10</v>
      </c>
      <c r="P10" s="87"/>
      <c r="Q10" s="87"/>
      <c r="R10" s="87"/>
      <c r="S10" s="17"/>
    </row>
    <row r="11" spans="1:19" x14ac:dyDescent="0.25">
      <c r="A11" s="14">
        <v>2012</v>
      </c>
      <c r="B11" s="14">
        <v>2</v>
      </c>
      <c r="C11" s="14">
        <v>10</v>
      </c>
      <c r="D11" s="14">
        <v>39</v>
      </c>
      <c r="E11" s="15">
        <f t="shared" si="6"/>
        <v>34.75</v>
      </c>
      <c r="F11" s="15">
        <f t="shared" si="7"/>
        <v>34.5</v>
      </c>
      <c r="G11" s="15">
        <v>37.625</v>
      </c>
      <c r="H11" s="65">
        <f t="shared" si="5"/>
        <v>1.0365448504983388</v>
      </c>
      <c r="I11" s="65">
        <f t="shared" si="0"/>
        <v>1.0423645443054999</v>
      </c>
      <c r="J11" s="66">
        <f t="shared" si="2"/>
        <v>37.414933396439224</v>
      </c>
      <c r="K11" s="66">
        <f t="shared" si="1"/>
        <v>36.198700000000002</v>
      </c>
      <c r="L11" s="66">
        <f t="shared" si="3"/>
        <v>37.7322414299515</v>
      </c>
      <c r="M11" s="67">
        <f t="shared" si="4"/>
        <v>1.2677585700484997</v>
      </c>
      <c r="N11" s="87"/>
      <c r="O11" s="54">
        <v>1</v>
      </c>
      <c r="P11" s="54">
        <v>2</v>
      </c>
      <c r="Q11" s="54">
        <v>3</v>
      </c>
      <c r="R11" s="54">
        <v>4</v>
      </c>
      <c r="S11" s="20"/>
    </row>
    <row r="12" spans="1:19" x14ac:dyDescent="0.25">
      <c r="A12" s="14">
        <v>2012</v>
      </c>
      <c r="B12" s="14">
        <v>3</v>
      </c>
      <c r="C12" s="14">
        <v>11</v>
      </c>
      <c r="D12" s="14">
        <v>50</v>
      </c>
      <c r="E12" s="15">
        <f t="shared" si="6"/>
        <v>35</v>
      </c>
      <c r="F12" s="15">
        <f t="shared" si="7"/>
        <v>34.875</v>
      </c>
      <c r="G12" s="15">
        <v>38.375</v>
      </c>
      <c r="H12" s="65">
        <f t="shared" si="5"/>
        <v>1.3029315960912051</v>
      </c>
      <c r="I12" s="65">
        <f t="shared" si="0"/>
        <v>1.2752052178236146</v>
      </c>
      <c r="J12" s="66">
        <f t="shared" si="2"/>
        <v>39.209375323396742</v>
      </c>
      <c r="K12" s="66">
        <f t="shared" si="1"/>
        <v>36.757899999999999</v>
      </c>
      <c r="L12" s="66">
        <f t="shared" si="3"/>
        <v>46.873865876238646</v>
      </c>
      <c r="M12" s="67">
        <f t="shared" si="4"/>
        <v>3.1261341237613536</v>
      </c>
      <c r="N12" s="54">
        <v>2010</v>
      </c>
      <c r="O12" s="16" t="s">
        <v>43</v>
      </c>
      <c r="P12" s="16" t="s">
        <v>43</v>
      </c>
      <c r="Q12" s="16">
        <f t="shared" ref="Q12:R16" si="8">SUMIFS($H:$H,$A:$A,$N12,$B:$B,Q$11)</f>
        <v>1.2081632653061225</v>
      </c>
      <c r="R12" s="16">
        <f t="shared" si="8"/>
        <v>0.8125</v>
      </c>
      <c r="S12" s="21"/>
    </row>
    <row r="13" spans="1:19" x14ac:dyDescent="0.25">
      <c r="A13" s="14">
        <v>2012</v>
      </c>
      <c r="B13" s="14">
        <v>4</v>
      </c>
      <c r="C13" s="14">
        <v>12</v>
      </c>
      <c r="D13" s="14">
        <v>35</v>
      </c>
      <c r="E13" s="15">
        <f t="shared" si="6"/>
        <v>37</v>
      </c>
      <c r="F13" s="15">
        <f t="shared" si="7"/>
        <v>34.875</v>
      </c>
      <c r="G13" s="15">
        <v>38.5</v>
      </c>
      <c r="H13" s="65">
        <f t="shared" si="5"/>
        <v>0.90909090909090906</v>
      </c>
      <c r="I13" s="65">
        <f t="shared" si="0"/>
        <v>0.89020071287409164</v>
      </c>
      <c r="J13" s="66">
        <f t="shared" si="2"/>
        <v>39.316975928944615</v>
      </c>
      <c r="K13" s="66">
        <f t="shared" si="1"/>
        <v>37.317099999999996</v>
      </c>
      <c r="L13" s="66">
        <f t="shared" si="3"/>
        <v>33.219709022393765</v>
      </c>
      <c r="M13" s="67">
        <f t="shared" si="4"/>
        <v>1.780290977606235</v>
      </c>
      <c r="N13" s="54">
        <v>2011</v>
      </c>
      <c r="O13" s="16">
        <f t="shared" ref="O13:P17" si="9">SUMIFS($H:$H,$A:$A,$N13,$B:$B,O$11)</f>
        <v>0.898876404494382</v>
      </c>
      <c r="P13" s="16">
        <f t="shared" si="9"/>
        <v>1.1014492753623188</v>
      </c>
      <c r="Q13" s="16">
        <f t="shared" si="8"/>
        <v>1.2043010752688172</v>
      </c>
      <c r="R13" s="16">
        <f t="shared" si="8"/>
        <v>0.86021505376344087</v>
      </c>
      <c r="S13" s="18"/>
    </row>
    <row r="14" spans="1:19" x14ac:dyDescent="0.25">
      <c r="A14" s="14">
        <v>2013</v>
      </c>
      <c r="B14" s="14">
        <v>1</v>
      </c>
      <c r="C14" s="14">
        <v>13</v>
      </c>
      <c r="D14" s="14">
        <v>30</v>
      </c>
      <c r="E14" s="15">
        <f t="shared" si="6"/>
        <v>38.25</v>
      </c>
      <c r="F14" s="15">
        <f t="shared" si="7"/>
        <v>36</v>
      </c>
      <c r="G14" s="15">
        <v>38.625</v>
      </c>
      <c r="H14" s="65">
        <f t="shared" si="5"/>
        <v>0.77669902912621358</v>
      </c>
      <c r="I14" s="65">
        <f t="shared" si="0"/>
        <v>0.79222952499679455</v>
      </c>
      <c r="J14" s="66">
        <f t="shared" si="2"/>
        <v>37.867813623989065</v>
      </c>
      <c r="K14" s="66">
        <f t="shared" si="1"/>
        <v>37.876300000000001</v>
      </c>
      <c r="L14" s="66">
        <f t="shared" si="3"/>
        <v>30.006723157636088</v>
      </c>
      <c r="M14" s="67">
        <f t="shared" si="4"/>
        <v>-6.7231576360882173E-3</v>
      </c>
      <c r="N14" s="54">
        <v>2012</v>
      </c>
      <c r="O14" s="16">
        <f t="shared" si="9"/>
        <v>0.80555555555555558</v>
      </c>
      <c r="P14" s="16">
        <f t="shared" si="9"/>
        <v>1.0365448504983388</v>
      </c>
      <c r="Q14" s="16">
        <f t="shared" si="8"/>
        <v>1.3029315960912051</v>
      </c>
      <c r="R14" s="16">
        <f t="shared" si="8"/>
        <v>0.90909090909090906</v>
      </c>
      <c r="S14" s="18"/>
    </row>
    <row r="15" spans="1:19" x14ac:dyDescent="0.25">
      <c r="A15" s="14">
        <v>2013</v>
      </c>
      <c r="B15" s="14">
        <v>2</v>
      </c>
      <c r="C15" s="14">
        <v>14</v>
      </c>
      <c r="D15" s="14">
        <v>39</v>
      </c>
      <c r="E15" s="15">
        <f t="shared" si="6"/>
        <v>38.5</v>
      </c>
      <c r="F15" s="15">
        <f t="shared" si="7"/>
        <v>37.625</v>
      </c>
      <c r="G15" s="15">
        <v>39</v>
      </c>
      <c r="H15" s="65">
        <f t="shared" si="5"/>
        <v>1</v>
      </c>
      <c r="I15" s="65">
        <f t="shared" si="0"/>
        <v>1.0423645443054999</v>
      </c>
      <c r="J15" s="66">
        <f t="shared" si="2"/>
        <v>37.414933396439224</v>
      </c>
      <c r="K15" s="66">
        <f t="shared" si="1"/>
        <v>38.435499999999998</v>
      </c>
      <c r="L15" s="66">
        <f t="shared" si="3"/>
        <v>40.063802442654037</v>
      </c>
      <c r="M15" s="67">
        <f t="shared" si="4"/>
        <v>-1.0638024426540369</v>
      </c>
      <c r="N15" s="54">
        <v>2013</v>
      </c>
      <c r="O15" s="16">
        <f t="shared" si="9"/>
        <v>0.77669902912621358</v>
      </c>
      <c r="P15" s="16">
        <f t="shared" si="9"/>
        <v>1</v>
      </c>
      <c r="Q15" s="16">
        <f t="shared" si="8"/>
        <v>1.3035143769968052</v>
      </c>
      <c r="R15" s="16">
        <f t="shared" si="8"/>
        <v>0.93968253968253967</v>
      </c>
      <c r="S15" s="18"/>
    </row>
    <row r="16" spans="1:19" x14ac:dyDescent="0.25">
      <c r="A16" s="14">
        <v>2013</v>
      </c>
      <c r="B16" s="14">
        <v>3</v>
      </c>
      <c r="C16" s="14">
        <v>15</v>
      </c>
      <c r="D16" s="14">
        <v>51</v>
      </c>
      <c r="E16" s="15">
        <f t="shared" si="6"/>
        <v>38.5</v>
      </c>
      <c r="F16" s="15">
        <f t="shared" si="7"/>
        <v>38.375</v>
      </c>
      <c r="G16" s="15">
        <v>39.125</v>
      </c>
      <c r="H16" s="65">
        <f t="shared" si="5"/>
        <v>1.3035143769968052</v>
      </c>
      <c r="I16" s="65">
        <f t="shared" si="0"/>
        <v>1.2752052178236146</v>
      </c>
      <c r="J16" s="66">
        <f t="shared" si="2"/>
        <v>39.993562829864672</v>
      </c>
      <c r="K16" s="66">
        <f t="shared" si="1"/>
        <v>38.994700000000002</v>
      </c>
      <c r="L16" s="66">
        <f t="shared" si="3"/>
        <v>49.726244907466508</v>
      </c>
      <c r="M16" s="67">
        <f t="shared" si="4"/>
        <v>1.2737550925334915</v>
      </c>
      <c r="N16" s="54">
        <v>2014</v>
      </c>
      <c r="O16" s="16">
        <f t="shared" si="9"/>
        <v>0.72049689440993792</v>
      </c>
      <c r="P16" s="16">
        <f t="shared" si="9"/>
        <v>1.0275229357798166</v>
      </c>
      <c r="Q16" s="16">
        <f t="shared" si="8"/>
        <v>1.3333333333333333</v>
      </c>
      <c r="R16" s="16">
        <f t="shared" si="8"/>
        <v>0.91291291291291288</v>
      </c>
      <c r="S16" s="18"/>
    </row>
    <row r="17" spans="1:19" x14ac:dyDescent="0.25">
      <c r="A17" s="14">
        <v>2013</v>
      </c>
      <c r="B17" s="14">
        <v>4</v>
      </c>
      <c r="C17" s="14">
        <v>16</v>
      </c>
      <c r="D17" s="14">
        <v>37</v>
      </c>
      <c r="E17" s="15">
        <f t="shared" si="6"/>
        <v>38.75</v>
      </c>
      <c r="F17" s="15">
        <f t="shared" si="7"/>
        <v>38.5</v>
      </c>
      <c r="G17" s="15">
        <v>39.375</v>
      </c>
      <c r="H17" s="65">
        <f t="shared" si="5"/>
        <v>0.93968253968253967</v>
      </c>
      <c r="I17" s="65">
        <f t="shared" si="0"/>
        <v>0.89020071287409164</v>
      </c>
      <c r="J17" s="66">
        <f t="shared" si="2"/>
        <v>41.563660267741454</v>
      </c>
      <c r="K17" s="66">
        <f t="shared" si="1"/>
        <v>39.553899999999999</v>
      </c>
      <c r="L17" s="66">
        <f t="shared" si="3"/>
        <v>35.210909976950532</v>
      </c>
      <c r="M17" s="67">
        <f t="shared" si="4"/>
        <v>1.789090023049468</v>
      </c>
      <c r="N17" s="54">
        <v>2015</v>
      </c>
      <c r="O17" s="16">
        <f t="shared" si="9"/>
        <v>0.74474474474474472</v>
      </c>
      <c r="P17" s="16">
        <f t="shared" si="9"/>
        <v>1.026865671641791</v>
      </c>
      <c r="Q17" s="16" t="s">
        <v>43</v>
      </c>
      <c r="R17" s="16" t="s">
        <v>43</v>
      </c>
      <c r="S17" s="18"/>
    </row>
    <row r="18" spans="1:19" ht="15.6" x14ac:dyDescent="0.25">
      <c r="A18" s="14">
        <v>2014</v>
      </c>
      <c r="B18" s="14">
        <v>1</v>
      </c>
      <c r="C18" s="14">
        <v>17</v>
      </c>
      <c r="D18" s="14">
        <v>29</v>
      </c>
      <c r="E18" s="15">
        <f t="shared" si="6"/>
        <v>39.25</v>
      </c>
      <c r="F18" s="15">
        <f t="shared" si="7"/>
        <v>38.625</v>
      </c>
      <c r="G18" s="15">
        <v>40.25</v>
      </c>
      <c r="H18" s="65">
        <f t="shared" si="5"/>
        <v>0.72049689440993792</v>
      </c>
      <c r="I18" s="65">
        <f t="shared" si="0"/>
        <v>0.79222952499679455</v>
      </c>
      <c r="J18" s="66">
        <f t="shared" si="2"/>
        <v>36.605553169856094</v>
      </c>
      <c r="K18" s="66">
        <f t="shared" si="1"/>
        <v>40.113100000000003</v>
      </c>
      <c r="L18" s="66">
        <f t="shared" si="3"/>
        <v>31.778782159148921</v>
      </c>
      <c r="M18" s="67">
        <f t="shared" si="4"/>
        <v>-2.7787821591489212</v>
      </c>
      <c r="N18" s="17" t="s">
        <v>66</v>
      </c>
      <c r="O18" s="18">
        <f>AVERAGE(O12:O17)</f>
        <v>0.78927452566616674</v>
      </c>
      <c r="P18" s="18">
        <f>AVERAGE(P12:P17)</f>
        <v>1.0384765466564532</v>
      </c>
      <c r="Q18" s="18">
        <f>AVERAGE(Q12:Q17)</f>
        <v>1.2704487293992566</v>
      </c>
      <c r="R18" s="18">
        <f t="shared" ref="R18" si="10">AVERAGE(R12:R17)</f>
        <v>0.88688028308996059</v>
      </c>
      <c r="S18" s="18"/>
    </row>
    <row r="19" spans="1:19" x14ac:dyDescent="0.25">
      <c r="A19" s="14">
        <v>2014</v>
      </c>
      <c r="B19" s="14">
        <v>2</v>
      </c>
      <c r="C19" s="14">
        <v>18</v>
      </c>
      <c r="D19" s="14">
        <v>42</v>
      </c>
      <c r="E19" s="15">
        <f t="shared" si="6"/>
        <v>39</v>
      </c>
      <c r="F19" s="15">
        <f t="shared" si="7"/>
        <v>39</v>
      </c>
      <c r="G19" s="15">
        <v>40.875</v>
      </c>
      <c r="H19" s="65">
        <f t="shared" si="5"/>
        <v>1.0275229357798166</v>
      </c>
      <c r="I19" s="65">
        <f t="shared" si="0"/>
        <v>1.0423645443054999</v>
      </c>
      <c r="J19" s="66">
        <f t="shared" si="2"/>
        <v>40.293005196165318</v>
      </c>
      <c r="K19" s="66">
        <f t="shared" si="1"/>
        <v>40.6723</v>
      </c>
      <c r="L19" s="66">
        <f t="shared" si="3"/>
        <v>42.395363455356581</v>
      </c>
      <c r="M19" s="67">
        <f t="shared" si="4"/>
        <v>-0.39536345535658057</v>
      </c>
      <c r="N19" s="64" t="s">
        <v>67</v>
      </c>
      <c r="O19" s="73">
        <f>O18/$O$21</f>
        <v>0.79222952499679455</v>
      </c>
      <c r="P19" s="73">
        <f t="shared" ref="P19:R19" si="11">P18/$O$21</f>
        <v>1.0423645443054999</v>
      </c>
      <c r="Q19" s="73">
        <f t="shared" si="11"/>
        <v>1.2752052178236146</v>
      </c>
      <c r="R19" s="73">
        <f t="shared" si="11"/>
        <v>0.89020071287409164</v>
      </c>
      <c r="S19" s="64" t="s">
        <v>66</v>
      </c>
    </row>
    <row r="20" spans="1:19" x14ac:dyDescent="0.25">
      <c r="A20" s="14">
        <v>2014</v>
      </c>
      <c r="B20" s="14">
        <v>3</v>
      </c>
      <c r="C20" s="14">
        <v>19</v>
      </c>
      <c r="D20" s="14">
        <v>55</v>
      </c>
      <c r="E20" s="15">
        <f t="shared" si="6"/>
        <v>39.75</v>
      </c>
      <c r="F20" s="15">
        <f t="shared" si="7"/>
        <v>39.125</v>
      </c>
      <c r="G20" s="15">
        <v>41.25</v>
      </c>
      <c r="H20" s="65">
        <f t="shared" si="5"/>
        <v>1.3333333333333333</v>
      </c>
      <c r="I20" s="65">
        <f t="shared" si="0"/>
        <v>1.2752052178236146</v>
      </c>
      <c r="J20" s="66">
        <f t="shared" si="2"/>
        <v>43.130312855736413</v>
      </c>
      <c r="K20" s="66">
        <f t="shared" si="1"/>
        <v>41.231499999999997</v>
      </c>
      <c r="L20" s="66">
        <f t="shared" si="3"/>
        <v>52.578623938694363</v>
      </c>
      <c r="M20" s="67">
        <f t="shared" si="4"/>
        <v>2.4213760613056365</v>
      </c>
    </row>
    <row r="21" spans="1:19" x14ac:dyDescent="0.25">
      <c r="A21" s="14">
        <v>2014</v>
      </c>
      <c r="B21" s="14">
        <v>4</v>
      </c>
      <c r="C21" s="14">
        <v>20</v>
      </c>
      <c r="D21" s="14">
        <v>38</v>
      </c>
      <c r="E21" s="15">
        <f t="shared" si="6"/>
        <v>40.75</v>
      </c>
      <c r="F21" s="15">
        <f t="shared" si="7"/>
        <v>39.375</v>
      </c>
      <c r="G21" s="15">
        <v>41.625</v>
      </c>
      <c r="H21" s="65">
        <f t="shared" si="5"/>
        <v>0.91291291291291288</v>
      </c>
      <c r="I21" s="65">
        <f t="shared" si="0"/>
        <v>0.89020071287409164</v>
      </c>
      <c r="J21" s="66">
        <f t="shared" si="2"/>
        <v>42.687002437139874</v>
      </c>
      <c r="K21" s="66">
        <f t="shared" si="1"/>
        <v>41.790700000000001</v>
      </c>
      <c r="L21" s="66">
        <f t="shared" si="3"/>
        <v>37.202110931507299</v>
      </c>
      <c r="M21" s="67">
        <f t="shared" si="4"/>
        <v>0.79788906849270091</v>
      </c>
      <c r="N21" s="64" t="s">
        <v>44</v>
      </c>
      <c r="O21" s="68">
        <f>AVERAGE(O12:R17)</f>
        <v>0.99627002120295904</v>
      </c>
    </row>
    <row r="22" spans="1:19" x14ac:dyDescent="0.25">
      <c r="A22" s="14">
        <v>2015</v>
      </c>
      <c r="B22" s="14">
        <v>1</v>
      </c>
      <c r="C22" s="14">
        <v>21</v>
      </c>
      <c r="D22" s="14">
        <v>31</v>
      </c>
      <c r="E22" s="15">
        <f t="shared" si="6"/>
        <v>41</v>
      </c>
      <c r="F22" s="15">
        <f t="shared" si="7"/>
        <v>40.25</v>
      </c>
      <c r="G22" s="15">
        <v>41.625</v>
      </c>
      <c r="H22" s="65">
        <f t="shared" si="5"/>
        <v>0.74474474474474472</v>
      </c>
      <c r="I22" s="65">
        <f t="shared" si="0"/>
        <v>0.79222952499679455</v>
      </c>
      <c r="J22" s="66">
        <f t="shared" si="2"/>
        <v>39.130074078122028</v>
      </c>
      <c r="K22" s="66">
        <f t="shared" si="1"/>
        <v>42.349899999999998</v>
      </c>
      <c r="L22" s="66">
        <f t="shared" si="3"/>
        <v>33.550841160661747</v>
      </c>
      <c r="M22" s="67">
        <f t="shared" si="4"/>
        <v>-2.5508411606617472</v>
      </c>
    </row>
    <row r="23" spans="1:19" x14ac:dyDescent="0.25">
      <c r="A23" s="14">
        <v>2015</v>
      </c>
      <c r="B23" s="14">
        <v>2</v>
      </c>
      <c r="C23" s="14">
        <v>22</v>
      </c>
      <c r="D23" s="14">
        <v>43</v>
      </c>
      <c r="E23" s="15">
        <f t="shared" si="6"/>
        <v>41.5</v>
      </c>
      <c r="F23" s="15">
        <f t="shared" si="7"/>
        <v>40.875</v>
      </c>
      <c r="G23" s="15">
        <v>41.875</v>
      </c>
      <c r="H23" s="65">
        <f t="shared" si="5"/>
        <v>1.026865671641791</v>
      </c>
      <c r="I23" s="65">
        <f t="shared" si="0"/>
        <v>1.0423645443054999</v>
      </c>
      <c r="J23" s="66">
        <f t="shared" si="2"/>
        <v>41.252362462740685</v>
      </c>
      <c r="K23" s="66">
        <f t="shared" si="1"/>
        <v>42.909100000000002</v>
      </c>
      <c r="L23" s="66">
        <f t="shared" si="3"/>
        <v>44.726924468059124</v>
      </c>
      <c r="M23" s="67">
        <f t="shared" si="4"/>
        <v>-1.7269244680591243</v>
      </c>
    </row>
    <row r="24" spans="1:19" x14ac:dyDescent="0.25">
      <c r="A24" s="14">
        <v>2015</v>
      </c>
      <c r="B24" s="14">
        <v>3</v>
      </c>
      <c r="C24" s="14">
        <v>23</v>
      </c>
      <c r="D24" s="14">
        <v>54</v>
      </c>
      <c r="E24" s="15">
        <f t="shared" si="6"/>
        <v>41.75</v>
      </c>
      <c r="F24" s="15">
        <f t="shared" si="7"/>
        <v>41.25</v>
      </c>
      <c r="G24" s="4"/>
      <c r="H24" s="65"/>
      <c r="I24" s="65">
        <f t="shared" si="0"/>
        <v>1.2752052178236146</v>
      </c>
      <c r="J24" s="66">
        <f t="shared" si="2"/>
        <v>42.346125349268476</v>
      </c>
      <c r="K24" s="66">
        <f t="shared" si="1"/>
        <v>43.468299999999999</v>
      </c>
      <c r="L24" s="66">
        <f t="shared" si="3"/>
        <v>55.431002969922226</v>
      </c>
      <c r="M24" s="67">
        <f t="shared" si="4"/>
        <v>-1.4310029699222255</v>
      </c>
    </row>
    <row r="25" spans="1:19" x14ac:dyDescent="0.25">
      <c r="A25" s="14">
        <v>2015</v>
      </c>
      <c r="B25" s="14">
        <v>4</v>
      </c>
      <c r="C25" s="14">
        <v>24</v>
      </c>
      <c r="D25" s="14">
        <v>41</v>
      </c>
      <c r="E25" s="15">
        <f t="shared" si="6"/>
        <v>41.5</v>
      </c>
      <c r="F25" s="15">
        <f t="shared" si="7"/>
        <v>41.625</v>
      </c>
      <c r="G25" s="4"/>
      <c r="H25" s="65"/>
      <c r="I25" s="65">
        <f t="shared" si="0"/>
        <v>0.89020071287409164</v>
      </c>
      <c r="J25" s="66">
        <f t="shared" si="2"/>
        <v>46.057028945335126</v>
      </c>
      <c r="K25" s="66">
        <f t="shared" si="1"/>
        <v>44.027500000000003</v>
      </c>
      <c r="L25" s="66">
        <f t="shared" si="3"/>
        <v>39.193311886064073</v>
      </c>
      <c r="M25" s="67">
        <f t="shared" si="4"/>
        <v>1.8066881139359268</v>
      </c>
    </row>
    <row r="26" spans="1:19" x14ac:dyDescent="0.25">
      <c r="A26" s="12">
        <v>2016</v>
      </c>
      <c r="B26" s="14">
        <v>1</v>
      </c>
      <c r="C26" s="14">
        <v>25</v>
      </c>
      <c r="E26" s="15">
        <f>AVERAGE(D22:D25)</f>
        <v>42.25</v>
      </c>
      <c r="F26" s="15">
        <f t="shared" si="7"/>
        <v>41.625</v>
      </c>
      <c r="G26" s="4"/>
      <c r="H26" s="65"/>
      <c r="I26" s="65">
        <f t="shared" si="0"/>
        <v>0.79222952499679455</v>
      </c>
      <c r="K26" s="66">
        <f t="shared" si="1"/>
        <v>44.5867</v>
      </c>
      <c r="L26" s="81">
        <f t="shared" si="3"/>
        <v>35.322900162174577</v>
      </c>
      <c r="M26" s="67"/>
    </row>
    <row r="27" spans="1:19" x14ac:dyDescent="0.25">
      <c r="A27" s="12">
        <v>2016</v>
      </c>
      <c r="B27" s="14">
        <v>2</v>
      </c>
      <c r="C27" s="14">
        <v>26</v>
      </c>
      <c r="E27" s="15"/>
      <c r="F27" s="15">
        <f>AVERAGE(E25:E26)</f>
        <v>41.875</v>
      </c>
      <c r="G27" s="4"/>
      <c r="H27" s="65"/>
      <c r="I27" s="65">
        <f t="shared" si="0"/>
        <v>1.0423645443054999</v>
      </c>
      <c r="K27" s="66">
        <f t="shared" si="1"/>
        <v>45.145899999999997</v>
      </c>
      <c r="L27" s="81">
        <f t="shared" si="3"/>
        <v>47.058485480761661</v>
      </c>
      <c r="M27" s="67"/>
    </row>
    <row r="28" spans="1:19" x14ac:dyDescent="0.25">
      <c r="A28" s="12">
        <v>2016</v>
      </c>
      <c r="B28" s="14">
        <v>3</v>
      </c>
      <c r="C28" s="14">
        <v>27</v>
      </c>
      <c r="E28" s="15"/>
      <c r="F28" s="15"/>
      <c r="G28" s="4"/>
      <c r="H28" s="65"/>
      <c r="I28" s="65">
        <f t="shared" si="0"/>
        <v>1.2752052178236146</v>
      </c>
      <c r="K28" s="66">
        <f t="shared" si="1"/>
        <v>45.705100000000002</v>
      </c>
      <c r="L28" s="81">
        <f t="shared" si="3"/>
        <v>58.283382001150088</v>
      </c>
      <c r="M28" s="67"/>
    </row>
    <row r="29" spans="1:19" x14ac:dyDescent="0.25">
      <c r="A29" s="12">
        <v>2016</v>
      </c>
      <c r="B29" s="14">
        <v>4</v>
      </c>
      <c r="C29" s="14">
        <v>28</v>
      </c>
      <c r="E29" s="15"/>
      <c r="F29" s="15"/>
      <c r="G29" s="4"/>
      <c r="H29" s="65"/>
      <c r="I29" s="65">
        <f t="shared" si="0"/>
        <v>0.89020071287409164</v>
      </c>
      <c r="K29" s="66">
        <f t="shared" si="1"/>
        <v>46.264299999999999</v>
      </c>
      <c r="L29" s="81">
        <f t="shared" si="3"/>
        <v>41.184512840620833</v>
      </c>
      <c r="M29" s="67"/>
    </row>
    <row r="30" spans="1:19" x14ac:dyDescent="0.25">
      <c r="E30" s="4"/>
      <c r="F30" s="4"/>
      <c r="G30" s="4"/>
    </row>
    <row r="31" spans="1:19" x14ac:dyDescent="0.25">
      <c r="E31" s="4"/>
      <c r="F31" s="4"/>
      <c r="G31" s="4"/>
    </row>
    <row r="32" spans="1:19" x14ac:dyDescent="0.25">
      <c r="E32" s="4" t="s">
        <v>15</v>
      </c>
      <c r="F32" s="4"/>
      <c r="G32" s="4"/>
      <c r="H32" s="4"/>
      <c r="I32" s="4"/>
      <c r="J32" s="4"/>
      <c r="K32" s="4"/>
      <c r="L32" s="4"/>
      <c r="M32" s="9"/>
    </row>
    <row r="33" spans="5:13" x14ac:dyDescent="0.25">
      <c r="E33" s="4"/>
      <c r="F33" s="4"/>
      <c r="G33" s="4"/>
      <c r="H33" s="4"/>
      <c r="I33" s="4"/>
      <c r="J33" s="4"/>
      <c r="K33" s="4"/>
      <c r="L33" s="4"/>
      <c r="M33" s="9"/>
    </row>
    <row r="34" spans="5:13" x14ac:dyDescent="0.25">
      <c r="E34" s="69" t="s">
        <v>16</v>
      </c>
      <c r="F34" s="69"/>
      <c r="G34" s="4"/>
      <c r="H34" s="4"/>
      <c r="I34" s="4"/>
      <c r="J34" s="4"/>
      <c r="K34" s="4"/>
      <c r="L34" s="4"/>
      <c r="M34" s="9"/>
    </row>
    <row r="35" spans="5:13" x14ac:dyDescent="0.25">
      <c r="E35" s="4" t="s">
        <v>17</v>
      </c>
      <c r="F35" s="4">
        <v>0.87551673286373899</v>
      </c>
      <c r="G35" s="4"/>
      <c r="H35" s="4"/>
      <c r="I35" s="4"/>
      <c r="J35" s="4"/>
      <c r="K35" s="4"/>
      <c r="L35" s="4"/>
      <c r="M35" s="9"/>
    </row>
    <row r="36" spans="5:13" x14ac:dyDescent="0.25">
      <c r="E36" s="4" t="s">
        <v>18</v>
      </c>
      <c r="F36" s="4">
        <v>0.766529549524396</v>
      </c>
      <c r="G36" s="4"/>
      <c r="H36" s="4"/>
      <c r="I36" s="4"/>
      <c r="J36" s="4"/>
      <c r="K36" s="4"/>
      <c r="L36" s="4"/>
      <c r="M36" s="9"/>
    </row>
    <row r="37" spans="5:13" x14ac:dyDescent="0.25">
      <c r="E37" s="4" t="s">
        <v>19</v>
      </c>
      <c r="F37" s="4">
        <v>0.75591725632095896</v>
      </c>
      <c r="G37" s="4"/>
      <c r="H37" s="4"/>
      <c r="I37" s="4"/>
      <c r="J37" s="4"/>
      <c r="K37" s="4"/>
      <c r="L37" s="4"/>
      <c r="M37" s="9"/>
    </row>
    <row r="38" spans="5:13" x14ac:dyDescent="0.25">
      <c r="E38" s="4" t="s">
        <v>20</v>
      </c>
      <c r="F38" s="4">
        <v>2.2313612596244101</v>
      </c>
      <c r="G38" s="4"/>
      <c r="H38" s="4"/>
      <c r="I38" s="4"/>
      <c r="J38" s="4"/>
      <c r="K38" s="4"/>
      <c r="L38" s="4"/>
      <c r="M38" s="9"/>
    </row>
    <row r="39" spans="5:13" x14ac:dyDescent="0.25">
      <c r="E39" s="70" t="s">
        <v>21</v>
      </c>
      <c r="F39" s="70">
        <v>24</v>
      </c>
      <c r="G39" s="4"/>
      <c r="H39" s="4"/>
      <c r="I39" s="4"/>
      <c r="J39" s="4"/>
      <c r="K39" s="4"/>
      <c r="L39" s="4"/>
      <c r="M39" s="9"/>
    </row>
    <row r="40" spans="5:13" x14ac:dyDescent="0.25">
      <c r="E40" s="4"/>
      <c r="F40" s="4"/>
      <c r="G40" s="4"/>
      <c r="H40" s="4"/>
      <c r="I40" s="4"/>
      <c r="J40" s="4"/>
      <c r="K40" s="4"/>
      <c r="L40" s="4"/>
      <c r="M40" s="9"/>
    </row>
    <row r="41" spans="5:13" x14ac:dyDescent="0.25">
      <c r="E41" s="4" t="s">
        <v>22</v>
      </c>
      <c r="F41" s="4"/>
      <c r="G41" s="4"/>
      <c r="H41" s="4"/>
      <c r="I41" s="4"/>
      <c r="J41" s="4"/>
      <c r="K41" s="4"/>
      <c r="L41" s="4"/>
      <c r="M41" s="9"/>
    </row>
    <row r="42" spans="5:13" x14ac:dyDescent="0.25">
      <c r="E42" s="71"/>
      <c r="F42" s="71" t="s">
        <v>23</v>
      </c>
      <c r="G42" s="71" t="s">
        <v>24</v>
      </c>
      <c r="H42" s="71" t="s">
        <v>25</v>
      </c>
      <c r="I42" s="71" t="s">
        <v>26</v>
      </c>
      <c r="J42" s="71" t="s">
        <v>27</v>
      </c>
      <c r="K42" s="4"/>
      <c r="L42" s="4"/>
      <c r="M42" s="9"/>
    </row>
    <row r="43" spans="5:13" x14ac:dyDescent="0.25">
      <c r="E43" s="4" t="s">
        <v>28</v>
      </c>
      <c r="F43" s="4">
        <v>1</v>
      </c>
      <c r="G43" s="4">
        <v>359.632919295477</v>
      </c>
      <c r="H43" s="4">
        <v>359.632919295477</v>
      </c>
      <c r="I43" s="4">
        <v>72.230340307236602</v>
      </c>
      <c r="J43" s="4">
        <v>2.13167631851351E-8</v>
      </c>
      <c r="K43" s="4"/>
      <c r="L43" s="4"/>
      <c r="M43" s="9"/>
    </row>
    <row r="44" spans="5:13" x14ac:dyDescent="0.25">
      <c r="E44" s="4" t="s">
        <v>29</v>
      </c>
      <c r="F44" s="4">
        <v>22</v>
      </c>
      <c r="G44" s="4">
        <v>109.537407560958</v>
      </c>
      <c r="H44" s="4">
        <v>4.9789730709526498</v>
      </c>
      <c r="I44" s="4"/>
      <c r="J44" s="4"/>
      <c r="K44" s="4"/>
      <c r="L44" s="4"/>
      <c r="M44" s="9"/>
    </row>
    <row r="45" spans="5:13" x14ac:dyDescent="0.25">
      <c r="E45" s="70" t="s">
        <v>30</v>
      </c>
      <c r="F45" s="70">
        <v>23</v>
      </c>
      <c r="G45" s="70">
        <v>469.170326856435</v>
      </c>
      <c r="H45" s="70"/>
      <c r="I45" s="70"/>
      <c r="J45" s="70"/>
      <c r="K45" s="4"/>
      <c r="L45" s="4"/>
      <c r="M45" s="9"/>
    </row>
    <row r="46" spans="5:13" x14ac:dyDescent="0.25">
      <c r="E46" s="4"/>
      <c r="F46" s="4"/>
      <c r="G46" s="4"/>
      <c r="H46" s="4"/>
      <c r="I46" s="4"/>
      <c r="J46" s="4"/>
      <c r="K46" s="4"/>
      <c r="L46" s="4"/>
      <c r="M46" s="9"/>
    </row>
    <row r="47" spans="5:13" x14ac:dyDescent="0.25">
      <c r="E47" s="71"/>
      <c r="F47" s="71" t="s">
        <v>31</v>
      </c>
      <c r="G47" s="71" t="s">
        <v>20</v>
      </c>
      <c r="H47" s="71" t="s">
        <v>32</v>
      </c>
      <c r="I47" s="71" t="s">
        <v>33</v>
      </c>
      <c r="J47" s="71" t="s">
        <v>34</v>
      </c>
      <c r="K47" s="71" t="s">
        <v>35</v>
      </c>
      <c r="L47" s="71" t="s">
        <v>36</v>
      </c>
      <c r="M47" s="71" t="s">
        <v>37</v>
      </c>
    </row>
    <row r="48" spans="5:13" x14ac:dyDescent="0.25">
      <c r="E48" s="4" t="s">
        <v>38</v>
      </c>
      <c r="F48" s="4">
        <v>30.606679709962201</v>
      </c>
      <c r="G48" s="4">
        <v>0.94018515073847597</v>
      </c>
      <c r="H48" s="4">
        <v>32.553885461732698</v>
      </c>
      <c r="I48" s="4">
        <v>4.17937641115929E-20</v>
      </c>
      <c r="J48" s="4">
        <v>28.656855047002399</v>
      </c>
      <c r="K48" s="4">
        <v>32.556504372921999</v>
      </c>
      <c r="L48" s="4">
        <v>28.656855047002399</v>
      </c>
      <c r="M48" s="9">
        <v>32.556504372921999</v>
      </c>
    </row>
    <row r="49" spans="5:13" x14ac:dyDescent="0.25">
      <c r="E49" s="70" t="s">
        <v>39</v>
      </c>
      <c r="F49" s="70">
        <v>0.55921755842269505</v>
      </c>
      <c r="G49" s="70">
        <v>6.5799253801455806E-2</v>
      </c>
      <c r="H49" s="70">
        <v>8.4988434688042407</v>
      </c>
      <c r="I49" s="70">
        <v>2.1316763185135199E-8</v>
      </c>
      <c r="J49" s="70">
        <v>0.42275825807567402</v>
      </c>
      <c r="K49" s="70">
        <v>0.69567685876971597</v>
      </c>
      <c r="L49" s="70">
        <v>0.42275825807567402</v>
      </c>
      <c r="M49" s="72">
        <v>0.69567685876971597</v>
      </c>
    </row>
    <row r="50" spans="5:13" x14ac:dyDescent="0.25">
      <c r="E50" s="4"/>
      <c r="F50" s="4"/>
      <c r="G50" s="4"/>
      <c r="H50" s="4"/>
      <c r="I50" s="4"/>
      <c r="J50" s="4"/>
      <c r="K50" s="4"/>
      <c r="L50" s="4"/>
      <c r="M50" s="9"/>
    </row>
    <row r="51" spans="5:13" x14ac:dyDescent="0.25">
      <c r="E51" s="4"/>
      <c r="F51" s="4"/>
      <c r="G51" s="4"/>
      <c r="H51" s="4"/>
      <c r="I51" s="4"/>
      <c r="J51" s="4"/>
      <c r="K51" s="4"/>
      <c r="L51" s="4"/>
      <c r="M51" s="9"/>
    </row>
    <row r="52" spans="5:13" x14ac:dyDescent="0.25">
      <c r="E52" s="4"/>
      <c r="F52" s="4"/>
      <c r="G52" s="4"/>
      <c r="H52" s="4"/>
      <c r="I52" s="4"/>
      <c r="J52" s="4"/>
      <c r="K52" s="4"/>
      <c r="L52" s="4"/>
      <c r="M52" s="9"/>
    </row>
  </sheetData>
  <mergeCells count="2">
    <mergeCell ref="O10:R10"/>
    <mergeCell ref="N10:N11"/>
  </mergeCells>
  <phoneticPr fontId="13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19"/>
  <sheetViews>
    <sheetView workbookViewId="0">
      <selection activeCell="D23" sqref="D23"/>
    </sheetView>
  </sheetViews>
  <sheetFormatPr defaultColWidth="9" defaultRowHeight="14.4" x14ac:dyDescent="0.25"/>
  <cols>
    <col min="2" max="3" width="16.44140625" customWidth="1"/>
    <col min="4" max="4" width="12.33203125" customWidth="1"/>
    <col min="5" max="5" width="16.44140625" customWidth="1"/>
  </cols>
  <sheetData>
    <row r="2" spans="2:15" ht="24" x14ac:dyDescent="0.25">
      <c r="B2" s="41" t="s">
        <v>0</v>
      </c>
      <c r="C2" s="42" t="s">
        <v>1</v>
      </c>
      <c r="D2" s="42" t="s">
        <v>2</v>
      </c>
      <c r="E2" s="43" t="s">
        <v>3</v>
      </c>
    </row>
    <row r="3" spans="2:15" x14ac:dyDescent="0.25">
      <c r="B3" s="44">
        <v>2000</v>
      </c>
      <c r="C3" s="45">
        <v>7857.7</v>
      </c>
      <c r="D3" s="2">
        <v>2231.3000000000002</v>
      </c>
      <c r="E3" s="46">
        <v>100.4</v>
      </c>
      <c r="G3" s="47"/>
      <c r="H3" s="47"/>
      <c r="I3" s="47"/>
      <c r="J3" s="47"/>
      <c r="K3" s="47"/>
      <c r="L3" s="47"/>
    </row>
    <row r="4" spans="2:15" x14ac:dyDescent="0.25">
      <c r="B4" s="44">
        <v>2001</v>
      </c>
      <c r="C4" s="45">
        <v>8621.7000000000007</v>
      </c>
      <c r="D4" s="2">
        <v>2288.9</v>
      </c>
      <c r="E4" s="46">
        <v>100.7</v>
      </c>
    </row>
    <row r="5" spans="2:15" x14ac:dyDescent="0.25">
      <c r="B5" s="44">
        <v>2002</v>
      </c>
      <c r="C5" s="45">
        <v>9398.1</v>
      </c>
      <c r="D5" s="2">
        <v>2402.6999999999998</v>
      </c>
      <c r="E5" s="46">
        <v>99.2</v>
      </c>
      <c r="G5" s="47"/>
      <c r="H5" s="47"/>
      <c r="I5" s="47"/>
      <c r="J5" s="47"/>
      <c r="K5" s="47"/>
      <c r="L5" s="47"/>
      <c r="M5" s="47"/>
      <c r="N5" s="47"/>
      <c r="O5" s="47"/>
    </row>
    <row r="6" spans="2:15" x14ac:dyDescent="0.25">
      <c r="B6" s="44">
        <v>2003</v>
      </c>
      <c r="C6" s="45">
        <v>10542</v>
      </c>
      <c r="D6" s="2">
        <v>2540.5</v>
      </c>
      <c r="E6" s="46">
        <v>101.2</v>
      </c>
    </row>
    <row r="7" spans="2:15" x14ac:dyDescent="0.25">
      <c r="B7" s="44">
        <v>2004</v>
      </c>
      <c r="C7" s="45">
        <v>12335.6</v>
      </c>
      <c r="D7" s="2">
        <v>2948.6</v>
      </c>
      <c r="E7" s="46">
        <v>103.9</v>
      </c>
    </row>
    <row r="8" spans="2:15" x14ac:dyDescent="0.25">
      <c r="B8" s="44">
        <v>2005</v>
      </c>
      <c r="C8" s="45">
        <v>14185.4</v>
      </c>
      <c r="D8" s="2">
        <v>3126.1</v>
      </c>
      <c r="E8" s="46">
        <v>101.8</v>
      </c>
    </row>
    <row r="9" spans="2:15" x14ac:dyDescent="0.25">
      <c r="B9" s="44">
        <v>2006</v>
      </c>
      <c r="C9" s="45">
        <v>16499.7</v>
      </c>
      <c r="D9" s="2">
        <v>3543.58</v>
      </c>
      <c r="E9" s="46">
        <v>101.5</v>
      </c>
    </row>
    <row r="10" spans="2:15" x14ac:dyDescent="0.25">
      <c r="B10" s="44">
        <v>2007</v>
      </c>
      <c r="C10" s="45">
        <v>20169.5</v>
      </c>
      <c r="D10" s="2">
        <v>3954.07</v>
      </c>
      <c r="E10" s="46">
        <v>104.8</v>
      </c>
    </row>
    <row r="11" spans="2:15" x14ac:dyDescent="0.25">
      <c r="B11" s="44">
        <v>2008</v>
      </c>
      <c r="C11" s="45">
        <v>23707.7</v>
      </c>
      <c r="D11" s="2">
        <v>4156.91</v>
      </c>
      <c r="E11" s="46">
        <v>105.9</v>
      </c>
    </row>
    <row r="12" spans="2:15" x14ac:dyDescent="0.25">
      <c r="B12" s="44">
        <v>2009</v>
      </c>
      <c r="C12" s="48">
        <v>25607.5</v>
      </c>
      <c r="D12" s="2">
        <v>4162.18</v>
      </c>
      <c r="E12" s="49">
        <v>99.3</v>
      </c>
    </row>
    <row r="13" spans="2:15" x14ac:dyDescent="0.25">
      <c r="B13" s="44">
        <v>2010</v>
      </c>
      <c r="C13" s="45">
        <v>30015</v>
      </c>
      <c r="D13" s="2">
        <v>4490.16</v>
      </c>
      <c r="E13" s="46">
        <v>103.3</v>
      </c>
    </row>
    <row r="14" spans="2:15" x14ac:dyDescent="0.25">
      <c r="B14" s="44">
        <v>2011</v>
      </c>
      <c r="C14" s="45">
        <v>35197.800000000003</v>
      </c>
      <c r="D14" s="2">
        <v>4834.5</v>
      </c>
      <c r="E14" s="46">
        <v>105.4</v>
      </c>
    </row>
    <row r="15" spans="2:15" x14ac:dyDescent="0.25">
      <c r="B15" s="44">
        <v>2012</v>
      </c>
      <c r="C15" s="45">
        <v>38549.5</v>
      </c>
      <c r="D15" s="2">
        <v>4778.58</v>
      </c>
      <c r="E15" s="46">
        <v>102.6</v>
      </c>
    </row>
    <row r="16" spans="2:15" x14ac:dyDescent="0.25">
      <c r="B16" s="44">
        <v>2013</v>
      </c>
      <c r="C16" s="45">
        <v>41907.599999999999</v>
      </c>
      <c r="D16" s="2">
        <v>5061.5</v>
      </c>
      <c r="E16" s="46">
        <v>102.6</v>
      </c>
    </row>
    <row r="17" spans="2:5" x14ac:dyDescent="0.25">
      <c r="B17" s="10"/>
      <c r="C17" s="40"/>
      <c r="D17" s="10"/>
      <c r="E17" s="40"/>
    </row>
    <row r="18" spans="2:5" x14ac:dyDescent="0.25">
      <c r="C18" t="s">
        <v>4</v>
      </c>
    </row>
    <row r="19" spans="2:5" x14ac:dyDescent="0.25">
      <c r="B19" t="s">
        <v>5</v>
      </c>
      <c r="C19" t="s">
        <v>6</v>
      </c>
    </row>
  </sheetData>
  <sortState xmlns:xlrd2="http://schemas.microsoft.com/office/spreadsheetml/2017/richdata2" ref="B3:F12">
    <sortCondition ref="C5"/>
  </sortState>
  <phoneticPr fontId="13" type="noConversion"/>
  <pageMargins left="0.69930555555555596" right="0.69930555555555596" top="0.75" bottom="0.75" header="0.3" footer="0.3"/>
  <pageSetup paperSize="9" orientation="portrait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4DEE-C6E8-4F8F-9F37-48FCBFE4B67B}">
  <dimension ref="A1:D25"/>
  <sheetViews>
    <sheetView workbookViewId="0">
      <selection activeCell="O13" sqref="O13"/>
    </sheetView>
  </sheetViews>
  <sheetFormatPr defaultRowHeight="14.4" x14ac:dyDescent="0.25"/>
  <cols>
    <col min="4" max="4" width="9.44140625" bestFit="1" customWidth="1"/>
  </cols>
  <sheetData>
    <row r="1" spans="1:4" ht="15" x14ac:dyDescent="0.25">
      <c r="A1" s="13" t="s">
        <v>0</v>
      </c>
      <c r="B1" s="13" t="s">
        <v>10</v>
      </c>
      <c r="C1" s="13" t="s">
        <v>41</v>
      </c>
      <c r="D1" s="52" t="s">
        <v>59</v>
      </c>
    </row>
    <row r="2" spans="1:4" ht="15" x14ac:dyDescent="0.25">
      <c r="A2" s="14">
        <v>2010</v>
      </c>
      <c r="B2" s="14">
        <v>1</v>
      </c>
      <c r="C2" s="14">
        <v>25</v>
      </c>
      <c r="D2" s="53" t="str">
        <f>A2&amp;" "&amp;"Q"&amp;B2</f>
        <v>2010 Q1</v>
      </c>
    </row>
    <row r="3" spans="1:4" ht="15" x14ac:dyDescent="0.25">
      <c r="A3" s="14">
        <v>2010</v>
      </c>
      <c r="B3" s="14">
        <v>2</v>
      </c>
      <c r="C3" s="14">
        <v>32</v>
      </c>
      <c r="D3" s="53" t="str">
        <f t="shared" ref="D3:D25" si="0">A3&amp;" "&amp;"Q"&amp;B3</f>
        <v>2010 Q2</v>
      </c>
    </row>
    <row r="4" spans="1:4" ht="15" x14ac:dyDescent="0.25">
      <c r="A4" s="14">
        <v>2010</v>
      </c>
      <c r="B4" s="14">
        <v>3</v>
      </c>
      <c r="C4" s="14">
        <v>37</v>
      </c>
      <c r="D4" s="53" t="str">
        <f t="shared" si="0"/>
        <v>2010 Q3</v>
      </c>
    </row>
    <row r="5" spans="1:4" ht="15" x14ac:dyDescent="0.25">
      <c r="A5" s="14">
        <v>2010</v>
      </c>
      <c r="B5" s="14">
        <v>4</v>
      </c>
      <c r="C5" s="14">
        <v>26</v>
      </c>
      <c r="D5" s="53" t="str">
        <f t="shared" si="0"/>
        <v>2010 Q4</v>
      </c>
    </row>
    <row r="6" spans="1:4" ht="15" x14ac:dyDescent="0.25">
      <c r="A6" s="14">
        <v>2011</v>
      </c>
      <c r="B6" s="14">
        <v>1</v>
      </c>
      <c r="C6" s="14">
        <v>30</v>
      </c>
      <c r="D6" s="53" t="str">
        <f t="shared" si="0"/>
        <v>2011 Q1</v>
      </c>
    </row>
    <row r="7" spans="1:4" ht="15" x14ac:dyDescent="0.25">
      <c r="A7" s="14">
        <v>2011</v>
      </c>
      <c r="B7" s="14">
        <v>2</v>
      </c>
      <c r="C7" s="14">
        <v>38</v>
      </c>
      <c r="D7" s="53" t="str">
        <f t="shared" si="0"/>
        <v>2011 Q2</v>
      </c>
    </row>
    <row r="8" spans="1:4" ht="15" x14ac:dyDescent="0.25">
      <c r="A8" s="14">
        <v>2011</v>
      </c>
      <c r="B8" s="14">
        <v>3</v>
      </c>
      <c r="C8" s="14">
        <v>42</v>
      </c>
      <c r="D8" s="53" t="str">
        <f t="shared" si="0"/>
        <v>2011 Q3</v>
      </c>
    </row>
    <row r="9" spans="1:4" ht="15" x14ac:dyDescent="0.25">
      <c r="A9" s="14">
        <v>2011</v>
      </c>
      <c r="B9" s="14">
        <v>4</v>
      </c>
      <c r="C9" s="14">
        <v>30</v>
      </c>
      <c r="D9" s="53" t="str">
        <f t="shared" si="0"/>
        <v>2011 Q4</v>
      </c>
    </row>
    <row r="10" spans="1:4" ht="15" x14ac:dyDescent="0.25">
      <c r="A10" s="14">
        <v>2012</v>
      </c>
      <c r="B10" s="14">
        <v>1</v>
      </c>
      <c r="C10" s="14">
        <v>29</v>
      </c>
      <c r="D10" s="53" t="str">
        <f t="shared" si="0"/>
        <v>2012 Q1</v>
      </c>
    </row>
    <row r="11" spans="1:4" ht="15" x14ac:dyDescent="0.25">
      <c r="A11" s="14">
        <v>2012</v>
      </c>
      <c r="B11" s="14">
        <v>2</v>
      </c>
      <c r="C11" s="14">
        <v>39</v>
      </c>
      <c r="D11" s="53" t="str">
        <f t="shared" si="0"/>
        <v>2012 Q2</v>
      </c>
    </row>
    <row r="12" spans="1:4" ht="15" x14ac:dyDescent="0.25">
      <c r="A12" s="14">
        <v>2012</v>
      </c>
      <c r="B12" s="14">
        <v>3</v>
      </c>
      <c r="C12" s="14">
        <v>50</v>
      </c>
      <c r="D12" s="53" t="str">
        <f t="shared" si="0"/>
        <v>2012 Q3</v>
      </c>
    </row>
    <row r="13" spans="1:4" ht="15" x14ac:dyDescent="0.25">
      <c r="A13" s="14">
        <v>2012</v>
      </c>
      <c r="B13" s="14">
        <v>4</v>
      </c>
      <c r="C13" s="14">
        <v>35</v>
      </c>
      <c r="D13" s="53" t="str">
        <f t="shared" si="0"/>
        <v>2012 Q4</v>
      </c>
    </row>
    <row r="14" spans="1:4" ht="15" x14ac:dyDescent="0.25">
      <c r="A14" s="14">
        <v>2013</v>
      </c>
      <c r="B14" s="14">
        <v>1</v>
      </c>
      <c r="C14" s="14">
        <v>30</v>
      </c>
      <c r="D14" s="53" t="str">
        <f t="shared" si="0"/>
        <v>2013 Q1</v>
      </c>
    </row>
    <row r="15" spans="1:4" ht="15" x14ac:dyDescent="0.25">
      <c r="A15" s="14">
        <v>2013</v>
      </c>
      <c r="B15" s="14">
        <v>2</v>
      </c>
      <c r="C15" s="14">
        <v>39</v>
      </c>
      <c r="D15" s="53" t="str">
        <f t="shared" si="0"/>
        <v>2013 Q2</v>
      </c>
    </row>
    <row r="16" spans="1:4" ht="15" x14ac:dyDescent="0.25">
      <c r="A16" s="14">
        <v>2013</v>
      </c>
      <c r="B16" s="14">
        <v>3</v>
      </c>
      <c r="C16" s="14">
        <v>51</v>
      </c>
      <c r="D16" s="53" t="str">
        <f t="shared" si="0"/>
        <v>2013 Q3</v>
      </c>
    </row>
    <row r="17" spans="1:4" ht="15" x14ac:dyDescent="0.25">
      <c r="A17" s="14">
        <v>2013</v>
      </c>
      <c r="B17" s="14">
        <v>4</v>
      </c>
      <c r="C17" s="14">
        <v>37</v>
      </c>
      <c r="D17" s="53" t="str">
        <f t="shared" si="0"/>
        <v>2013 Q4</v>
      </c>
    </row>
    <row r="18" spans="1:4" ht="15" x14ac:dyDescent="0.25">
      <c r="A18" s="14">
        <v>2014</v>
      </c>
      <c r="B18" s="14">
        <v>1</v>
      </c>
      <c r="C18" s="14">
        <v>29</v>
      </c>
      <c r="D18" s="53" t="str">
        <f t="shared" si="0"/>
        <v>2014 Q1</v>
      </c>
    </row>
    <row r="19" spans="1:4" ht="15" x14ac:dyDescent="0.25">
      <c r="A19" s="14">
        <v>2014</v>
      </c>
      <c r="B19" s="14">
        <v>2</v>
      </c>
      <c r="C19" s="14">
        <v>42</v>
      </c>
      <c r="D19" s="53" t="str">
        <f t="shared" si="0"/>
        <v>2014 Q2</v>
      </c>
    </row>
    <row r="20" spans="1:4" ht="15" x14ac:dyDescent="0.25">
      <c r="A20" s="14">
        <v>2014</v>
      </c>
      <c r="B20" s="14">
        <v>3</v>
      </c>
      <c r="C20" s="14">
        <v>55</v>
      </c>
      <c r="D20" s="53" t="str">
        <f t="shared" si="0"/>
        <v>2014 Q3</v>
      </c>
    </row>
    <row r="21" spans="1:4" ht="15" x14ac:dyDescent="0.25">
      <c r="A21" s="14">
        <v>2014</v>
      </c>
      <c r="B21" s="14">
        <v>4</v>
      </c>
      <c r="C21" s="14">
        <v>38</v>
      </c>
      <c r="D21" s="53" t="str">
        <f t="shared" si="0"/>
        <v>2014 Q4</v>
      </c>
    </row>
    <row r="22" spans="1:4" ht="15" x14ac:dyDescent="0.25">
      <c r="A22" s="14">
        <v>2015</v>
      </c>
      <c r="B22" s="14">
        <v>1</v>
      </c>
      <c r="C22" s="14">
        <v>31</v>
      </c>
      <c r="D22" s="53" t="str">
        <f t="shared" si="0"/>
        <v>2015 Q1</v>
      </c>
    </row>
    <row r="23" spans="1:4" ht="15" x14ac:dyDescent="0.25">
      <c r="A23" s="14">
        <v>2015</v>
      </c>
      <c r="B23" s="14">
        <v>2</v>
      </c>
      <c r="C23" s="14">
        <v>43</v>
      </c>
      <c r="D23" s="53" t="str">
        <f t="shared" si="0"/>
        <v>2015 Q2</v>
      </c>
    </row>
    <row r="24" spans="1:4" ht="15" x14ac:dyDescent="0.25">
      <c r="A24" s="14">
        <v>2015</v>
      </c>
      <c r="B24" s="14">
        <v>3</v>
      </c>
      <c r="C24" s="14">
        <v>54</v>
      </c>
      <c r="D24" s="53" t="str">
        <f t="shared" si="0"/>
        <v>2015 Q3</v>
      </c>
    </row>
    <row r="25" spans="1:4" ht="15" x14ac:dyDescent="0.25">
      <c r="A25" s="14">
        <v>2015</v>
      </c>
      <c r="B25" s="14">
        <v>4</v>
      </c>
      <c r="C25" s="14">
        <v>41</v>
      </c>
      <c r="D25" s="53" t="str">
        <f t="shared" si="0"/>
        <v>2015 Q4</v>
      </c>
    </row>
  </sheetData>
  <phoneticPr fontId="1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5"/>
  <sheetViews>
    <sheetView zoomScale="180" zoomScaleNormal="180" workbookViewId="0">
      <selection activeCell="D8" sqref="D8"/>
    </sheetView>
  </sheetViews>
  <sheetFormatPr defaultColWidth="9" defaultRowHeight="12" x14ac:dyDescent="0.25"/>
  <cols>
    <col min="1" max="1" width="12.33203125" style="4" customWidth="1"/>
    <col min="2" max="2" width="11.5546875" style="4" customWidth="1"/>
    <col min="3" max="5" width="11" style="4" customWidth="1"/>
    <col min="6" max="16384" width="9" style="4"/>
  </cols>
  <sheetData>
    <row r="1" spans="1:5" ht="24" x14ac:dyDescent="0.25">
      <c r="A1" s="1" t="s">
        <v>0</v>
      </c>
      <c r="B1" s="8" t="s">
        <v>2</v>
      </c>
      <c r="C1" s="4" t="s">
        <v>7</v>
      </c>
      <c r="D1" s="4" t="s">
        <v>8</v>
      </c>
      <c r="E1" s="4" t="s">
        <v>9</v>
      </c>
    </row>
    <row r="2" spans="1:5" x14ac:dyDescent="0.25">
      <c r="A2" s="2">
        <v>2000</v>
      </c>
      <c r="B2" s="2">
        <v>2231.3000000000002</v>
      </c>
      <c r="E2" s="59"/>
    </row>
    <row r="3" spans="1:5" x14ac:dyDescent="0.25">
      <c r="A3" s="2">
        <v>2001</v>
      </c>
      <c r="B3" s="2">
        <v>2288.9</v>
      </c>
      <c r="C3" s="60">
        <f>B3/B2-1</f>
        <v>2.5814547573163482E-2</v>
      </c>
      <c r="D3" s="60">
        <f>B3/$B$2-1</f>
        <v>2.5814547573163482E-2</v>
      </c>
    </row>
    <row r="4" spans="1:5" x14ac:dyDescent="0.25">
      <c r="A4" s="2">
        <v>2002</v>
      </c>
      <c r="B4" s="2">
        <v>2402.6999999999998</v>
      </c>
      <c r="C4" s="60">
        <f>B4/B3-1</f>
        <v>4.9718205251430669E-2</v>
      </c>
      <c r="D4" s="60">
        <f t="shared" ref="D4:D15" si="0">B4/$B$2-1</f>
        <v>7.6816205799309589E-2</v>
      </c>
    </row>
    <row r="5" spans="1:5" x14ac:dyDescent="0.25">
      <c r="A5" s="2">
        <v>2003</v>
      </c>
      <c r="B5" s="2">
        <v>2540.5</v>
      </c>
      <c r="C5" s="60">
        <f t="shared" ref="C5:C15" si="1">B5/B4-1</f>
        <v>5.735214550297596E-2</v>
      </c>
      <c r="D5" s="60">
        <f t="shared" si="0"/>
        <v>0.13857392551427417</v>
      </c>
    </row>
    <row r="6" spans="1:5" x14ac:dyDescent="0.25">
      <c r="A6" s="2">
        <v>2004</v>
      </c>
      <c r="B6" s="2">
        <v>2948.6</v>
      </c>
      <c r="C6" s="60">
        <f t="shared" si="1"/>
        <v>0.16063766975004912</v>
      </c>
      <c r="D6" s="60">
        <f t="shared" si="0"/>
        <v>0.32147178774705321</v>
      </c>
    </row>
    <row r="7" spans="1:5" x14ac:dyDescent="0.25">
      <c r="A7" s="2">
        <v>2005</v>
      </c>
      <c r="B7" s="2">
        <v>3126.1</v>
      </c>
      <c r="C7" s="60">
        <f t="shared" si="1"/>
        <v>6.0198060096317008E-2</v>
      </c>
      <c r="D7" s="60">
        <f t="shared" si="0"/>
        <v>0.40102182584143753</v>
      </c>
    </row>
    <row r="8" spans="1:5" x14ac:dyDescent="0.25">
      <c r="A8" s="2">
        <v>2006</v>
      </c>
      <c r="B8" s="2">
        <v>3543.58</v>
      </c>
      <c r="C8" s="60">
        <f t="shared" si="1"/>
        <v>0.1335465915997569</v>
      </c>
      <c r="D8" s="60">
        <f t="shared" si="0"/>
        <v>0.58812351543942976</v>
      </c>
    </row>
    <row r="9" spans="1:5" x14ac:dyDescent="0.25">
      <c r="A9" s="2">
        <v>2007</v>
      </c>
      <c r="B9" s="2">
        <v>3954.07</v>
      </c>
      <c r="C9" s="60">
        <f t="shared" si="1"/>
        <v>0.11584047770898365</v>
      </c>
      <c r="D9" s="60">
        <f t="shared" si="0"/>
        <v>0.77209250212880387</v>
      </c>
    </row>
    <row r="10" spans="1:5" x14ac:dyDescent="0.25">
      <c r="A10" s="2">
        <v>2008</v>
      </c>
      <c r="B10" s="2">
        <v>4156.91</v>
      </c>
      <c r="C10" s="60">
        <f t="shared" si="1"/>
        <v>5.1299041241050336E-2</v>
      </c>
      <c r="D10" s="60">
        <f t="shared" si="0"/>
        <v>0.86299914847846515</v>
      </c>
    </row>
    <row r="11" spans="1:5" x14ac:dyDescent="0.25">
      <c r="A11" s="2">
        <v>2009</v>
      </c>
      <c r="B11" s="2">
        <v>4162.18</v>
      </c>
      <c r="C11" s="60">
        <f t="shared" si="1"/>
        <v>1.2677686069701988E-3</v>
      </c>
      <c r="D11" s="60">
        <f t="shared" si="0"/>
        <v>0.86536100031371843</v>
      </c>
    </row>
    <row r="12" spans="1:5" x14ac:dyDescent="0.25">
      <c r="A12" s="2">
        <v>2010</v>
      </c>
      <c r="B12" s="2">
        <v>4490.16</v>
      </c>
      <c r="C12" s="60">
        <f t="shared" si="1"/>
        <v>7.8800051895881351E-2</v>
      </c>
      <c r="D12" s="60">
        <f t="shared" si="0"/>
        <v>1.0123515439429926</v>
      </c>
    </row>
    <row r="13" spans="1:5" x14ac:dyDescent="0.25">
      <c r="A13" s="2">
        <v>2011</v>
      </c>
      <c r="B13" s="2">
        <v>4834.5</v>
      </c>
      <c r="C13" s="60">
        <f t="shared" si="1"/>
        <v>7.668769041637713E-2</v>
      </c>
      <c r="D13" s="60">
        <f t="shared" si="0"/>
        <v>1.1666741361538113</v>
      </c>
    </row>
    <row r="14" spans="1:5" x14ac:dyDescent="0.25">
      <c r="A14" s="2">
        <v>2012</v>
      </c>
      <c r="B14" s="2">
        <v>4778.58</v>
      </c>
      <c r="C14" s="60">
        <f t="shared" si="1"/>
        <v>-1.1566863170958785E-2</v>
      </c>
      <c r="D14" s="60">
        <f t="shared" si="0"/>
        <v>1.1416125128848651</v>
      </c>
    </row>
    <row r="15" spans="1:5" x14ac:dyDescent="0.25">
      <c r="A15" s="2">
        <v>2013</v>
      </c>
      <c r="B15" s="2">
        <v>5061.5</v>
      </c>
      <c r="C15" s="60">
        <f t="shared" si="1"/>
        <v>5.9205872874368515E-2</v>
      </c>
      <c r="D15" s="60">
        <f t="shared" si="0"/>
        <v>1.2684085510688834</v>
      </c>
      <c r="E15" s="60">
        <f>POWER(B15/B2,1/13)-1</f>
        <v>6.5033270931287745E-2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2"/>
  <sheetViews>
    <sheetView zoomScale="180" zoomScaleNormal="180" workbookViewId="0">
      <selection activeCell="D10" sqref="D10"/>
    </sheetView>
  </sheetViews>
  <sheetFormatPr defaultColWidth="9" defaultRowHeight="14.4" x14ac:dyDescent="0.25"/>
  <sheetData>
    <row r="1" spans="1:5" ht="16.8" thickTop="1" thickBot="1" x14ac:dyDescent="0.3">
      <c r="A1" s="85" t="s">
        <v>0</v>
      </c>
      <c r="B1" s="82" t="s">
        <v>10</v>
      </c>
      <c r="C1" s="83"/>
      <c r="D1" s="83"/>
      <c r="E1" s="84"/>
    </row>
    <row r="2" spans="1:5" ht="15" thickBot="1" x14ac:dyDescent="0.3">
      <c r="A2" s="86"/>
      <c r="B2" s="22">
        <v>1</v>
      </c>
      <c r="C2" s="22">
        <v>2</v>
      </c>
      <c r="D2" s="22">
        <v>3</v>
      </c>
      <c r="E2" s="22">
        <v>4</v>
      </c>
    </row>
    <row r="3" spans="1:5" ht="15" thickBot="1" x14ac:dyDescent="0.3">
      <c r="A3" s="23">
        <v>2010</v>
      </c>
      <c r="B3" s="23">
        <v>25</v>
      </c>
      <c r="C3" s="23">
        <v>32</v>
      </c>
      <c r="D3" s="23">
        <v>37</v>
      </c>
      <c r="E3" s="23">
        <v>26</v>
      </c>
    </row>
    <row r="4" spans="1:5" ht="15" thickBot="1" x14ac:dyDescent="0.3">
      <c r="A4" s="22">
        <v>2011</v>
      </c>
      <c r="B4" s="22">
        <v>30</v>
      </c>
      <c r="C4" s="22">
        <v>38</v>
      </c>
      <c r="D4" s="22">
        <v>42</v>
      </c>
      <c r="E4" s="22">
        <v>30</v>
      </c>
    </row>
    <row r="5" spans="1:5" ht="15" thickBot="1" x14ac:dyDescent="0.3">
      <c r="A5" s="23">
        <v>2012</v>
      </c>
      <c r="B5" s="23">
        <v>29</v>
      </c>
      <c r="C5" s="23">
        <v>39</v>
      </c>
      <c r="D5" s="23">
        <v>50</v>
      </c>
      <c r="E5" s="23">
        <v>35</v>
      </c>
    </row>
    <row r="6" spans="1:5" ht="15" thickBot="1" x14ac:dyDescent="0.3">
      <c r="A6" s="22">
        <v>2013</v>
      </c>
      <c r="B6" s="22">
        <v>30</v>
      </c>
      <c r="C6" s="22">
        <v>39</v>
      </c>
      <c r="D6" s="22">
        <v>51</v>
      </c>
      <c r="E6" s="22">
        <v>37</v>
      </c>
    </row>
    <row r="7" spans="1:5" ht="15" thickBot="1" x14ac:dyDescent="0.3">
      <c r="A7" s="23">
        <v>2014</v>
      </c>
      <c r="B7" s="23">
        <v>29</v>
      </c>
      <c r="C7" s="23">
        <v>42</v>
      </c>
      <c r="D7" s="23">
        <v>55</v>
      </c>
      <c r="E7" s="23">
        <v>38</v>
      </c>
    </row>
    <row r="8" spans="1:5" ht="15" thickBot="1" x14ac:dyDescent="0.3">
      <c r="A8" s="22">
        <v>2015</v>
      </c>
      <c r="B8" s="22">
        <v>31</v>
      </c>
      <c r="C8" s="22">
        <v>43</v>
      </c>
      <c r="D8" s="22">
        <v>54</v>
      </c>
      <c r="E8" s="22">
        <v>41</v>
      </c>
    </row>
    <row r="12" spans="1:5" x14ac:dyDescent="0.25">
      <c r="C12" s="51" t="s">
        <v>60</v>
      </c>
    </row>
  </sheetData>
  <mergeCells count="2">
    <mergeCell ref="B1:E1"/>
    <mergeCell ref="A1:A2"/>
  </mergeCells>
  <phoneticPr fontId="13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18"/>
  <sheetViews>
    <sheetView topLeftCell="A7" zoomScale="180" zoomScaleNormal="180" workbookViewId="0">
      <selection activeCell="E11" sqref="E11"/>
    </sheetView>
  </sheetViews>
  <sheetFormatPr defaultColWidth="9" defaultRowHeight="14.4" x14ac:dyDescent="0.25"/>
  <cols>
    <col min="2" max="2" width="16" customWidth="1"/>
    <col min="4" max="4" width="8" customWidth="1"/>
  </cols>
  <sheetData>
    <row r="1" spans="1:8" ht="24" x14ac:dyDescent="0.25">
      <c r="A1" s="8" t="s">
        <v>0</v>
      </c>
      <c r="B1" s="8" t="s">
        <v>3</v>
      </c>
      <c r="C1" s="50" t="s">
        <v>55</v>
      </c>
      <c r="D1" s="31" t="s">
        <v>11</v>
      </c>
      <c r="E1" s="50" t="s">
        <v>53</v>
      </c>
      <c r="F1" s="50" t="s">
        <v>54</v>
      </c>
      <c r="G1" s="74" t="s">
        <v>70</v>
      </c>
      <c r="H1" s="74" t="s">
        <v>71</v>
      </c>
    </row>
    <row r="2" spans="1:8" x14ac:dyDescent="0.25">
      <c r="A2" s="27">
        <v>2000</v>
      </c>
      <c r="B2" s="29">
        <v>100.4</v>
      </c>
      <c r="C2" s="32"/>
      <c r="D2" s="32"/>
      <c r="E2" s="32"/>
    </row>
    <row r="3" spans="1:8" x14ac:dyDescent="0.25">
      <c r="A3" s="29">
        <v>2001</v>
      </c>
      <c r="B3" s="29">
        <v>100.7</v>
      </c>
      <c r="C3" s="32"/>
      <c r="D3" s="32"/>
      <c r="E3" s="32"/>
    </row>
    <row r="4" spans="1:8" x14ac:dyDescent="0.25">
      <c r="A4" s="27">
        <v>2002</v>
      </c>
      <c r="B4" s="29">
        <v>99.2</v>
      </c>
      <c r="C4" s="32"/>
      <c r="D4" s="32"/>
    </row>
    <row r="5" spans="1:8" x14ac:dyDescent="0.25">
      <c r="A5" s="29">
        <v>2003</v>
      </c>
      <c r="B5" s="29">
        <v>101.2</v>
      </c>
      <c r="C5" s="38">
        <f>AVERAGE(B2:B4)</f>
        <v>100.10000000000001</v>
      </c>
      <c r="D5" s="39">
        <f>B5-C5</f>
        <v>1.0999999999999943</v>
      </c>
      <c r="G5" s="35">
        <f t="shared" ref="G5:G16" si="0">AVERAGE(B2:B4)</f>
        <v>100.10000000000001</v>
      </c>
    </row>
    <row r="6" spans="1:8" x14ac:dyDescent="0.25">
      <c r="A6" s="27">
        <v>2004</v>
      </c>
      <c r="B6" s="29">
        <v>103.9</v>
      </c>
      <c r="C6" s="38">
        <f>AVERAGE(B3:B5)</f>
        <v>100.36666666666667</v>
      </c>
      <c r="D6" s="39">
        <f t="shared" ref="D6:D15" si="1">B6-C6</f>
        <v>3.5333333333333314</v>
      </c>
      <c r="G6" s="35">
        <f t="shared" si="0"/>
        <v>100.36666666666667</v>
      </c>
    </row>
    <row r="7" spans="1:8" x14ac:dyDescent="0.25">
      <c r="A7" s="29">
        <v>2005</v>
      </c>
      <c r="B7" s="29">
        <v>101.8</v>
      </c>
      <c r="C7" s="38">
        <f t="shared" ref="C7:C15" si="2">AVERAGE(B4:B6)</f>
        <v>101.43333333333334</v>
      </c>
      <c r="D7" s="39">
        <f t="shared" si="1"/>
        <v>0.36666666666666003</v>
      </c>
      <c r="E7">
        <f t="shared" ref="E7:E16" si="3">AVERAGE(B2:B6)</f>
        <v>101.08</v>
      </c>
      <c r="F7" s="19">
        <f t="shared" ref="F7:F15" si="4">B7-E7</f>
        <v>0.71999999999999886</v>
      </c>
      <c r="G7" s="35">
        <f t="shared" si="0"/>
        <v>101.43333333333334</v>
      </c>
      <c r="H7">
        <f t="shared" ref="H7:H16" si="5">AVERAGE(B2:B6)</f>
        <v>101.08</v>
      </c>
    </row>
    <row r="8" spans="1:8" x14ac:dyDescent="0.25">
      <c r="A8" s="27">
        <v>2006</v>
      </c>
      <c r="B8" s="29">
        <v>101.5</v>
      </c>
      <c r="C8" s="38">
        <f t="shared" si="2"/>
        <v>102.30000000000001</v>
      </c>
      <c r="D8" s="39">
        <f t="shared" si="1"/>
        <v>-0.80000000000001137</v>
      </c>
      <c r="E8">
        <f t="shared" si="3"/>
        <v>101.36</v>
      </c>
      <c r="F8" s="19">
        <f t="shared" si="4"/>
        <v>0.14000000000000057</v>
      </c>
      <c r="G8" s="35">
        <f t="shared" si="0"/>
        <v>102.30000000000001</v>
      </c>
      <c r="H8">
        <f t="shared" si="5"/>
        <v>101.36</v>
      </c>
    </row>
    <row r="9" spans="1:8" x14ac:dyDescent="0.25">
      <c r="A9" s="29">
        <v>2007</v>
      </c>
      <c r="B9" s="29">
        <v>104.8</v>
      </c>
      <c r="C9" s="38">
        <f t="shared" si="2"/>
        <v>102.39999999999999</v>
      </c>
      <c r="D9" s="39">
        <f t="shared" si="1"/>
        <v>2.4000000000000057</v>
      </c>
      <c r="E9">
        <f t="shared" si="3"/>
        <v>101.52000000000001</v>
      </c>
      <c r="F9" s="19">
        <f t="shared" si="4"/>
        <v>3.2799999999999869</v>
      </c>
      <c r="G9" s="35">
        <f t="shared" si="0"/>
        <v>102.39999999999999</v>
      </c>
      <c r="H9">
        <f t="shared" si="5"/>
        <v>101.52000000000001</v>
      </c>
    </row>
    <row r="10" spans="1:8" x14ac:dyDescent="0.25">
      <c r="A10" s="27">
        <v>2008</v>
      </c>
      <c r="B10" s="29">
        <v>105.9</v>
      </c>
      <c r="C10" s="38">
        <f t="shared" si="2"/>
        <v>102.7</v>
      </c>
      <c r="D10" s="39">
        <f t="shared" si="1"/>
        <v>3.2000000000000028</v>
      </c>
      <c r="E10">
        <f t="shared" si="3"/>
        <v>102.64000000000001</v>
      </c>
      <c r="F10" s="19">
        <f t="shared" si="4"/>
        <v>3.2599999999999909</v>
      </c>
      <c r="G10" s="35">
        <f t="shared" si="0"/>
        <v>102.7</v>
      </c>
      <c r="H10">
        <f t="shared" si="5"/>
        <v>102.64000000000001</v>
      </c>
    </row>
    <row r="11" spans="1:8" x14ac:dyDescent="0.25">
      <c r="A11" s="29">
        <v>2009</v>
      </c>
      <c r="B11" s="29">
        <v>99.3</v>
      </c>
      <c r="C11" s="38">
        <f t="shared" si="2"/>
        <v>104.06666666666668</v>
      </c>
      <c r="D11" s="39">
        <f t="shared" si="1"/>
        <v>-4.7666666666666799</v>
      </c>
      <c r="E11">
        <f t="shared" si="3"/>
        <v>103.58</v>
      </c>
      <c r="F11" s="19">
        <f t="shared" si="4"/>
        <v>-4.2800000000000011</v>
      </c>
      <c r="G11" s="35">
        <f t="shared" si="0"/>
        <v>104.06666666666668</v>
      </c>
      <c r="H11">
        <f t="shared" si="5"/>
        <v>103.58</v>
      </c>
    </row>
    <row r="12" spans="1:8" x14ac:dyDescent="0.25">
      <c r="A12" s="27">
        <v>2010</v>
      </c>
      <c r="B12" s="29">
        <v>103.3</v>
      </c>
      <c r="C12" s="38">
        <f t="shared" si="2"/>
        <v>103.33333333333333</v>
      </c>
      <c r="D12" s="39">
        <f t="shared" si="1"/>
        <v>-3.3333333333331439E-2</v>
      </c>
      <c r="E12">
        <f t="shared" si="3"/>
        <v>102.66</v>
      </c>
      <c r="F12" s="19">
        <f t="shared" si="4"/>
        <v>0.64000000000000057</v>
      </c>
      <c r="G12" s="35">
        <f t="shared" si="0"/>
        <v>103.33333333333333</v>
      </c>
      <c r="H12">
        <f t="shared" si="5"/>
        <v>102.66</v>
      </c>
    </row>
    <row r="13" spans="1:8" x14ac:dyDescent="0.25">
      <c r="A13" s="29">
        <v>2011</v>
      </c>
      <c r="B13" s="29">
        <v>105.4</v>
      </c>
      <c r="C13" s="38">
        <f t="shared" si="2"/>
        <v>102.83333333333333</v>
      </c>
      <c r="D13" s="39">
        <f t="shared" si="1"/>
        <v>2.5666666666666771</v>
      </c>
      <c r="E13">
        <f t="shared" si="3"/>
        <v>102.96000000000001</v>
      </c>
      <c r="F13" s="19">
        <f t="shared" si="4"/>
        <v>2.4399999999999977</v>
      </c>
      <c r="G13" s="35">
        <f t="shared" si="0"/>
        <v>102.83333333333333</v>
      </c>
      <c r="H13">
        <f t="shared" si="5"/>
        <v>102.96000000000001</v>
      </c>
    </row>
    <row r="14" spans="1:8" x14ac:dyDescent="0.25">
      <c r="A14" s="27">
        <v>2012</v>
      </c>
      <c r="B14" s="29">
        <v>102.6</v>
      </c>
      <c r="C14" s="38">
        <f t="shared" si="2"/>
        <v>102.66666666666667</v>
      </c>
      <c r="D14" s="39">
        <f t="shared" si="1"/>
        <v>-6.6666666666677088E-2</v>
      </c>
      <c r="E14">
        <f t="shared" si="3"/>
        <v>103.74000000000001</v>
      </c>
      <c r="F14" s="19">
        <f t="shared" si="4"/>
        <v>-1.1400000000000148</v>
      </c>
      <c r="G14" s="35">
        <f t="shared" si="0"/>
        <v>102.66666666666667</v>
      </c>
      <c r="H14">
        <f t="shared" si="5"/>
        <v>103.74000000000001</v>
      </c>
    </row>
    <row r="15" spans="1:8" x14ac:dyDescent="0.25">
      <c r="A15" s="29">
        <v>2013</v>
      </c>
      <c r="B15" s="29">
        <v>102.6</v>
      </c>
      <c r="C15" s="38">
        <f t="shared" si="2"/>
        <v>103.76666666666665</v>
      </c>
      <c r="D15" s="39">
        <f t="shared" si="1"/>
        <v>-1.1666666666666572</v>
      </c>
      <c r="E15">
        <f t="shared" si="3"/>
        <v>103.3</v>
      </c>
      <c r="F15" s="19">
        <f t="shared" si="4"/>
        <v>-0.70000000000000284</v>
      </c>
      <c r="G15" s="35">
        <f t="shared" si="0"/>
        <v>103.76666666666665</v>
      </c>
      <c r="H15">
        <f t="shared" si="5"/>
        <v>103.3</v>
      </c>
    </row>
    <row r="16" spans="1:8" x14ac:dyDescent="0.25">
      <c r="A16" s="36">
        <v>2014</v>
      </c>
      <c r="B16" s="37"/>
      <c r="C16" s="38">
        <f>AVERAGE(B13:B15)</f>
        <v>103.53333333333335</v>
      </c>
      <c r="D16" s="39"/>
      <c r="E16">
        <f t="shared" si="3"/>
        <v>102.64000000000001</v>
      </c>
      <c r="G16" s="35">
        <f t="shared" si="0"/>
        <v>103.53333333333335</v>
      </c>
      <c r="H16">
        <f t="shared" si="5"/>
        <v>102.64000000000001</v>
      </c>
    </row>
    <row r="18" spans="1:3" x14ac:dyDescent="0.25">
      <c r="A18" s="62"/>
      <c r="B18" s="62" t="s">
        <v>64</v>
      </c>
      <c r="C18" s="61">
        <f>AVERAGE(B2:B15)</f>
        <v>102.32857142857141</v>
      </c>
    </row>
  </sheetData>
  <phoneticPr fontId="13" type="noConversion"/>
  <pageMargins left="0.69930555555555596" right="0.69930555555555596" top="0.75" bottom="0.75" header="0.3" footer="0.3"/>
  <pageSetup paperSize="9" orientation="portrait" r:id="rId1"/>
  <headerFooter>
    <oddHeader>&amp;C哈哈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G16"/>
  <sheetViews>
    <sheetView zoomScale="180" zoomScaleNormal="180" workbookViewId="0">
      <selection activeCell="C9" sqref="C9"/>
    </sheetView>
  </sheetViews>
  <sheetFormatPr defaultColWidth="9" defaultRowHeight="14.4" x14ac:dyDescent="0.25"/>
  <cols>
    <col min="2" max="2" width="16.44140625" customWidth="1"/>
    <col min="3" max="3" width="11.109375" customWidth="1"/>
    <col min="6" max="6" width="6.77734375" customWidth="1"/>
  </cols>
  <sheetData>
    <row r="1" spans="1:7" ht="24" x14ac:dyDescent="0.25">
      <c r="A1" s="8" t="s">
        <v>0</v>
      </c>
      <c r="B1" s="8" t="s">
        <v>3</v>
      </c>
      <c r="C1" s="31" t="s">
        <v>12</v>
      </c>
      <c r="D1" t="s">
        <v>11</v>
      </c>
      <c r="E1" s="50" t="s">
        <v>56</v>
      </c>
      <c r="F1" s="50" t="s">
        <v>54</v>
      </c>
    </row>
    <row r="2" spans="1:7" x14ac:dyDescent="0.25">
      <c r="A2" s="27">
        <v>2000</v>
      </c>
      <c r="B2" s="29">
        <v>100.4</v>
      </c>
      <c r="C2" s="32"/>
    </row>
    <row r="3" spans="1:7" x14ac:dyDescent="0.25">
      <c r="A3" s="29">
        <v>2001</v>
      </c>
      <c r="B3" s="29">
        <v>100.7</v>
      </c>
      <c r="C3" s="10">
        <f>0.3*B2+(1-0.3)*B2</f>
        <v>100.4</v>
      </c>
      <c r="D3" s="3">
        <f>B3-C3</f>
        <v>0.29999999999999716</v>
      </c>
      <c r="E3" s="3">
        <f>0.5*B2+(1-0.5)*B2</f>
        <v>100.4</v>
      </c>
      <c r="F3" s="33">
        <f t="shared" ref="F3:F15" si="0">B3-E3</f>
        <v>0.29999999999999716</v>
      </c>
      <c r="G3" s="35">
        <f>B2</f>
        <v>100.4</v>
      </c>
    </row>
    <row r="4" spans="1:7" x14ac:dyDescent="0.25">
      <c r="A4" s="27">
        <v>2002</v>
      </c>
      <c r="B4" s="29">
        <v>99.2</v>
      </c>
      <c r="C4" s="34">
        <f>0.3*B3+(1-0.3)*C3</f>
        <v>100.49000000000001</v>
      </c>
      <c r="D4" s="3">
        <f t="shared" ref="D4:D15" si="1">B4-C4</f>
        <v>-1.2900000000000063</v>
      </c>
      <c r="E4" s="3">
        <f t="shared" ref="E4:E16" si="2">0.5*B3+0.5*E3</f>
        <v>100.55000000000001</v>
      </c>
      <c r="F4" s="33">
        <f t="shared" si="0"/>
        <v>-1.3500000000000085</v>
      </c>
      <c r="G4" s="35">
        <f>0.3*B3+0.7*G3</f>
        <v>100.49000000000001</v>
      </c>
    </row>
    <row r="5" spans="1:7" x14ac:dyDescent="0.25">
      <c r="A5" s="29">
        <v>2003</v>
      </c>
      <c r="B5" s="29">
        <v>101.2</v>
      </c>
      <c r="C5" s="34">
        <f>0.3*B4+(1-0.3)*C4</f>
        <v>100.10300000000001</v>
      </c>
      <c r="D5" s="3">
        <f t="shared" si="1"/>
        <v>1.0969999999999942</v>
      </c>
      <c r="E5" s="3">
        <f t="shared" si="2"/>
        <v>99.875</v>
      </c>
      <c r="F5" s="33">
        <f t="shared" si="0"/>
        <v>1.3250000000000028</v>
      </c>
      <c r="G5" s="35">
        <f t="shared" ref="G5:G16" si="3">0.3*B4+0.7*G4</f>
        <v>100.10300000000001</v>
      </c>
    </row>
    <row r="6" spans="1:7" x14ac:dyDescent="0.25">
      <c r="A6" s="27">
        <v>2004</v>
      </c>
      <c r="B6" s="29">
        <v>103.9</v>
      </c>
      <c r="C6" s="34">
        <f t="shared" ref="C6:C15" si="4">0.3*B5+(1-0.3)*C5</f>
        <v>100.43210000000001</v>
      </c>
      <c r="D6" s="3">
        <f t="shared" si="1"/>
        <v>3.4679000000000002</v>
      </c>
      <c r="E6" s="3">
        <f t="shared" si="2"/>
        <v>100.53749999999999</v>
      </c>
      <c r="F6" s="33">
        <f t="shared" si="0"/>
        <v>3.3625000000000114</v>
      </c>
      <c r="G6" s="35">
        <f t="shared" si="3"/>
        <v>100.43210000000001</v>
      </c>
    </row>
    <row r="7" spans="1:7" x14ac:dyDescent="0.25">
      <c r="A7" s="29">
        <v>2005</v>
      </c>
      <c r="B7" s="29">
        <v>101.8</v>
      </c>
      <c r="C7" s="34">
        <f t="shared" si="4"/>
        <v>101.47247</v>
      </c>
      <c r="D7" s="3">
        <f t="shared" si="1"/>
        <v>0.32752999999999588</v>
      </c>
      <c r="E7" s="3">
        <f t="shared" si="2"/>
        <v>102.21875</v>
      </c>
      <c r="F7" s="33">
        <f t="shared" si="0"/>
        <v>-0.41875000000000284</v>
      </c>
      <c r="G7" s="35">
        <f t="shared" si="3"/>
        <v>101.47247</v>
      </c>
    </row>
    <row r="8" spans="1:7" x14ac:dyDescent="0.25">
      <c r="A8" s="27">
        <v>2006</v>
      </c>
      <c r="B8" s="29">
        <v>101.5</v>
      </c>
      <c r="C8" s="34">
        <f t="shared" si="4"/>
        <v>101.570729</v>
      </c>
      <c r="D8" s="3">
        <f t="shared" si="1"/>
        <v>-7.0729000000000042E-2</v>
      </c>
      <c r="E8" s="3">
        <f t="shared" si="2"/>
        <v>102.00937500000001</v>
      </c>
      <c r="F8" s="33">
        <f t="shared" si="0"/>
        <v>-0.50937500000000568</v>
      </c>
      <c r="G8" s="35">
        <f t="shared" si="3"/>
        <v>101.570729</v>
      </c>
    </row>
    <row r="9" spans="1:7" x14ac:dyDescent="0.25">
      <c r="A9" s="29">
        <v>2007</v>
      </c>
      <c r="B9" s="29">
        <v>104.8</v>
      </c>
      <c r="C9" s="34">
        <f t="shared" si="4"/>
        <v>101.54951029999999</v>
      </c>
      <c r="D9" s="3">
        <f t="shared" si="1"/>
        <v>3.2504897000000028</v>
      </c>
      <c r="E9" s="3">
        <f t="shared" si="2"/>
        <v>101.7546875</v>
      </c>
      <c r="F9" s="33">
        <f t="shared" si="0"/>
        <v>3.0453124999999943</v>
      </c>
      <c r="G9" s="35">
        <f t="shared" si="3"/>
        <v>101.54951029999999</v>
      </c>
    </row>
    <row r="10" spans="1:7" x14ac:dyDescent="0.25">
      <c r="A10" s="27">
        <v>2008</v>
      </c>
      <c r="B10" s="29">
        <v>105.9</v>
      </c>
      <c r="C10" s="34">
        <f t="shared" si="4"/>
        <v>102.52465720999999</v>
      </c>
      <c r="D10" s="3">
        <f t="shared" si="1"/>
        <v>3.375342790000019</v>
      </c>
      <c r="E10" s="3">
        <f t="shared" si="2"/>
        <v>103.27734375</v>
      </c>
      <c r="F10" s="33">
        <f t="shared" si="0"/>
        <v>2.6226562500000057</v>
      </c>
      <c r="G10" s="35">
        <f t="shared" si="3"/>
        <v>102.52465720999999</v>
      </c>
    </row>
    <row r="11" spans="1:7" x14ac:dyDescent="0.25">
      <c r="A11" s="29">
        <v>2009</v>
      </c>
      <c r="B11" s="29">
        <v>99.3</v>
      </c>
      <c r="C11" s="34">
        <f t="shared" si="4"/>
        <v>103.53726004699998</v>
      </c>
      <c r="D11" s="3">
        <f t="shared" si="1"/>
        <v>-4.2372600469999782</v>
      </c>
      <c r="E11" s="3">
        <f t="shared" si="2"/>
        <v>104.588671875</v>
      </c>
      <c r="F11" s="33">
        <f t="shared" si="0"/>
        <v>-5.2886718750000057</v>
      </c>
      <c r="G11" s="35">
        <f t="shared" si="3"/>
        <v>103.53726004699998</v>
      </c>
    </row>
    <row r="12" spans="1:7" x14ac:dyDescent="0.25">
      <c r="A12" s="27">
        <v>2010</v>
      </c>
      <c r="B12" s="29">
        <v>103.3</v>
      </c>
      <c r="C12" s="34">
        <f t="shared" si="4"/>
        <v>102.26608203289999</v>
      </c>
      <c r="D12" s="3">
        <f t="shared" si="1"/>
        <v>1.0339179671000096</v>
      </c>
      <c r="E12" s="3">
        <f t="shared" si="2"/>
        <v>101.9443359375</v>
      </c>
      <c r="F12" s="33">
        <f t="shared" si="0"/>
        <v>1.3556640624999972</v>
      </c>
      <c r="G12" s="35">
        <f t="shared" si="3"/>
        <v>102.26608203289999</v>
      </c>
    </row>
    <row r="13" spans="1:7" x14ac:dyDescent="0.25">
      <c r="A13" s="29">
        <v>2011</v>
      </c>
      <c r="B13" s="29">
        <v>105.4</v>
      </c>
      <c r="C13" s="34">
        <f t="shared" si="4"/>
        <v>102.57625742302999</v>
      </c>
      <c r="D13" s="3">
        <f t="shared" si="1"/>
        <v>2.8237425769700195</v>
      </c>
      <c r="E13" s="3">
        <f t="shared" si="2"/>
        <v>102.62216796875001</v>
      </c>
      <c r="F13" s="33">
        <f t="shared" si="0"/>
        <v>2.77783203125</v>
      </c>
      <c r="G13" s="35">
        <f t="shared" si="3"/>
        <v>102.57625742302999</v>
      </c>
    </row>
    <row r="14" spans="1:7" x14ac:dyDescent="0.25">
      <c r="A14" s="27">
        <v>2012</v>
      </c>
      <c r="B14" s="29">
        <v>102.6</v>
      </c>
      <c r="C14" s="34">
        <f t="shared" si="4"/>
        <v>103.42338019612099</v>
      </c>
      <c r="D14" s="3">
        <f t="shared" si="1"/>
        <v>-0.82338019612099345</v>
      </c>
      <c r="E14" s="3">
        <f t="shared" si="2"/>
        <v>104.01108398437501</v>
      </c>
      <c r="F14" s="33">
        <f t="shared" si="0"/>
        <v>-1.4110839843750114</v>
      </c>
      <c r="G14" s="35">
        <f t="shared" si="3"/>
        <v>103.42338019612099</v>
      </c>
    </row>
    <row r="15" spans="1:7" x14ac:dyDescent="0.25">
      <c r="A15" s="29">
        <v>2013</v>
      </c>
      <c r="B15" s="29">
        <v>102.6</v>
      </c>
      <c r="C15" s="34">
        <f t="shared" si="4"/>
        <v>103.17636613728469</v>
      </c>
      <c r="D15" s="3">
        <f t="shared" si="1"/>
        <v>-0.57636613728469399</v>
      </c>
      <c r="E15" s="3">
        <f t="shared" si="2"/>
        <v>103.3055419921875</v>
      </c>
      <c r="F15" s="33">
        <f t="shared" si="0"/>
        <v>-0.70554199218750568</v>
      </c>
      <c r="G15" s="35">
        <f t="shared" si="3"/>
        <v>103.17636613728469</v>
      </c>
    </row>
    <row r="16" spans="1:7" x14ac:dyDescent="0.25">
      <c r="A16" s="36">
        <v>2014</v>
      </c>
      <c r="B16" s="37"/>
      <c r="C16" s="34">
        <f>0.3*B15+(1-0.3)*C15</f>
        <v>103.00345629609927</v>
      </c>
      <c r="D16" s="33"/>
      <c r="E16" s="3">
        <f t="shared" si="2"/>
        <v>102.95277099609375</v>
      </c>
      <c r="F16" s="33"/>
      <c r="G16" s="35">
        <f t="shared" si="3"/>
        <v>103.00345629609927</v>
      </c>
    </row>
  </sheetData>
  <phoneticPr fontId="13" type="noConversion"/>
  <pageMargins left="0.69930555555555596" right="0.69930555555555596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J35"/>
  <sheetViews>
    <sheetView zoomScale="180" zoomScaleNormal="180" workbookViewId="0">
      <selection activeCell="C8" sqref="C8"/>
    </sheetView>
  </sheetViews>
  <sheetFormatPr defaultColWidth="9" defaultRowHeight="14.4" x14ac:dyDescent="0.25"/>
  <cols>
    <col min="1" max="1" width="17.109375" customWidth="1"/>
    <col min="2" max="2" width="11.21875" customWidth="1"/>
    <col min="3" max="3" width="13.6640625" customWidth="1"/>
    <col min="4" max="4" width="12.77734375" customWidth="1"/>
    <col min="6" max="6" width="10.5546875" customWidth="1"/>
  </cols>
  <sheetData>
    <row r="1" spans="1:9" ht="24" x14ac:dyDescent="0.25">
      <c r="A1" s="24" t="s">
        <v>0</v>
      </c>
      <c r="B1" s="24" t="s">
        <v>65</v>
      </c>
      <c r="C1" s="24" t="s">
        <v>2</v>
      </c>
      <c r="D1" s="25" t="s">
        <v>13</v>
      </c>
      <c r="E1" s="25" t="s">
        <v>11</v>
      </c>
      <c r="F1" s="26" t="s">
        <v>57</v>
      </c>
      <c r="G1" s="26" t="s">
        <v>14</v>
      </c>
    </row>
    <row r="2" spans="1:9" x14ac:dyDescent="0.25">
      <c r="A2" s="27">
        <v>2000</v>
      </c>
      <c r="B2" s="27">
        <v>1</v>
      </c>
      <c r="C2" s="28">
        <v>2231.3000000000002</v>
      </c>
      <c r="D2" s="3">
        <f>$B$34+$B$35*B2</f>
        <v>2047.3454285714299</v>
      </c>
      <c r="E2" s="11">
        <f>C2-D2</f>
        <v>183.95457142857026</v>
      </c>
    </row>
    <row r="3" spans="1:9" x14ac:dyDescent="0.25">
      <c r="A3" s="29">
        <v>2001</v>
      </c>
      <c r="B3" s="27">
        <v>2</v>
      </c>
      <c r="C3" s="30">
        <v>2288.9</v>
      </c>
      <c r="D3" s="3">
        <f t="shared" ref="D3:D16" si="0">$B$34+$B$35*B3</f>
        <v>2287.5294285714299</v>
      </c>
      <c r="E3" s="11">
        <f t="shared" ref="E3:E15" si="1">C3-D3</f>
        <v>1.3705714285702015</v>
      </c>
    </row>
    <row r="4" spans="1:9" x14ac:dyDescent="0.25">
      <c r="A4" s="27">
        <v>2002</v>
      </c>
      <c r="B4" s="27">
        <v>3</v>
      </c>
      <c r="C4" s="28">
        <v>2402.6999999999998</v>
      </c>
      <c r="D4" s="3">
        <f t="shared" si="0"/>
        <v>2527.7134285714301</v>
      </c>
      <c r="E4" s="11">
        <f t="shared" si="1"/>
        <v>-125.01342857143027</v>
      </c>
    </row>
    <row r="5" spans="1:9" x14ac:dyDescent="0.25">
      <c r="A5" s="29">
        <v>2003</v>
      </c>
      <c r="B5" s="27">
        <v>4</v>
      </c>
      <c r="C5" s="30">
        <v>2540.5</v>
      </c>
      <c r="D5" s="3">
        <f t="shared" si="0"/>
        <v>2767.8974285714298</v>
      </c>
      <c r="E5" s="11">
        <f t="shared" si="1"/>
        <v>-227.39742857142983</v>
      </c>
    </row>
    <row r="6" spans="1:9" x14ac:dyDescent="0.25">
      <c r="A6" s="27">
        <v>2004</v>
      </c>
      <c r="B6" s="27">
        <v>5</v>
      </c>
      <c r="C6" s="28">
        <v>2948.6</v>
      </c>
      <c r="D6" s="3">
        <f t="shared" si="0"/>
        <v>3008.08142857143</v>
      </c>
      <c r="E6" s="11">
        <f t="shared" si="1"/>
        <v>-59.481428571430115</v>
      </c>
    </row>
    <row r="7" spans="1:9" x14ac:dyDescent="0.25">
      <c r="A7" s="29">
        <v>2005</v>
      </c>
      <c r="B7" s="27">
        <v>6</v>
      </c>
      <c r="C7" s="30">
        <v>3126.1</v>
      </c>
      <c r="D7" s="3">
        <f t="shared" si="0"/>
        <v>3248.2654285714298</v>
      </c>
      <c r="E7" s="11">
        <f t="shared" si="1"/>
        <v>-122.16542857142986</v>
      </c>
    </row>
    <row r="8" spans="1:9" x14ac:dyDescent="0.25">
      <c r="A8" s="27">
        <v>2006</v>
      </c>
      <c r="B8" s="27">
        <v>7</v>
      </c>
      <c r="C8" s="28">
        <v>3543.58</v>
      </c>
      <c r="D8" s="3">
        <f t="shared" si="0"/>
        <v>3488.44942857143</v>
      </c>
      <c r="E8" s="11">
        <f t="shared" si="1"/>
        <v>55.130571428569965</v>
      </c>
    </row>
    <row r="9" spans="1:9" x14ac:dyDescent="0.25">
      <c r="A9" s="29">
        <v>2007</v>
      </c>
      <c r="B9" s="27">
        <v>8</v>
      </c>
      <c r="C9" s="30">
        <v>3954.07</v>
      </c>
      <c r="D9" s="3">
        <f t="shared" si="0"/>
        <v>3728.6334285714302</v>
      </c>
      <c r="E9" s="11">
        <f t="shared" si="1"/>
        <v>225.43657142857001</v>
      </c>
    </row>
    <row r="10" spans="1:9" x14ac:dyDescent="0.25">
      <c r="A10" s="27">
        <v>2008</v>
      </c>
      <c r="B10" s="27">
        <v>9</v>
      </c>
      <c r="C10" s="28">
        <v>4156.91</v>
      </c>
      <c r="D10" s="3">
        <f t="shared" si="0"/>
        <v>3968.8174285714299</v>
      </c>
      <c r="E10" s="11">
        <f t="shared" si="1"/>
        <v>188.09257142856995</v>
      </c>
    </row>
    <row r="11" spans="1:9" x14ac:dyDescent="0.25">
      <c r="A11" s="29">
        <v>2009</v>
      </c>
      <c r="B11" s="27">
        <v>10</v>
      </c>
      <c r="C11" s="30">
        <v>4162.18</v>
      </c>
      <c r="D11" s="3">
        <f t="shared" si="0"/>
        <v>4209.0014285714296</v>
      </c>
      <c r="E11" s="11">
        <f t="shared" si="1"/>
        <v>-46.821428571429351</v>
      </c>
    </row>
    <row r="12" spans="1:9" x14ac:dyDescent="0.25">
      <c r="A12" s="27">
        <v>2010</v>
      </c>
      <c r="B12" s="27">
        <v>11</v>
      </c>
      <c r="C12" s="28">
        <v>4490.16</v>
      </c>
      <c r="D12" s="3">
        <f t="shared" si="0"/>
        <v>4449.1854285714298</v>
      </c>
      <c r="E12" s="11">
        <f t="shared" si="1"/>
        <v>40.974571428570016</v>
      </c>
      <c r="F12" s="19"/>
      <c r="G12" s="19"/>
      <c r="I12" s="51" t="s">
        <v>58</v>
      </c>
    </row>
    <row r="13" spans="1:9" x14ac:dyDescent="0.25">
      <c r="A13" s="29">
        <v>2011</v>
      </c>
      <c r="B13" s="27">
        <v>12</v>
      </c>
      <c r="C13" s="30">
        <v>4834.5</v>
      </c>
      <c r="D13" s="3">
        <f t="shared" si="0"/>
        <v>4689.36942857143</v>
      </c>
      <c r="E13" s="11">
        <f t="shared" si="1"/>
        <v>145.13057142856997</v>
      </c>
    </row>
    <row r="14" spans="1:9" x14ac:dyDescent="0.25">
      <c r="A14" s="27">
        <v>2012</v>
      </c>
      <c r="B14" s="27">
        <v>13</v>
      </c>
      <c r="C14" s="28">
        <v>4778.58</v>
      </c>
      <c r="D14" s="3">
        <f t="shared" si="0"/>
        <v>4929.5534285714293</v>
      </c>
      <c r="E14" s="11">
        <f t="shared" si="1"/>
        <v>-150.97342857142939</v>
      </c>
    </row>
    <row r="15" spans="1:9" x14ac:dyDescent="0.25">
      <c r="A15" s="29">
        <v>2013</v>
      </c>
      <c r="B15" s="27">
        <v>14</v>
      </c>
      <c r="C15" s="30">
        <v>5061.5</v>
      </c>
      <c r="D15" s="3">
        <f t="shared" si="0"/>
        <v>5169.7374285714304</v>
      </c>
      <c r="E15" s="11">
        <f t="shared" si="1"/>
        <v>-108.23742857143043</v>
      </c>
    </row>
    <row r="16" spans="1:9" x14ac:dyDescent="0.25">
      <c r="A16" s="27">
        <v>2014</v>
      </c>
      <c r="B16" s="27">
        <v>15</v>
      </c>
      <c r="C16" s="30"/>
      <c r="D16" s="3">
        <f t="shared" si="0"/>
        <v>5409.9214285714297</v>
      </c>
      <c r="E16" s="11"/>
    </row>
    <row r="17" spans="1:10" x14ac:dyDescent="0.25">
      <c r="D17" s="19"/>
      <c r="E17" s="19"/>
      <c r="F17" s="19"/>
      <c r="G17" s="19"/>
      <c r="H17" s="19"/>
      <c r="I17" s="19"/>
      <c r="J17" s="19"/>
    </row>
    <row r="18" spans="1:10" x14ac:dyDescent="0.25">
      <c r="A18" t="s">
        <v>15</v>
      </c>
    </row>
    <row r="20" spans="1:10" x14ac:dyDescent="0.25">
      <c r="A20" s="5" t="s">
        <v>16</v>
      </c>
      <c r="B20" s="5"/>
    </row>
    <row r="21" spans="1:10" x14ac:dyDescent="0.25">
      <c r="A21" t="s">
        <v>17</v>
      </c>
      <c r="B21">
        <v>0.98993156964691098</v>
      </c>
    </row>
    <row r="22" spans="1:10" x14ac:dyDescent="0.25">
      <c r="A22" t="s">
        <v>18</v>
      </c>
      <c r="B22">
        <v>0.97996451258359696</v>
      </c>
    </row>
    <row r="23" spans="1:10" x14ac:dyDescent="0.25">
      <c r="A23" t="s">
        <v>19</v>
      </c>
      <c r="B23">
        <v>0.97829488863223002</v>
      </c>
    </row>
    <row r="24" spans="1:10" x14ac:dyDescent="0.25">
      <c r="A24" t="s">
        <v>20</v>
      </c>
      <c r="B24">
        <v>149.53364937125599</v>
      </c>
    </row>
    <row r="25" spans="1:10" x14ac:dyDescent="0.25">
      <c r="A25" s="6" t="s">
        <v>21</v>
      </c>
      <c r="B25" s="6">
        <v>14</v>
      </c>
    </row>
    <row r="27" spans="1:10" x14ac:dyDescent="0.25">
      <c r="A27" t="s">
        <v>22</v>
      </c>
    </row>
    <row r="28" spans="1:10" x14ac:dyDescent="0.25">
      <c r="A28" s="7"/>
      <c r="B28" s="7" t="s">
        <v>23</v>
      </c>
      <c r="C28" s="7" t="s">
        <v>24</v>
      </c>
      <c r="D28" s="7" t="s">
        <v>25</v>
      </c>
      <c r="E28" s="7" t="s">
        <v>26</v>
      </c>
      <c r="F28" s="7" t="s">
        <v>27</v>
      </c>
    </row>
    <row r="29" spans="1:10" x14ac:dyDescent="0.25">
      <c r="A29" t="s">
        <v>28</v>
      </c>
      <c r="B29">
        <v>1</v>
      </c>
      <c r="C29">
        <v>13124100.50224</v>
      </c>
      <c r="D29">
        <v>13124100.50224</v>
      </c>
      <c r="E29">
        <v>586.93726319707605</v>
      </c>
      <c r="F29">
        <v>1.4718855825836699E-11</v>
      </c>
    </row>
    <row r="30" spans="1:10" x14ac:dyDescent="0.25">
      <c r="A30" t="s">
        <v>29</v>
      </c>
      <c r="B30">
        <v>12</v>
      </c>
      <c r="C30">
        <v>268323.74753142899</v>
      </c>
      <c r="D30">
        <v>22360.312294285701</v>
      </c>
    </row>
    <row r="31" spans="1:10" x14ac:dyDescent="0.25">
      <c r="A31" s="6" t="s">
        <v>30</v>
      </c>
      <c r="B31" s="6">
        <v>13</v>
      </c>
      <c r="C31" s="6">
        <v>13392424.249771399</v>
      </c>
      <c r="D31" s="6"/>
      <c r="E31" s="6"/>
      <c r="F31" s="6"/>
    </row>
    <row r="33" spans="1:9" x14ac:dyDescent="0.25">
      <c r="A33" s="7"/>
      <c r="B33" s="7" t="s">
        <v>31</v>
      </c>
      <c r="C33" s="7" t="s">
        <v>20</v>
      </c>
      <c r="D33" s="7" t="s">
        <v>32</v>
      </c>
      <c r="E33" s="7" t="s">
        <v>33</v>
      </c>
      <c r="F33" s="7" t="s">
        <v>34</v>
      </c>
      <c r="G33" s="7" t="s">
        <v>35</v>
      </c>
      <c r="H33" s="7" t="s">
        <v>36</v>
      </c>
      <c r="I33" s="7" t="s">
        <v>37</v>
      </c>
    </row>
    <row r="34" spans="1:9" x14ac:dyDescent="0.25">
      <c r="A34" t="s">
        <v>38</v>
      </c>
      <c r="B34">
        <v>1807.16142857143</v>
      </c>
      <c r="C34">
        <v>84.414535525992605</v>
      </c>
      <c r="D34">
        <v>21.4081783108902</v>
      </c>
      <c r="E34">
        <v>6.2935703483466801E-11</v>
      </c>
      <c r="F34">
        <v>1623.2379555570001</v>
      </c>
      <c r="G34">
        <v>1991.0849015858601</v>
      </c>
      <c r="H34">
        <v>1623.2379555570001</v>
      </c>
      <c r="I34">
        <v>1991.0849015858601</v>
      </c>
    </row>
    <row r="35" spans="1:9" x14ac:dyDescent="0.25">
      <c r="A35" s="6" t="s">
        <v>39</v>
      </c>
      <c r="B35" s="6">
        <v>240.184</v>
      </c>
      <c r="C35" s="6">
        <v>9.9139844163610302</v>
      </c>
      <c r="D35" s="6">
        <v>24.226788132087901</v>
      </c>
      <c r="E35" s="6">
        <v>1.4718855825836599E-11</v>
      </c>
      <c r="F35" s="6">
        <v>218.583283560512</v>
      </c>
      <c r="G35" s="6">
        <v>261.78471643948802</v>
      </c>
      <c r="H35" s="6">
        <v>218.583283560512</v>
      </c>
      <c r="I35" s="6">
        <v>261.78471643948802</v>
      </c>
    </row>
  </sheetData>
  <phoneticPr fontId="13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147C6-B215-4FEA-89F3-82B2F6762449}">
  <dimension ref="A1:J37"/>
  <sheetViews>
    <sheetView zoomScale="180" zoomScaleNormal="180" workbookViewId="0">
      <selection activeCell="E7" sqref="E7"/>
    </sheetView>
  </sheetViews>
  <sheetFormatPr defaultRowHeight="14.4" x14ac:dyDescent="0.25"/>
  <cols>
    <col min="2" max="2" width="11.5546875" customWidth="1"/>
    <col min="3" max="3" width="10.6640625" customWidth="1"/>
    <col min="5" max="5" width="10.5546875" bestFit="1" customWidth="1"/>
    <col min="7" max="7" width="12.6640625" customWidth="1"/>
  </cols>
  <sheetData>
    <row r="1" spans="1:6" ht="24" x14ac:dyDescent="0.25">
      <c r="A1" s="24" t="s">
        <v>0</v>
      </c>
      <c r="B1" s="24" t="s">
        <v>2</v>
      </c>
      <c r="C1" s="51" t="s">
        <v>65</v>
      </c>
      <c r="D1" s="51" t="s">
        <v>73</v>
      </c>
      <c r="E1" s="51" t="s">
        <v>54</v>
      </c>
      <c r="F1" s="51" t="s">
        <v>72</v>
      </c>
    </row>
    <row r="2" spans="1:6" x14ac:dyDescent="0.25">
      <c r="A2" s="27">
        <v>2000</v>
      </c>
      <c r="B2" s="28">
        <v>2231.3000000000002</v>
      </c>
      <c r="C2" s="19">
        <v>1</v>
      </c>
      <c r="D2">
        <f>1807.16+240.184*C2</f>
        <v>2047.3440000000001</v>
      </c>
      <c r="E2" s="79">
        <f>B2-D2</f>
        <v>183.95600000000013</v>
      </c>
    </row>
    <row r="3" spans="1:6" x14ac:dyDescent="0.25">
      <c r="A3" s="29">
        <v>2001</v>
      </c>
      <c r="B3" s="30">
        <v>2288.9</v>
      </c>
      <c r="C3" s="19">
        <v>2</v>
      </c>
      <c r="D3">
        <f t="shared" ref="D3:D16" si="0">1807.16+240.184*C3</f>
        <v>2287.5280000000002</v>
      </c>
      <c r="E3" s="79">
        <f t="shared" ref="E3:E15" si="1">B3-D3</f>
        <v>1.3719999999998436</v>
      </c>
    </row>
    <row r="4" spans="1:6" x14ac:dyDescent="0.25">
      <c r="A4" s="27">
        <v>2002</v>
      </c>
      <c r="B4" s="28">
        <v>2402.6999999999998</v>
      </c>
      <c r="C4" s="19">
        <v>3</v>
      </c>
      <c r="D4">
        <f t="shared" si="0"/>
        <v>2527.712</v>
      </c>
      <c r="E4" s="79">
        <f t="shared" si="1"/>
        <v>-125.01200000000017</v>
      </c>
    </row>
    <row r="5" spans="1:6" x14ac:dyDescent="0.25">
      <c r="A5" s="29">
        <v>2003</v>
      </c>
      <c r="B5" s="30">
        <v>2540.5</v>
      </c>
      <c r="C5" s="19">
        <v>4</v>
      </c>
      <c r="D5">
        <f t="shared" si="0"/>
        <v>2767.8960000000002</v>
      </c>
      <c r="E5" s="79">
        <f t="shared" si="1"/>
        <v>-227.39600000000019</v>
      </c>
    </row>
    <row r="6" spans="1:6" x14ac:dyDescent="0.25">
      <c r="A6" s="27">
        <v>2004</v>
      </c>
      <c r="B6" s="28">
        <v>2948.6</v>
      </c>
      <c r="C6" s="19">
        <v>5</v>
      </c>
      <c r="D6">
        <f t="shared" si="0"/>
        <v>3008.08</v>
      </c>
      <c r="E6" s="79">
        <f t="shared" si="1"/>
        <v>-59.480000000000018</v>
      </c>
    </row>
    <row r="7" spans="1:6" x14ac:dyDescent="0.25">
      <c r="A7" s="29">
        <v>2005</v>
      </c>
      <c r="B7" s="30">
        <v>3126.1</v>
      </c>
      <c r="C7" s="19">
        <v>6</v>
      </c>
      <c r="D7">
        <f t="shared" si="0"/>
        <v>3248.2640000000001</v>
      </c>
      <c r="E7" s="79">
        <f t="shared" si="1"/>
        <v>-122.16400000000021</v>
      </c>
    </row>
    <row r="8" spans="1:6" x14ac:dyDescent="0.25">
      <c r="A8" s="27">
        <v>2006</v>
      </c>
      <c r="B8" s="28">
        <v>3543.58</v>
      </c>
      <c r="C8" s="19">
        <v>7</v>
      </c>
      <c r="D8">
        <f t="shared" si="0"/>
        <v>3488.4480000000003</v>
      </c>
      <c r="E8" s="79">
        <f t="shared" si="1"/>
        <v>55.131999999999607</v>
      </c>
    </row>
    <row r="9" spans="1:6" x14ac:dyDescent="0.25">
      <c r="A9" s="29">
        <v>2007</v>
      </c>
      <c r="B9" s="30">
        <v>3954.07</v>
      </c>
      <c r="C9" s="19">
        <v>8</v>
      </c>
      <c r="D9">
        <f t="shared" si="0"/>
        <v>3728.6320000000001</v>
      </c>
      <c r="E9" s="79">
        <f t="shared" si="1"/>
        <v>225.4380000000001</v>
      </c>
    </row>
    <row r="10" spans="1:6" x14ac:dyDescent="0.25">
      <c r="A10" s="27">
        <v>2008</v>
      </c>
      <c r="B10" s="28">
        <v>4156.91</v>
      </c>
      <c r="C10" s="19">
        <v>9</v>
      </c>
      <c r="D10">
        <f t="shared" si="0"/>
        <v>3968.8159999999998</v>
      </c>
      <c r="E10" s="79">
        <f t="shared" si="1"/>
        <v>188.09400000000005</v>
      </c>
    </row>
    <row r="11" spans="1:6" x14ac:dyDescent="0.25">
      <c r="A11" s="29">
        <v>2009</v>
      </c>
      <c r="B11" s="30">
        <v>4162.18</v>
      </c>
      <c r="C11" s="19">
        <v>10</v>
      </c>
      <c r="D11">
        <f t="shared" si="0"/>
        <v>4209</v>
      </c>
      <c r="E11" s="79">
        <f t="shared" si="1"/>
        <v>-46.819999999999709</v>
      </c>
    </row>
    <row r="12" spans="1:6" x14ac:dyDescent="0.25">
      <c r="A12" s="27">
        <v>2010</v>
      </c>
      <c r="B12" s="28">
        <v>4490.16</v>
      </c>
      <c r="C12" s="19">
        <v>11</v>
      </c>
      <c r="D12">
        <f t="shared" si="0"/>
        <v>4449.1840000000002</v>
      </c>
      <c r="E12" s="79">
        <f t="shared" si="1"/>
        <v>40.975999999999658</v>
      </c>
    </row>
    <row r="13" spans="1:6" x14ac:dyDescent="0.25">
      <c r="A13" s="29">
        <v>2011</v>
      </c>
      <c r="B13" s="30">
        <v>4834.5</v>
      </c>
      <c r="C13" s="19">
        <v>12</v>
      </c>
      <c r="D13">
        <f t="shared" si="0"/>
        <v>4689.3680000000004</v>
      </c>
      <c r="E13" s="79">
        <f t="shared" si="1"/>
        <v>145.13199999999961</v>
      </c>
    </row>
    <row r="14" spans="1:6" x14ac:dyDescent="0.25">
      <c r="A14" s="27">
        <v>2012</v>
      </c>
      <c r="B14" s="28">
        <v>4778.58</v>
      </c>
      <c r="C14" s="19">
        <v>13</v>
      </c>
      <c r="D14">
        <f t="shared" si="0"/>
        <v>4929.5519999999997</v>
      </c>
      <c r="E14" s="79">
        <f t="shared" si="1"/>
        <v>-150.97199999999975</v>
      </c>
    </row>
    <row r="15" spans="1:6" x14ac:dyDescent="0.25">
      <c r="A15" s="29">
        <v>2013</v>
      </c>
      <c r="B15" s="30">
        <v>5061.5</v>
      </c>
      <c r="C15" s="19">
        <v>14</v>
      </c>
      <c r="D15">
        <f t="shared" si="0"/>
        <v>5169.7359999999999</v>
      </c>
      <c r="E15" s="79">
        <f t="shared" si="1"/>
        <v>-108.23599999999988</v>
      </c>
    </row>
    <row r="16" spans="1:6" x14ac:dyDescent="0.25">
      <c r="A16" s="27">
        <v>2014</v>
      </c>
      <c r="B16" s="30"/>
      <c r="C16" s="19">
        <v>15</v>
      </c>
      <c r="D16">
        <f t="shared" si="0"/>
        <v>5409.92</v>
      </c>
      <c r="E16" s="79"/>
    </row>
    <row r="19" spans="2:7" x14ac:dyDescent="0.25">
      <c r="B19" t="s">
        <v>15</v>
      </c>
    </row>
    <row r="20" spans="2:7" ht="15" thickBot="1" x14ac:dyDescent="0.3"/>
    <row r="21" spans="2:7" x14ac:dyDescent="0.25">
      <c r="B21" s="78" t="s">
        <v>16</v>
      </c>
      <c r="C21" s="78"/>
    </row>
    <row r="22" spans="2:7" x14ac:dyDescent="0.25">
      <c r="B22" s="75" t="s">
        <v>17</v>
      </c>
      <c r="C22" s="75">
        <v>0.98993156964691087</v>
      </c>
    </row>
    <row r="23" spans="2:7" x14ac:dyDescent="0.25">
      <c r="B23" s="75" t="s">
        <v>18</v>
      </c>
      <c r="C23" s="75">
        <v>0.97996451258359674</v>
      </c>
    </row>
    <row r="24" spans="2:7" x14ac:dyDescent="0.25">
      <c r="B24" s="75" t="s">
        <v>19</v>
      </c>
      <c r="C24" s="75">
        <v>0.97829488863222969</v>
      </c>
    </row>
    <row r="25" spans="2:7" x14ac:dyDescent="0.25">
      <c r="B25" s="75" t="s">
        <v>20</v>
      </c>
      <c r="C25" s="75">
        <v>149.53364937125596</v>
      </c>
    </row>
    <row r="26" spans="2:7" ht="15" thickBot="1" x14ac:dyDescent="0.3">
      <c r="B26" s="76" t="s">
        <v>21</v>
      </c>
      <c r="C26" s="76">
        <v>14</v>
      </c>
    </row>
    <row r="28" spans="2:7" ht="15" thickBot="1" x14ac:dyDescent="0.3">
      <c r="B28" t="s">
        <v>22</v>
      </c>
    </row>
    <row r="29" spans="2:7" x14ac:dyDescent="0.25">
      <c r="B29" s="77"/>
      <c r="C29" s="77" t="s">
        <v>23</v>
      </c>
      <c r="D29" s="77" t="s">
        <v>24</v>
      </c>
      <c r="E29" s="77" t="s">
        <v>25</v>
      </c>
      <c r="F29" s="77" t="s">
        <v>26</v>
      </c>
      <c r="G29" s="77" t="s">
        <v>27</v>
      </c>
    </row>
    <row r="30" spans="2:7" x14ac:dyDescent="0.25">
      <c r="B30" s="75" t="s">
        <v>28</v>
      </c>
      <c r="C30" s="75">
        <v>1</v>
      </c>
      <c r="D30" s="75">
        <v>13124100.502239998</v>
      </c>
      <c r="E30" s="75">
        <v>13124100.502239998</v>
      </c>
      <c r="F30" s="75">
        <v>586.93726319707639</v>
      </c>
      <c r="G30" s="75">
        <v>1.4718855825836657E-11</v>
      </c>
    </row>
    <row r="31" spans="2:7" x14ac:dyDescent="0.25">
      <c r="B31" s="75" t="s">
        <v>29</v>
      </c>
      <c r="C31" s="75">
        <v>12</v>
      </c>
      <c r="D31" s="75">
        <v>268323.74753142858</v>
      </c>
      <c r="E31" s="75">
        <v>22360.312294285715</v>
      </c>
      <c r="F31" s="75"/>
      <c r="G31" s="75"/>
    </row>
    <row r="32" spans="2:7" ht="15" thickBot="1" x14ac:dyDescent="0.3">
      <c r="B32" s="76" t="s">
        <v>30</v>
      </c>
      <c r="C32" s="76">
        <v>13</v>
      </c>
      <c r="D32" s="76">
        <v>13392424.249771427</v>
      </c>
      <c r="E32" s="76"/>
      <c r="F32" s="76"/>
      <c r="G32" s="76"/>
    </row>
    <row r="33" spans="2:10" ht="15" thickBot="1" x14ac:dyDescent="0.3"/>
    <row r="34" spans="2:10" x14ac:dyDescent="0.25">
      <c r="B34" s="77"/>
      <c r="C34" s="77" t="s">
        <v>31</v>
      </c>
      <c r="D34" s="77" t="s">
        <v>20</v>
      </c>
      <c r="E34" s="77" t="s">
        <v>32</v>
      </c>
      <c r="F34" s="77" t="s">
        <v>33</v>
      </c>
      <c r="G34" s="77" t="s">
        <v>34</v>
      </c>
      <c r="H34" s="77" t="s">
        <v>35</v>
      </c>
      <c r="I34" s="77" t="s">
        <v>36</v>
      </c>
      <c r="J34" s="77" t="s">
        <v>37</v>
      </c>
    </row>
    <row r="35" spans="2:10" x14ac:dyDescent="0.25">
      <c r="B35" s="75" t="s">
        <v>38</v>
      </c>
      <c r="C35" s="75">
        <v>1807.1614285714281</v>
      </c>
      <c r="D35" s="75">
        <v>84.414535525992648</v>
      </c>
      <c r="E35" s="75">
        <v>21.408178310890225</v>
      </c>
      <c r="F35" s="75">
        <v>6.2935703483466762E-11</v>
      </c>
      <c r="G35" s="75">
        <v>1623.2379555569953</v>
      </c>
      <c r="H35" s="75">
        <v>1991.084901585861</v>
      </c>
      <c r="I35" s="75">
        <v>1623.2379555569953</v>
      </c>
      <c r="J35" s="75">
        <v>1991.084901585861</v>
      </c>
    </row>
    <row r="36" spans="2:10" ht="15" thickBot="1" x14ac:dyDescent="0.3">
      <c r="B36" s="76" t="s">
        <v>40</v>
      </c>
      <c r="C36" s="76">
        <v>240.18400000000008</v>
      </c>
      <c r="D36" s="76">
        <v>9.9139844163610285</v>
      </c>
      <c r="E36" s="76">
        <v>24.226788132087933</v>
      </c>
      <c r="F36" s="76">
        <v>1.4718855825836606E-11</v>
      </c>
      <c r="G36" s="76">
        <v>218.58328356051169</v>
      </c>
      <c r="H36" s="76">
        <v>261.78471643948848</v>
      </c>
      <c r="I36" s="76">
        <v>218.58328356051169</v>
      </c>
      <c r="J36" s="76">
        <v>261.78471643948848</v>
      </c>
    </row>
    <row r="37" spans="2:10" x14ac:dyDescent="0.25">
      <c r="C37" s="51" t="s">
        <v>72</v>
      </c>
    </row>
  </sheetData>
  <phoneticPr fontId="1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A1:C16"/>
  <sheetViews>
    <sheetView zoomScale="180" zoomScaleNormal="180" workbookViewId="0">
      <selection activeCell="C7" sqref="C7"/>
    </sheetView>
  </sheetViews>
  <sheetFormatPr defaultColWidth="9" defaultRowHeight="14.4" x14ac:dyDescent="0.25"/>
  <cols>
    <col min="1" max="2" width="12.6640625" customWidth="1"/>
    <col min="3" max="3" width="15.77734375" customWidth="1"/>
    <col min="4" max="4" width="13.21875" customWidth="1"/>
  </cols>
  <sheetData>
    <row r="1" spans="1:3" ht="24" x14ac:dyDescent="0.25">
      <c r="A1" s="1" t="s">
        <v>0</v>
      </c>
      <c r="B1" s="1" t="s">
        <v>65</v>
      </c>
      <c r="C1" s="8" t="s">
        <v>51</v>
      </c>
    </row>
    <row r="2" spans="1:3" x14ac:dyDescent="0.25">
      <c r="A2" s="2">
        <v>2000</v>
      </c>
      <c r="B2" s="2">
        <v>1</v>
      </c>
      <c r="C2" s="2">
        <v>69.2</v>
      </c>
    </row>
    <row r="3" spans="1:3" x14ac:dyDescent="0.25">
      <c r="A3" s="2">
        <v>2001</v>
      </c>
      <c r="B3" s="2">
        <v>2</v>
      </c>
      <c r="C3" s="2">
        <v>68.3</v>
      </c>
    </row>
    <row r="4" spans="1:3" x14ac:dyDescent="0.25">
      <c r="A4" s="2">
        <v>2002</v>
      </c>
      <c r="B4" s="2">
        <v>3</v>
      </c>
      <c r="C4" s="2">
        <v>68</v>
      </c>
    </row>
    <row r="5" spans="1:3" x14ac:dyDescent="0.25">
      <c r="A5" s="2">
        <v>2003</v>
      </c>
      <c r="B5" s="2">
        <v>4</v>
      </c>
      <c r="C5" s="2">
        <v>69.8</v>
      </c>
    </row>
    <row r="6" spans="1:3" x14ac:dyDescent="0.25">
      <c r="A6" s="2">
        <v>2004</v>
      </c>
      <c r="B6" s="2">
        <v>5</v>
      </c>
      <c r="C6" s="2">
        <v>69.5</v>
      </c>
    </row>
    <row r="7" spans="1:3" x14ac:dyDescent="0.25">
      <c r="A7" s="2">
        <v>2005</v>
      </c>
      <c r="B7" s="2">
        <v>6</v>
      </c>
      <c r="C7" s="2">
        <v>70.8</v>
      </c>
    </row>
    <row r="8" spans="1:3" x14ac:dyDescent="0.25">
      <c r="A8" s="2">
        <v>2006</v>
      </c>
      <c r="B8" s="2">
        <v>7</v>
      </c>
      <c r="C8" s="2">
        <v>71.099999999999994</v>
      </c>
    </row>
    <row r="9" spans="1:3" x14ac:dyDescent="0.25">
      <c r="A9" s="2">
        <v>2007</v>
      </c>
      <c r="B9" s="2">
        <v>8</v>
      </c>
      <c r="C9" s="2">
        <v>71.099999999999994</v>
      </c>
    </row>
    <row r="10" spans="1:3" x14ac:dyDescent="0.25">
      <c r="A10" s="2">
        <v>2008</v>
      </c>
      <c r="B10" s="2">
        <v>9</v>
      </c>
      <c r="C10" s="2">
        <v>70.3</v>
      </c>
    </row>
    <row r="11" spans="1:3" x14ac:dyDescent="0.25">
      <c r="A11" s="2">
        <v>2009</v>
      </c>
      <c r="B11" s="2">
        <v>10</v>
      </c>
      <c r="C11" s="2">
        <v>70.400000000000006</v>
      </c>
    </row>
    <row r="12" spans="1:3" x14ac:dyDescent="0.25">
      <c r="A12" s="2">
        <v>2010</v>
      </c>
      <c r="B12" s="2">
        <v>11</v>
      </c>
      <c r="C12" s="2">
        <v>68</v>
      </c>
    </row>
    <row r="13" spans="1:3" x14ac:dyDescent="0.25">
      <c r="A13" s="2">
        <v>2011</v>
      </c>
      <c r="B13" s="2">
        <v>12</v>
      </c>
      <c r="C13" s="2">
        <v>68.400000000000006</v>
      </c>
    </row>
    <row r="14" spans="1:3" x14ac:dyDescent="0.25">
      <c r="A14" s="2">
        <v>2012</v>
      </c>
      <c r="B14" s="2">
        <v>13</v>
      </c>
      <c r="C14" s="2">
        <v>66.599999999999994</v>
      </c>
    </row>
    <row r="15" spans="1:3" x14ac:dyDescent="0.25">
      <c r="A15" s="2">
        <v>2013</v>
      </c>
      <c r="B15" s="2">
        <v>14</v>
      </c>
      <c r="C15" s="2">
        <v>66</v>
      </c>
    </row>
    <row r="16" spans="1:3" x14ac:dyDescent="0.25">
      <c r="A16" s="2">
        <v>2014</v>
      </c>
      <c r="B16" s="2">
        <v>15</v>
      </c>
      <c r="C16" s="2"/>
    </row>
  </sheetData>
  <phoneticPr fontId="13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9A5AE-E217-40C9-B546-05289AAADB81}">
  <dimension ref="A1:D16"/>
  <sheetViews>
    <sheetView zoomScale="180" zoomScaleNormal="180" workbookViewId="0">
      <selection activeCell="D6" sqref="D6"/>
    </sheetView>
  </sheetViews>
  <sheetFormatPr defaultColWidth="9" defaultRowHeight="14.4" x14ac:dyDescent="0.25"/>
  <cols>
    <col min="1" max="1" width="11.44140625" customWidth="1"/>
    <col min="2" max="2" width="15.6640625" customWidth="1"/>
    <col min="3" max="3" width="9.5546875" bestFit="1" customWidth="1"/>
  </cols>
  <sheetData>
    <row r="1" spans="1:4" ht="24" x14ac:dyDescent="0.25">
      <c r="A1" s="1" t="s">
        <v>0</v>
      </c>
      <c r="B1" s="8" t="s">
        <v>51</v>
      </c>
      <c r="C1" s="51" t="s">
        <v>65</v>
      </c>
      <c r="D1" s="51" t="s">
        <v>73</v>
      </c>
    </row>
    <row r="2" spans="1:4" x14ac:dyDescent="0.25">
      <c r="A2" s="2">
        <v>2000</v>
      </c>
      <c r="B2" s="2">
        <v>69.2</v>
      </c>
      <c r="C2" s="19">
        <v>1</v>
      </c>
      <c r="D2" s="80">
        <f>-0.0863*C2^2+1.1493*C2+66.747</f>
        <v>67.81</v>
      </c>
    </row>
    <row r="3" spans="1:4" x14ac:dyDescent="0.25">
      <c r="A3" s="2">
        <v>2001</v>
      </c>
      <c r="B3" s="2">
        <v>68.3</v>
      </c>
      <c r="C3" s="19">
        <v>2</v>
      </c>
      <c r="D3" s="80">
        <f t="shared" ref="D3:D16" si="0">-0.0863*C3^2+1.1493*C3+66.747</f>
        <v>68.700400000000002</v>
      </c>
    </row>
    <row r="4" spans="1:4" x14ac:dyDescent="0.25">
      <c r="A4" s="2">
        <v>2002</v>
      </c>
      <c r="B4" s="2">
        <v>68</v>
      </c>
      <c r="C4" s="19">
        <v>3</v>
      </c>
      <c r="D4" s="80">
        <f t="shared" si="0"/>
        <v>69.418199999999999</v>
      </c>
    </row>
    <row r="5" spans="1:4" x14ac:dyDescent="0.25">
      <c r="A5" s="2">
        <v>2003</v>
      </c>
      <c r="B5" s="2">
        <v>69.8</v>
      </c>
      <c r="C5" s="19">
        <v>4</v>
      </c>
      <c r="D5" s="80">
        <f t="shared" si="0"/>
        <v>69.963400000000007</v>
      </c>
    </row>
    <row r="6" spans="1:4" x14ac:dyDescent="0.25">
      <c r="A6" s="2">
        <v>2004</v>
      </c>
      <c r="B6" s="2">
        <v>69.5</v>
      </c>
      <c r="C6" s="19">
        <v>5</v>
      </c>
      <c r="D6" s="80">
        <f t="shared" si="0"/>
        <v>70.335999999999999</v>
      </c>
    </row>
    <row r="7" spans="1:4" x14ac:dyDescent="0.25">
      <c r="A7" s="2">
        <v>2005</v>
      </c>
      <c r="B7" s="2">
        <v>70.8</v>
      </c>
      <c r="C7" s="19">
        <v>6</v>
      </c>
      <c r="D7" s="80">
        <f t="shared" si="0"/>
        <v>70.536000000000001</v>
      </c>
    </row>
    <row r="8" spans="1:4" x14ac:dyDescent="0.25">
      <c r="A8" s="2">
        <v>2006</v>
      </c>
      <c r="B8" s="2">
        <v>71.099999999999994</v>
      </c>
      <c r="C8" s="19">
        <v>7</v>
      </c>
      <c r="D8" s="80">
        <f t="shared" si="0"/>
        <v>70.563400000000001</v>
      </c>
    </row>
    <row r="9" spans="1:4" x14ac:dyDescent="0.25">
      <c r="A9" s="2">
        <v>2007</v>
      </c>
      <c r="B9" s="2">
        <v>71.099999999999994</v>
      </c>
      <c r="C9" s="19">
        <v>8</v>
      </c>
      <c r="D9" s="80">
        <f t="shared" si="0"/>
        <v>70.418199999999999</v>
      </c>
    </row>
    <row r="10" spans="1:4" x14ac:dyDescent="0.25">
      <c r="A10" s="2">
        <v>2008</v>
      </c>
      <c r="B10" s="2">
        <v>70.3</v>
      </c>
      <c r="C10" s="19">
        <v>9</v>
      </c>
      <c r="D10" s="80">
        <f t="shared" si="0"/>
        <v>70.100399999999993</v>
      </c>
    </row>
    <row r="11" spans="1:4" x14ac:dyDescent="0.25">
      <c r="A11" s="2">
        <v>2009</v>
      </c>
      <c r="B11" s="2">
        <v>70.400000000000006</v>
      </c>
      <c r="C11" s="19">
        <v>10</v>
      </c>
      <c r="D11" s="80">
        <f t="shared" si="0"/>
        <v>69.61</v>
      </c>
    </row>
    <row r="12" spans="1:4" x14ac:dyDescent="0.25">
      <c r="A12" s="2">
        <v>2010</v>
      </c>
      <c r="B12" s="2">
        <v>68</v>
      </c>
      <c r="C12" s="19">
        <v>11</v>
      </c>
      <c r="D12" s="80">
        <f t="shared" si="0"/>
        <v>68.947000000000003</v>
      </c>
    </row>
    <row r="13" spans="1:4" x14ac:dyDescent="0.25">
      <c r="A13" s="2">
        <v>2011</v>
      </c>
      <c r="B13" s="2">
        <v>68.400000000000006</v>
      </c>
      <c r="C13" s="19">
        <v>12</v>
      </c>
      <c r="D13" s="80">
        <f t="shared" si="0"/>
        <v>68.111400000000003</v>
      </c>
    </row>
    <row r="14" spans="1:4" x14ac:dyDescent="0.25">
      <c r="A14" s="2">
        <v>2012</v>
      </c>
      <c r="B14" s="2">
        <v>66.599999999999994</v>
      </c>
      <c r="C14" s="19">
        <v>13</v>
      </c>
      <c r="D14" s="80">
        <f t="shared" si="0"/>
        <v>67.103200000000001</v>
      </c>
    </row>
    <row r="15" spans="1:4" x14ac:dyDescent="0.25">
      <c r="A15" s="2">
        <v>2013</v>
      </c>
      <c r="B15" s="2">
        <v>66</v>
      </c>
      <c r="C15" s="19">
        <v>14</v>
      </c>
      <c r="D15" s="80">
        <f t="shared" si="0"/>
        <v>65.922399999999996</v>
      </c>
    </row>
    <row r="16" spans="1:4" x14ac:dyDescent="0.25">
      <c r="A16" s="2">
        <v>2014</v>
      </c>
      <c r="B16" s="2"/>
      <c r="C16" s="19">
        <v>15</v>
      </c>
      <c r="D16" s="80">
        <f t="shared" si="0"/>
        <v>64.569000000000003</v>
      </c>
    </row>
  </sheetData>
  <phoneticPr fontId="13" type="noConversion"/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差分</vt:lpstr>
      <vt:lpstr>增长率分析</vt:lpstr>
      <vt:lpstr>年度折叠时间序列图</vt:lpstr>
      <vt:lpstr>移动平均法</vt:lpstr>
      <vt:lpstr>指数平滑法预测</vt:lpstr>
      <vt:lpstr>线性趋势预测</vt:lpstr>
      <vt:lpstr>线性趋势预测演示</vt:lpstr>
      <vt:lpstr>非线性趋势预测</vt:lpstr>
      <vt:lpstr>非线性趋势预测演示</vt:lpstr>
      <vt:lpstr>季节分离预测法</vt:lpstr>
      <vt:lpstr>时间序列的图形描述</vt:lpstr>
      <vt:lpstr>啤酒销量数据折线图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sunbin</dc:creator>
  <cp:lastModifiedBy>sunbin</cp:lastModifiedBy>
  <dcterms:created xsi:type="dcterms:W3CDTF">2017-09-02T10:25:00Z</dcterms:created>
  <dcterms:modified xsi:type="dcterms:W3CDTF">2021-08-07T16:56:29Z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