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92CBAD7A-6423-4877-91C6-EAE3597B67D9}" xr6:coauthVersionLast="47" xr6:coauthVersionMax="47" xr10:uidLastSave="{00000000-0000-0000-0000-000000000000}"/>
  <bookViews>
    <workbookView xWindow="-108" yWindow="-108" windowWidth="23256" windowHeight="12720" tabRatio="869" xr2:uid="{00000000-000D-0000-FFFF-FFFF00000000}"/>
  </bookViews>
  <sheets>
    <sheet name="P值计算" sheetId="24" r:id="rId1"/>
    <sheet name="单侧检验" sheetId="25" r:id="rId2"/>
    <sheet name="总体均值的检验" sheetId="11" r:id="rId3"/>
    <sheet name="总体比例的检验" sheetId="12" r:id="rId4"/>
    <sheet name="总体方差的检验" sheetId="13" r:id="rId5"/>
    <sheet name="两个总体均值之差的检验-方差已知" sheetId="14" r:id="rId6"/>
    <sheet name="两个总体比例之差的检验-比例不等" sheetId="22" r:id="rId7"/>
    <sheet name="检验中的匹配样本" sheetId="21" r:id="rId8"/>
    <sheet name="假设检验与置信区间的关系" sheetId="27" r:id="rId9"/>
  </sheets>
  <calcPr calcId="181029" concurrentCalc="0"/>
</workbook>
</file>

<file path=xl/calcChain.xml><?xml version="1.0" encoding="utf-8"?>
<calcChain xmlns="http://schemas.openxmlformats.org/spreadsheetml/2006/main">
  <c r="F4" i="21" l="1"/>
  <c r="F3" i="21"/>
  <c r="F2" i="21"/>
  <c r="F1" i="21"/>
  <c r="C2" i="21"/>
  <c r="B6" i="22"/>
  <c r="B4" i="22"/>
  <c r="B3" i="14"/>
  <c r="B2" i="14"/>
  <c r="B9" i="13"/>
  <c r="B8" i="13"/>
  <c r="B7" i="13"/>
  <c r="B3" i="12"/>
  <c r="B1" i="12"/>
  <c r="B3" i="11"/>
  <c r="B2" i="11"/>
  <c r="B1" i="11"/>
  <c r="B3" i="25"/>
  <c r="B2" i="25"/>
  <c r="B1" i="25"/>
  <c r="C1" i="24"/>
  <c r="B1" i="24"/>
  <c r="B1" i="27"/>
  <c r="A1" i="27"/>
  <c r="B2" i="22"/>
  <c r="C3" i="21"/>
  <c r="C4" i="21"/>
  <c r="C5" i="21"/>
  <c r="C6" i="21"/>
  <c r="C7" i="21"/>
  <c r="C8" i="21"/>
  <c r="C9" i="21"/>
  <c r="C10" i="21"/>
  <c r="C11" i="21"/>
</calcChain>
</file>

<file path=xl/sharedStrings.xml><?xml version="1.0" encoding="utf-8"?>
<sst xmlns="http://schemas.openxmlformats.org/spreadsheetml/2006/main" count="25" uniqueCount="21">
  <si>
    <t>卡方值</t>
    <phoneticPr fontId="1" type="noConversion"/>
  </si>
  <si>
    <t>z值</t>
    <phoneticPr fontId="1" type="noConversion"/>
  </si>
  <si>
    <t>0.05的Z值</t>
    <phoneticPr fontId="1" type="noConversion"/>
  </si>
  <si>
    <t>0.05,z值</t>
    <phoneticPr fontId="1" type="noConversion"/>
  </si>
  <si>
    <t>0.05，Z值</t>
    <phoneticPr fontId="1" type="noConversion"/>
  </si>
  <si>
    <t>方差</t>
    <phoneticPr fontId="1" type="noConversion"/>
  </si>
  <si>
    <t>卡方临界值</t>
    <phoneticPr fontId="1" type="noConversion"/>
  </si>
  <si>
    <t>0.05，z值</t>
    <phoneticPr fontId="1" type="noConversion"/>
  </si>
  <si>
    <t>P值</t>
    <phoneticPr fontId="1" type="noConversion"/>
  </si>
  <si>
    <t>P值</t>
    <phoneticPr fontId="1" type="noConversion"/>
  </si>
  <si>
    <t>训练前</t>
    <phoneticPr fontId="1" type="noConversion"/>
  </si>
  <si>
    <t>训练后</t>
    <phoneticPr fontId="1" type="noConversion"/>
  </si>
  <si>
    <t>差值x</t>
    <phoneticPr fontId="1" type="noConversion"/>
  </si>
  <si>
    <t>差值的均值</t>
    <phoneticPr fontId="1" type="noConversion"/>
  </si>
  <si>
    <t>标准差</t>
    <phoneticPr fontId="1" type="noConversion"/>
  </si>
  <si>
    <t>t值</t>
    <phoneticPr fontId="1" type="noConversion"/>
  </si>
  <si>
    <t>临界值</t>
    <phoneticPr fontId="1" type="noConversion"/>
  </si>
  <si>
    <t>p1</t>
    <phoneticPr fontId="1" type="noConversion"/>
  </si>
  <si>
    <t>p2</t>
    <phoneticPr fontId="1" type="noConversion"/>
  </si>
  <si>
    <t>z值</t>
    <phoneticPr fontId="1" type="noConversion"/>
  </si>
  <si>
    <t>临界值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</si>
</sst>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"/>
    <numFmt numFmtId="178" formatCode="0.00000"/>
    <numFmt numFmtId="179" formatCode="0.00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.5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2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2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80" zoomScaleNormal="180" workbookViewId="0">
      <selection activeCell="C2" sqref="C2"/>
    </sheetView>
  </sheetViews>
  <sheetFormatPr defaultRowHeight="12" x14ac:dyDescent="0.25"/>
  <cols>
    <col min="1" max="1" width="8.88671875" style="1"/>
    <col min="2" max="3" width="9.5546875" style="1" bestFit="1" customWidth="1"/>
    <col min="4" max="16384" width="8.88671875" style="1"/>
  </cols>
  <sheetData>
    <row r="1" spans="1:4" x14ac:dyDescent="0.25">
      <c r="A1" s="16" t="s">
        <v>8</v>
      </c>
      <c r="B1" s="15">
        <f>(1-_xlfn.NORM.S.DIST(2.5,TRUE))*2</f>
        <v>1.2419330651552318E-2</v>
      </c>
      <c r="C1" s="15">
        <f>_xlfn.NORM.S.DIST(-2.5,TRUE)*2</f>
        <v>1.2419330651552266E-2</v>
      </c>
      <c r="D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6F91-3B7E-4C16-AAA4-865DEB2CAA8B}">
  <dimension ref="A1:D3"/>
  <sheetViews>
    <sheetView zoomScale="180" zoomScaleNormal="180" workbookViewId="0">
      <selection activeCell="B3" sqref="B3"/>
    </sheetView>
  </sheetViews>
  <sheetFormatPr defaultRowHeight="12" x14ac:dyDescent="0.25"/>
  <cols>
    <col min="1" max="1" width="9.33203125" style="1" customWidth="1"/>
    <col min="2" max="16384" width="8.88671875" style="1"/>
  </cols>
  <sheetData>
    <row r="1" spans="1:4" ht="15" x14ac:dyDescent="0.25">
      <c r="A1" s="20" t="s">
        <v>1</v>
      </c>
      <c r="B1" s="20">
        <f>(960-1000)/(200/10)</f>
        <v>-2</v>
      </c>
      <c r="C1" s="20"/>
      <c r="D1" s="20"/>
    </row>
    <row r="2" spans="1:4" ht="15" x14ac:dyDescent="0.25">
      <c r="A2" s="20" t="s">
        <v>3</v>
      </c>
      <c r="B2" s="22">
        <f>_xlfn.NORM.S.INV(0.05)</f>
        <v>-1.6448536269514726</v>
      </c>
      <c r="C2" s="20"/>
      <c r="D2" s="20"/>
    </row>
    <row r="3" spans="1:4" ht="15" x14ac:dyDescent="0.25">
      <c r="A3" s="20" t="s">
        <v>8</v>
      </c>
      <c r="B3" s="20">
        <f>_xlfn.NORM.S.DIST(-2,TRUE)</f>
        <v>2.2750131948179191E-2</v>
      </c>
      <c r="C3" s="20"/>
      <c r="D3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80" zoomScaleNormal="180" workbookViewId="0">
      <selection activeCell="B4" sqref="B4"/>
    </sheetView>
  </sheetViews>
  <sheetFormatPr defaultColWidth="9" defaultRowHeight="15" x14ac:dyDescent="0.25"/>
  <cols>
    <col min="1" max="1" width="11" style="20" bestFit="1" customWidth="1"/>
    <col min="2" max="16384" width="9" style="20"/>
  </cols>
  <sheetData>
    <row r="1" spans="1:2" x14ac:dyDescent="0.25">
      <c r="A1" s="20" t="s">
        <v>1</v>
      </c>
      <c r="B1" s="21">
        <f>(0.076-0.081)/(0.025/SQRT(200))</f>
        <v>-2.8284271247461925</v>
      </c>
    </row>
    <row r="2" spans="1:2" x14ac:dyDescent="0.25">
      <c r="A2" s="20" t="s">
        <v>2</v>
      </c>
      <c r="B2" s="21">
        <f>_xlfn.NORM.S.INV(1-0.05/2)</f>
        <v>1.9599639845400536</v>
      </c>
    </row>
    <row r="3" spans="1:2" x14ac:dyDescent="0.25">
      <c r="A3" s="20" t="s">
        <v>9</v>
      </c>
      <c r="B3" s="20">
        <f>2*(1-_xlfn.NORM.S.DIST(2.83,TRUE))</f>
        <v>4.6548004134630006E-3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80" zoomScaleNormal="180" workbookViewId="0">
      <selection activeCell="B4" sqref="B4"/>
    </sheetView>
  </sheetViews>
  <sheetFormatPr defaultRowHeight="12" x14ac:dyDescent="0.25"/>
  <cols>
    <col min="1" max="1" width="10.5546875" style="1" bestFit="1" customWidth="1"/>
    <col min="2" max="16384" width="8.88671875" style="1"/>
  </cols>
  <sheetData>
    <row r="1" spans="1:2" x14ac:dyDescent="0.25">
      <c r="A1" s="1" t="s">
        <v>1</v>
      </c>
      <c r="B1" s="18">
        <f>(57/400-14.7%)/SQRT(14.7*(1-14.7%)/400)</f>
        <v>-2.5416124340864345E-2</v>
      </c>
    </row>
    <row r="2" spans="1:2" x14ac:dyDescent="0.25">
      <c r="B2" s="19"/>
    </row>
    <row r="3" spans="1:2" x14ac:dyDescent="0.25">
      <c r="A3" s="1" t="s">
        <v>4</v>
      </c>
      <c r="B3" s="23">
        <f>_xlfn.NORM.S.INV(1-0.05/2)</f>
        <v>1.9599639845400536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="180" zoomScaleNormal="180" workbookViewId="0">
      <selection activeCell="C9" sqref="C9"/>
    </sheetView>
  </sheetViews>
  <sheetFormatPr defaultRowHeight="14.4" x14ac:dyDescent="0.25"/>
  <cols>
    <col min="1" max="1" width="10.88671875" customWidth="1"/>
  </cols>
  <sheetData>
    <row r="1" spans="1:5" ht="15" thickBot="1" x14ac:dyDescent="0.3">
      <c r="A1" s="2">
        <v>0.3</v>
      </c>
      <c r="B1" s="3">
        <v>-0.4</v>
      </c>
      <c r="C1" s="3">
        <v>-0.7</v>
      </c>
      <c r="D1" s="3">
        <v>1.4</v>
      </c>
      <c r="E1" s="3">
        <v>-0.6</v>
      </c>
    </row>
    <row r="2" spans="1:5" ht="15.6" thickTop="1" thickBot="1" x14ac:dyDescent="0.3">
      <c r="A2" s="4">
        <v>-0.3</v>
      </c>
      <c r="B2" s="5">
        <v>-1.5</v>
      </c>
      <c r="C2" s="5">
        <v>0.6</v>
      </c>
      <c r="D2" s="5">
        <v>-0.9</v>
      </c>
      <c r="E2" s="5">
        <v>1.3</v>
      </c>
    </row>
    <row r="3" spans="1:5" ht="15" thickBot="1" x14ac:dyDescent="0.3">
      <c r="A3" s="6">
        <v>-1.3</v>
      </c>
      <c r="B3" s="7">
        <v>0.7</v>
      </c>
      <c r="C3" s="7">
        <v>1</v>
      </c>
      <c r="D3" s="7">
        <v>-0.5</v>
      </c>
      <c r="E3" s="7">
        <v>0</v>
      </c>
    </row>
    <row r="4" spans="1:5" ht="15" thickBot="1" x14ac:dyDescent="0.3">
      <c r="A4" s="4">
        <v>-0.6</v>
      </c>
      <c r="B4" s="5">
        <v>0.7</v>
      </c>
      <c r="C4" s="5">
        <v>-1.5</v>
      </c>
      <c r="D4" s="5">
        <v>-0.2</v>
      </c>
      <c r="E4" s="5">
        <v>-1.9</v>
      </c>
    </row>
    <row r="5" spans="1:5" ht="15" thickBot="1" x14ac:dyDescent="0.3">
      <c r="A5" s="6">
        <v>-0.5</v>
      </c>
      <c r="B5" s="7">
        <v>1</v>
      </c>
      <c r="C5" s="7">
        <v>-0.2</v>
      </c>
      <c r="D5" s="7">
        <v>-0.6</v>
      </c>
      <c r="E5" s="7">
        <v>1.1000000000000001</v>
      </c>
    </row>
    <row r="7" spans="1:5" x14ac:dyDescent="0.25">
      <c r="A7" s="1" t="s">
        <v>5</v>
      </c>
      <c r="B7" s="8">
        <f>_xlfn.VAR.S(A1:E5)</f>
        <v>0.86589999999999989</v>
      </c>
    </row>
    <row r="8" spans="1:5" x14ac:dyDescent="0.25">
      <c r="A8" s="9" t="s">
        <v>0</v>
      </c>
      <c r="B8" s="10">
        <f>(25-1)*B7/1</f>
        <v>20.781599999999997</v>
      </c>
    </row>
    <row r="9" spans="1:5" x14ac:dyDescent="0.25">
      <c r="A9" s="9" t="s">
        <v>6</v>
      </c>
      <c r="B9" s="8">
        <f>_xlfn.CHISQ.INV.RT(0.05,24)</f>
        <v>36.415028501807313</v>
      </c>
    </row>
    <row r="10" spans="1:5" x14ac:dyDescent="0.25">
      <c r="A10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3"/>
  <sheetViews>
    <sheetView zoomScale="180" zoomScaleNormal="180" workbookViewId="0">
      <selection activeCell="G18" sqref="G18"/>
    </sheetView>
  </sheetViews>
  <sheetFormatPr defaultRowHeight="12" x14ac:dyDescent="0.25"/>
  <cols>
    <col min="1" max="1" width="10.5546875" style="1" bestFit="1" customWidth="1"/>
    <col min="2" max="16384" width="8.88671875" style="1"/>
  </cols>
  <sheetData>
    <row r="2" spans="1:3" x14ac:dyDescent="0.25">
      <c r="A2" s="1" t="s">
        <v>1</v>
      </c>
      <c r="B2" s="23">
        <f>((50-44)-0)/SQRT(8*8/32+10*10/40)</f>
        <v>2.8284271247461903</v>
      </c>
      <c r="C2" s="19"/>
    </row>
    <row r="3" spans="1:3" x14ac:dyDescent="0.25">
      <c r="A3" s="1" t="s">
        <v>7</v>
      </c>
      <c r="B3" s="23">
        <f>_xlfn.NORM.S.INV(1-0.05/2)</f>
        <v>1.9599639845400536</v>
      </c>
      <c r="C3" s="19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="180" zoomScaleNormal="180" workbookViewId="0">
      <selection activeCell="C6" sqref="C6"/>
    </sheetView>
  </sheetViews>
  <sheetFormatPr defaultRowHeight="14.4" x14ac:dyDescent="0.25"/>
  <sheetData>
    <row r="1" spans="1:2" x14ac:dyDescent="0.25">
      <c r="A1" t="s">
        <v>17</v>
      </c>
      <c r="B1" s="29">
        <v>0.45</v>
      </c>
    </row>
    <row r="2" spans="1:2" x14ac:dyDescent="0.25">
      <c r="A2" t="s">
        <v>18</v>
      </c>
      <c r="B2" s="29">
        <f>54/150</f>
        <v>0.36</v>
      </c>
    </row>
    <row r="3" spans="1:2" x14ac:dyDescent="0.25">
      <c r="B3" s="17"/>
    </row>
    <row r="4" spans="1:2" x14ac:dyDescent="0.25">
      <c r="A4" t="s">
        <v>19</v>
      </c>
      <c r="B4" s="24">
        <f>(B1-B2-10%)/SQRT(B1*(1-B1)/150+B2*(1-B2)/150)</f>
        <v>-0.17716466781757761</v>
      </c>
    </row>
    <row r="5" spans="1:2" x14ac:dyDescent="0.25">
      <c r="B5" s="17"/>
    </row>
    <row r="6" spans="1:2" x14ac:dyDescent="0.25">
      <c r="A6" t="s">
        <v>20</v>
      </c>
      <c r="B6" s="24">
        <f>_xlfn.NORM.S.INV(1-0.05)</f>
        <v>1.6448536269514715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zoomScale="180" zoomScaleNormal="180" workbookViewId="0">
      <selection activeCell="G9" sqref="G9"/>
    </sheetView>
  </sheetViews>
  <sheetFormatPr defaultRowHeight="12" x14ac:dyDescent="0.25"/>
  <cols>
    <col min="1" max="4" width="8.88671875" style="1"/>
    <col min="5" max="5" width="11.6640625" style="1" bestFit="1" customWidth="1"/>
    <col min="6" max="12" width="8.88671875" style="1"/>
    <col min="13" max="14" width="9" style="1"/>
    <col min="15" max="16384" width="8.88671875" style="1"/>
  </cols>
  <sheetData>
    <row r="1" spans="1:14" ht="15" x14ac:dyDescent="0.25">
      <c r="A1" s="11" t="s">
        <v>10</v>
      </c>
      <c r="B1" s="11" t="s">
        <v>11</v>
      </c>
      <c r="C1" s="25" t="s">
        <v>12</v>
      </c>
      <c r="E1" s="26" t="s">
        <v>13</v>
      </c>
      <c r="F1" s="16">
        <f>AVERAGE(C2:C11)</f>
        <v>9.85</v>
      </c>
      <c r="K1" s="13"/>
      <c r="L1" s="13"/>
      <c r="M1" s="13"/>
      <c r="N1" s="13"/>
    </row>
    <row r="2" spans="1:14" ht="13.2" x14ac:dyDescent="0.25">
      <c r="A2" s="12">
        <v>94.5</v>
      </c>
      <c r="B2" s="12">
        <v>85</v>
      </c>
      <c r="C2" s="25">
        <f>A2-B2</f>
        <v>9.5</v>
      </c>
      <c r="E2" s="1" t="s">
        <v>14</v>
      </c>
      <c r="F2" s="27">
        <f>_xlfn.STDEV.S(C2:C11)</f>
        <v>2.1991159840060979</v>
      </c>
      <c r="K2" s="13"/>
      <c r="L2" s="13"/>
      <c r="M2" s="13"/>
      <c r="N2" s="13"/>
    </row>
    <row r="3" spans="1:14" ht="13.2" x14ac:dyDescent="0.25">
      <c r="A3" s="12">
        <v>101</v>
      </c>
      <c r="B3" s="12">
        <v>89.5</v>
      </c>
      <c r="C3" s="25">
        <f t="shared" ref="C3:C11" si="0">A3-B3</f>
        <v>11.5</v>
      </c>
      <c r="E3" s="1" t="s">
        <v>15</v>
      </c>
      <c r="F3" s="28">
        <f>(F1-8.5)/(F2/SQRT(10))</f>
        <v>1.9412686153326024</v>
      </c>
      <c r="K3" s="13"/>
      <c r="L3" s="13"/>
      <c r="M3" s="13"/>
      <c r="N3" s="13"/>
    </row>
    <row r="4" spans="1:14" ht="15" x14ac:dyDescent="0.25">
      <c r="A4" s="12">
        <v>110</v>
      </c>
      <c r="B4" s="12">
        <v>101.5</v>
      </c>
      <c r="C4" s="25">
        <f t="shared" si="0"/>
        <v>8.5</v>
      </c>
      <c r="E4" s="1" t="s">
        <v>16</v>
      </c>
      <c r="F4" s="27">
        <f>_xlfn.T.INV(1-0.05,9)</f>
        <v>1.8331129326562368</v>
      </c>
      <c r="M4" s="14"/>
      <c r="N4" s="13"/>
    </row>
    <row r="5" spans="1:14" ht="13.2" x14ac:dyDescent="0.25">
      <c r="A5" s="12">
        <v>103.5</v>
      </c>
      <c r="B5" s="12">
        <v>96</v>
      </c>
      <c r="C5" s="25">
        <f t="shared" si="0"/>
        <v>7.5</v>
      </c>
    </row>
    <row r="6" spans="1:14" ht="13.2" x14ac:dyDescent="0.25">
      <c r="A6" s="12">
        <v>97</v>
      </c>
      <c r="B6" s="12">
        <v>86</v>
      </c>
      <c r="C6" s="25">
        <f t="shared" si="0"/>
        <v>11</v>
      </c>
    </row>
    <row r="7" spans="1:14" ht="13.2" x14ac:dyDescent="0.25">
      <c r="A7" s="12">
        <v>88.5</v>
      </c>
      <c r="B7" s="12">
        <v>80.5</v>
      </c>
      <c r="C7" s="25">
        <f t="shared" si="0"/>
        <v>8</v>
      </c>
    </row>
    <row r="8" spans="1:14" ht="13.2" x14ac:dyDescent="0.25">
      <c r="A8" s="12">
        <v>96.5</v>
      </c>
      <c r="B8" s="12">
        <v>87</v>
      </c>
      <c r="C8" s="25">
        <f t="shared" si="0"/>
        <v>9.5</v>
      </c>
    </row>
    <row r="9" spans="1:14" ht="13.2" x14ac:dyDescent="0.25">
      <c r="A9" s="12">
        <v>101</v>
      </c>
      <c r="B9" s="12">
        <v>93.5</v>
      </c>
      <c r="C9" s="25">
        <f t="shared" si="0"/>
        <v>7.5</v>
      </c>
    </row>
    <row r="10" spans="1:14" ht="13.2" x14ac:dyDescent="0.25">
      <c r="A10" s="12">
        <v>104</v>
      </c>
      <c r="B10" s="12">
        <v>93</v>
      </c>
      <c r="C10" s="25">
        <f t="shared" si="0"/>
        <v>11</v>
      </c>
    </row>
    <row r="11" spans="1:14" ht="15" x14ac:dyDescent="0.25">
      <c r="A11" s="11">
        <v>116.5</v>
      </c>
      <c r="B11" s="12">
        <v>102</v>
      </c>
      <c r="C11" s="25">
        <f t="shared" si="0"/>
        <v>14.5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2CBE-B316-496F-97C2-27F009148A6A}">
  <dimension ref="A1:B1"/>
  <sheetViews>
    <sheetView zoomScale="180" zoomScaleNormal="180" workbookViewId="0">
      <selection activeCell="D4" sqref="D4"/>
    </sheetView>
  </sheetViews>
  <sheetFormatPr defaultRowHeight="12" x14ac:dyDescent="0.25"/>
  <cols>
    <col min="1" max="16384" width="8.88671875" style="16"/>
  </cols>
  <sheetData>
    <row r="1" spans="1:2" x14ac:dyDescent="0.25">
      <c r="A1" s="16">
        <f>3210-1.96*80/SQRT(100)</f>
        <v>3194.32</v>
      </c>
      <c r="B1" s="16">
        <f>3210+1.96*80/SQRT(100)</f>
        <v>3225.68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P值计算</vt:lpstr>
      <vt:lpstr>单侧检验</vt:lpstr>
      <vt:lpstr>总体均值的检验</vt:lpstr>
      <vt:lpstr>总体比例的检验</vt:lpstr>
      <vt:lpstr>总体方差的检验</vt:lpstr>
      <vt:lpstr>两个总体均值之差的检验-方差已知</vt:lpstr>
      <vt:lpstr>两个总体比例之差的检验-比例不等</vt:lpstr>
      <vt:lpstr>检验中的匹配样本</vt:lpstr>
      <vt:lpstr>假设检验与置信区间的关系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2017-08-31T15:00:29Z</dcterms:created>
  <dcterms:modified xsi:type="dcterms:W3CDTF">2021-08-07T16:45:52Z</dcterms:modified>
</cp:coreProperties>
</file>