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experience\"/>
    </mc:Choice>
  </mc:AlternateContent>
  <xr:revisionPtr revIDLastSave="0" documentId="8_{5BB0F3E6-6E26-48F8-90EC-4E80E4028077}" xr6:coauthVersionLast="47" xr6:coauthVersionMax="47" xr10:uidLastSave="{00000000-0000-0000-0000-000000000000}"/>
  <bookViews>
    <workbookView xWindow="1560" yWindow="1560" windowWidth="22665" windowHeight="11850" xr2:uid="{00000000-000D-0000-FFFF-FFFF00000000}"/>
  </bookViews>
  <sheets>
    <sheet name="Лист1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67" i="1" l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<sst xmlns="http://schemas.openxmlformats.org/spreadsheetml/2006/main" count="1030" uniqueCount="553">
  <si>
    <t>The Full List of 1000 Slack Communities</t>
  </si>
  <si>
    <t>Part #1 - IT-Talks (154)</t>
  </si>
  <si>
    <t>See these parts at</t>
  </si>
  <si>
    <t>http://bit.ly/1000slack</t>
  </si>
  <si>
    <t>Part #2 - Product Talks (113)</t>
  </si>
  <si>
    <t>Part #3 - Programming Talks (156)</t>
  </si>
  <si>
    <t>Part #4 - Hardware Talks (27)</t>
  </si>
  <si>
    <t>Part #5 - Finance and Marketing Talks (94)</t>
  </si>
  <si>
    <t>Part #6 - Local Talks (240)</t>
  </si>
  <si>
    <t>See below  👋</t>
  </si>
  <si>
    <t>Location</t>
  </si>
  <si>
    <t>Name and the Link</t>
  </si>
  <si>
    <t># Members</t>
  </si>
  <si>
    <t>Description</t>
  </si>
  <si>
    <t>Africa in general</t>
  </si>
  <si>
    <t>South African division of  Amazon Web Services users</t>
  </si>
  <si>
    <t>n/a</t>
  </si>
  <si>
    <t xml:space="preserve">Startup community of Algeria for entrepreneurs with different level of experience, corporate developers, freelancers and tech fans </t>
  </si>
  <si>
    <t>WordPress community and a place to find a meet-up within South Africa</t>
  </si>
  <si>
    <t>South African tech community</t>
  </si>
  <si>
    <t>Asia in general</t>
  </si>
  <si>
    <t>Slack group of professionals from the tech and startup scene in Asia *paid access - $49 one time entry fee</t>
  </si>
  <si>
    <t>Australia</t>
  </si>
  <si>
    <t>Network for VR developers and industry professionals, meetups and events</t>
  </si>
  <si>
    <t>A new Slack community for Australian digital designers and developers</t>
  </si>
  <si>
    <t>Australian and New Zealanddevelopers Slack-based community</t>
  </si>
  <si>
    <t>Place for frontend developers from Western Australia</t>
  </si>
  <si>
    <t>Place for Melbourne Cyber Security Community to collaborate, discuss and share</t>
  </si>
  <si>
    <t>Slack group for the Perth startup scene</t>
  </si>
  <si>
    <t>Place for Sidney developers</t>
  </si>
  <si>
    <t xml:space="preserve">Tech community for Ballarat (Australia) locals </t>
  </si>
  <si>
    <t>Place for all about transhumanism, biotech, AI and nanotech, originally from Australia</t>
  </si>
  <si>
    <t>Slack hangout for developers from Australia and New Zealand</t>
  </si>
  <si>
    <t>Australian WordPress community chat focused on well-known website creation tool</t>
  </si>
  <si>
    <t xml:space="preserve">Australia </t>
  </si>
  <si>
    <t>Australian Ruby group on Slack</t>
  </si>
  <si>
    <t>Azerbaijan</t>
  </si>
  <si>
    <t xml:space="preserve">Place for professionals from Azerbaijan and Turkey </t>
  </si>
  <si>
    <t>Belarus</t>
  </si>
  <si>
    <t>Belarusian developers Slack bloc</t>
  </si>
  <si>
    <t>Belgium</t>
  </si>
  <si>
    <t>Belgian community of tech-minded people sharing experiences and asking or answering questions</t>
  </si>
  <si>
    <t>WordPress community of people based in Belgium</t>
  </si>
  <si>
    <t>Brazil</t>
  </si>
  <si>
    <t>Slack group of android developers from Brazil</t>
  </si>
  <si>
    <t>Brazilian community with discussions on C#, ASP.NET, Azure, UWP, Xamarin, C++, Cordova, WCF, and Windows Phone</t>
  </si>
  <si>
    <t>iTerior Conference Slack discussions</t>
  </si>
  <si>
    <t>Brazilian team of developers into Java</t>
  </si>
  <si>
    <t>Canada</t>
  </si>
  <si>
    <t>A Slack community for entrepreneurs, designers, developers, and makers in the Toronto-Waterloo corridor</t>
  </si>
  <si>
    <t xml:space="preserve">Place where Drupal users in Montreal organizing meetings and working groups on issues related to Drupal implementation </t>
  </si>
  <si>
    <t>Slack group of local startups from Ottawa</t>
  </si>
  <si>
    <t>Place where Canadian JavaScript people hang out</t>
  </si>
  <si>
    <t>Vancouver based developers community</t>
  </si>
  <si>
    <t>Community VR people in Vancouver</t>
  </si>
  <si>
    <t>Caribbean</t>
  </si>
  <si>
    <t>Entrepreneurs and professionals from the tech and startup industry in Caribbean</t>
  </si>
  <si>
    <t>Chile</t>
  </si>
  <si>
    <t>Another Slack team of Chile based developers</t>
  </si>
  <si>
    <t>Place where Chile developers, designers and entrepreneurs communicate online</t>
  </si>
  <si>
    <t>China</t>
  </si>
  <si>
    <t xml:space="preserve">Slack community of Knight Foundation project which funds different news content projects </t>
  </si>
  <si>
    <t>China hub about Processing, VVVV, Touch Designer, Quartz Composer, MAX/MSP, Pure Data, OpenFrameworks, Cinder, Unity3d, WebGL, VJ, Arduino, etc.</t>
  </si>
  <si>
    <t>Croatia</t>
  </si>
  <si>
    <t>Tech community of like-minded people from Croatia</t>
  </si>
  <si>
    <t>Denmark</t>
  </si>
  <si>
    <t xml:space="preserve">Community of Duoligo focused Danish language </t>
  </si>
  <si>
    <t xml:space="preserve">Community of Danish designers to share experience </t>
  </si>
  <si>
    <t>Danish tech scene (Dansk digital community)</t>
  </si>
  <si>
    <t xml:space="preserve">Denmark based community with a focus on UX </t>
  </si>
  <si>
    <t>El Salvador</t>
  </si>
  <si>
    <t>Group of program, system and application developers from Desarrolladores de El Salvador</t>
  </si>
  <si>
    <t>France</t>
  </si>
  <si>
    <t>French-speaking group of Autodesk supporters group</t>
  </si>
  <si>
    <t>Local tech community of Montpellier, France</t>
  </si>
  <si>
    <t>Place for conversation between Toulouse IT specialists</t>
  </si>
  <si>
    <t xml:space="preserve">French speaking Crypto community </t>
  </si>
  <si>
    <t>Slack group of local developers from Tours, France</t>
  </si>
  <si>
    <t>Le Slack of French designers - place to discuss trends of industry, get feedback and look for collaborations</t>
  </si>
  <si>
    <t>French entrepreneurs community *paid access - €20 one time entry fee</t>
  </si>
  <si>
    <t>French group of designers, developers and startup founders and their online discussions</t>
  </si>
  <si>
    <t>French chat for copyrighters and journalists from the fields of high tech and startups</t>
  </si>
  <si>
    <t xml:space="preserve">Discussions on meetups, events and professional advice within Lyon Tech Hub - French tech community </t>
  </si>
  <si>
    <t>Germany</t>
  </si>
  <si>
    <t>Place for tech people living and working in the Berlin area</t>
  </si>
  <si>
    <t>German JS and related topics community</t>
  </si>
  <si>
    <t>Place for hackers, engineers and developers from Frankfurt</t>
  </si>
  <si>
    <t>Munich startup community to stay in touch</t>
  </si>
  <si>
    <t>Design-related community in German</t>
  </si>
  <si>
    <t>German speaking community focused on Slack messenger</t>
  </si>
  <si>
    <t>Startups and entrepreneurs based in Berlin</t>
  </si>
  <si>
    <t xml:space="preserve">Swift focused discussions in German </t>
  </si>
  <si>
    <t>Place for tech people from the Munich area</t>
  </si>
  <si>
    <t>Developers and designers from Hamburg, Germany talking about UI/UX</t>
  </si>
  <si>
    <t>Talks around web development in German</t>
  </si>
  <si>
    <t>Greece</t>
  </si>
  <si>
    <t>Place where Greek designers hang out</t>
  </si>
  <si>
    <t>Hong Kong</t>
  </si>
  <si>
    <t>Community of coders based in Hong Kong</t>
  </si>
  <si>
    <t>Iceland</t>
  </si>
  <si>
    <t>Educational community for coders in Icelandic</t>
  </si>
  <si>
    <t>India</t>
  </si>
  <si>
    <t>Indian startups and tech scene on Slack</t>
  </si>
  <si>
    <t>Deep Learning Bangalore community</t>
  </si>
  <si>
    <t>IoT community with series of meet-ups in Pune, India</t>
  </si>
  <si>
    <t>Community of NewSpace India - curated online publication of articles on space activities by India</t>
  </si>
  <si>
    <t>Indonesia</t>
  </si>
  <si>
    <t>Jakarta JS user group on Slack</t>
  </si>
  <si>
    <t>Indonesian Slack chat for developers</t>
  </si>
  <si>
    <t xml:space="preserve">Indonesian community with a focus on UX </t>
  </si>
  <si>
    <t>Ireland</t>
  </si>
  <si>
    <t>Community of one co-working based in Belfast (Northern Ireland)</t>
  </si>
  <si>
    <t xml:space="preserve">The place to meet and discuss about all Irish startups related things </t>
  </si>
  <si>
    <t>Slack channel for people interested in, or working in the Irish tech industry</t>
  </si>
  <si>
    <t>Tech heads and designers from Northern Ireland</t>
  </si>
  <si>
    <t>Italia</t>
  </si>
  <si>
    <t>Italian speaking community about website for small and medium sized businesses - Smartplanet.biz</t>
  </si>
  <si>
    <t>Italy</t>
  </si>
  <si>
    <t>Group of people who have a lot in common, well love to JS and Bologna for sure</t>
  </si>
  <si>
    <t>Place where Italian JS experts stay connected</t>
  </si>
  <si>
    <t>Italian tech people hangout on Slack</t>
  </si>
  <si>
    <t>Java user group from Bologna</t>
  </si>
  <si>
    <t>Japan</t>
  </si>
  <si>
    <t>Slack spot of Japanese Android squad</t>
  </si>
  <si>
    <t>Discussions on Linux distribution with Japanese community of Arch Linux</t>
  </si>
  <si>
    <t>Japanese community of Domain-Driven Design specialists</t>
  </si>
  <si>
    <t>Place for Japanese Human-Centred Design specialists</t>
  </si>
  <si>
    <t>Japanise group about Kotlin programming language</t>
  </si>
  <si>
    <t>Kyoto based JavaScript lovers group</t>
  </si>
  <si>
    <t>Japanese Slack chat focused on tech topics with numerous audience</t>
  </si>
  <si>
    <t>Technical questions and information for Grasshopper (Virtual Phone System, VoIP, SIP etc.)</t>
  </si>
  <si>
    <t>Slack group of PHP users in Japanese</t>
  </si>
  <si>
    <t>Slack group of Japanese users of PostgreSQL</t>
  </si>
  <si>
    <t>Japanese community of product managers to share experience and discuss strategies</t>
  </si>
  <si>
    <t>Discussions of security testers from Japan</t>
  </si>
  <si>
    <t>Group of testers who use x Selenium</t>
  </si>
  <si>
    <t>Swift programming language community for people from Japan</t>
  </si>
  <si>
    <t>Japanese chat about R language</t>
  </si>
  <si>
    <t>Group of game development platform Unity in Japanese</t>
  </si>
  <si>
    <t>All inclusive Japanese community with channels on completely different topics from food to programming</t>
  </si>
  <si>
    <t>Game development environment study group based in Japan</t>
  </si>
  <si>
    <t xml:space="preserve">Japanese freelance community focused on remote working </t>
  </si>
  <si>
    <t>Kazakhstan</t>
  </si>
  <si>
    <t>Community of frontend guys based in Kazakhstan</t>
  </si>
  <si>
    <t>Latin America</t>
  </si>
  <si>
    <t>Slack Startups and Developers group of Latin Americans</t>
  </si>
  <si>
    <t>Chat for all developers from Latin America no matter where they based</t>
  </si>
  <si>
    <t xml:space="preserve">Local Latin America hackers talk </t>
  </si>
  <si>
    <t>Community of Latin American NodeJS professionals</t>
  </si>
  <si>
    <t>Mexico</t>
  </si>
  <si>
    <t>Mexican coders community on Slack</t>
  </si>
  <si>
    <t>JavaScript conference in Spanish</t>
  </si>
  <si>
    <t>JavaScript meetups in Mexico</t>
  </si>
  <si>
    <t>Netherlands</t>
  </si>
  <si>
    <t>Slack chat of Cyber Security company from Netherlands</t>
  </si>
  <si>
    <t>New Zealand</t>
  </si>
  <si>
    <t>Another New Zeland community focused on JavaScript</t>
  </si>
  <si>
    <t xml:space="preserve">Place to talk about Ruby with programmers from New Zealand </t>
  </si>
  <si>
    <t>Nigeria</t>
  </si>
  <si>
    <t>Nigerian hub and co-working for startups, innovators, creatives and entrepreneurs on Slack</t>
  </si>
  <si>
    <t>Pakistan</t>
  </si>
  <si>
    <t>Slack group of tech and marketing experts from Pakistan</t>
  </si>
  <si>
    <t>Poland</t>
  </si>
  <si>
    <t>Community of Polish programmers on Slack</t>
  </si>
  <si>
    <t>Unconf 2017 conference Slack team</t>
  </si>
  <si>
    <t>Puerto Rico</t>
  </si>
  <si>
    <t>Programmers community of locals from Puerto Rico</t>
  </si>
  <si>
    <t>Russia</t>
  </si>
  <si>
    <t>Russian speaking community of Go lang people</t>
  </si>
  <si>
    <t>Russian speaking all inclusive community focused on JavaScript</t>
  </si>
  <si>
    <t>Community of IP telephony experts</t>
  </si>
  <si>
    <t>Open chat for API and programming environment for iOS and Mac OS X</t>
  </si>
  <si>
    <t>One of the largest chats for design, media, technologies in Russian *paid access - 300 RUR one time entry fee</t>
  </si>
  <si>
    <t>Constant online hangouts of Russian DevOps engineers</t>
  </si>
  <si>
    <t>Community focused on programming courses in Russian</t>
  </si>
  <si>
    <t>GameDev bloc in Russian</t>
  </si>
  <si>
    <t>Chat for Russian Python developers and Moscow Python meetups</t>
  </si>
  <si>
    <t>Russian–speaking developers community on Slack</t>
  </si>
  <si>
    <t>Place for specialists in the filed of business security</t>
  </si>
  <si>
    <t>Saint Petersburg frontend community</t>
  </si>
  <si>
    <t>JS community of Siberian City Tomsk, in Russian. We love Tomsk!</t>
  </si>
  <si>
    <t>Place to meet with other traktorists, stay updated on the news and be able to reach out to all of them</t>
  </si>
  <si>
    <t xml:space="preserve">Group of local coders from Ufa City </t>
  </si>
  <si>
    <t>Conference Web Standards Days in Russian</t>
  </si>
  <si>
    <t>Scotland</t>
  </si>
  <si>
    <t>PHP-chat of folks from Scotland</t>
  </si>
  <si>
    <t>Serbia</t>
  </si>
  <si>
    <t>Serbian speaking JavaScript Community</t>
  </si>
  <si>
    <t>Slovenia</t>
  </si>
  <si>
    <t>Tech group of people from Ljubljana and wider Slovenia</t>
  </si>
  <si>
    <t>Ruby developers from Slovenia tech talks</t>
  </si>
  <si>
    <t>South Korea</t>
  </si>
  <si>
    <t>Slack channel of web development in South Korea</t>
  </si>
  <si>
    <t>Place where designers from all over South Korea stay connected</t>
  </si>
  <si>
    <t>Spain</t>
  </si>
  <si>
    <t>Place for the best engineers and tech people from Barcelona</t>
  </si>
  <si>
    <t>Catalan debate group for startups, entrepreneurship, development and job offers</t>
  </si>
  <si>
    <t>Madrid startup ecosystem on Slack</t>
  </si>
  <si>
    <t>Local startups community from Spain</t>
  </si>
  <si>
    <t>Sweden</t>
  </si>
  <si>
    <t>Group of growthhackers and marketing experts from Sweden</t>
  </si>
  <si>
    <t>Slack group of Stockholm Fintech Hub - dedicated physical space for communication, collaboration, and cooperation of Fintech community</t>
  </si>
  <si>
    <t>Slack chat for learning Swedish language</t>
  </si>
  <si>
    <t>Switzerland</t>
  </si>
  <si>
    <t>Startup community from Switzerland</t>
  </si>
  <si>
    <t>Community of JS and web folks in Zurich</t>
  </si>
  <si>
    <t>Taiwan</t>
  </si>
  <si>
    <t>Travellers community of  ExploreTaiwan.Asia website</t>
  </si>
  <si>
    <t>Thailand</t>
  </si>
  <si>
    <t>Startups scene for locals in Chiang Mai City</t>
  </si>
  <si>
    <t>Turkey</t>
  </si>
  <si>
    <t>Turkish community of all kind programmers</t>
  </si>
  <si>
    <t>Istanbul Google developer Slack group</t>
  </si>
  <si>
    <t>Another Turkish community of Ruby programmers</t>
  </si>
  <si>
    <t>UAE</t>
  </si>
  <si>
    <t>MENA area startup community</t>
  </si>
  <si>
    <t>Ukraine</t>
  </si>
  <si>
    <t>Ukraine DevOps Slack hangout</t>
  </si>
  <si>
    <t>United Kingdom</t>
  </si>
  <si>
    <t>Unity 3D meet-up run by Brighton Games Collective and hosted at the Skiff</t>
  </si>
  <si>
    <t xml:space="preserve">Another frontend community in United Kingdom </t>
  </si>
  <si>
    <t>Community of local startup founders from Leicester</t>
  </si>
  <si>
    <t>Birmingham area professionals involved in technology</t>
  </si>
  <si>
    <t>A not-for-profit community bringing more events to the North of the UK which are inspired by the principles of Burning Man Festival</t>
  </si>
  <si>
    <t>Group of professional analytics from Wales</t>
  </si>
  <si>
    <t>East Midlands PHP community on Slack</t>
  </si>
  <si>
    <t>Place for people working in public sector organisations or individuals and companies working with public sector organisation</t>
  </si>
  <si>
    <t>Chat of entrepreneurs, startups, investors, design agencies, internet marketers and freelancers in London *paid access - £1 entry fee</t>
  </si>
  <si>
    <t>Community of RSEs who combine an intricate understanding of research (most hold a PhD) with expertise in programming and software engineering</t>
  </si>
  <si>
    <t>London frontend scene on Slack</t>
  </si>
  <si>
    <t>USA</t>
  </si>
  <si>
    <t>Place where digital media content creators, marketers, and enthusiasts of Nashville hang out</t>
  </si>
  <si>
    <t>Chat for group of people in Memphis with a diverse interest in Technology</t>
  </si>
  <si>
    <t>Local community of people from Austin</t>
  </si>
  <si>
    <t>Slack Tech community for the Baltimore, MD</t>
  </si>
  <si>
    <t>Baton Rouge area developers, designers, marketers, business people, hobbyists, students, and other professionals</t>
  </si>
  <si>
    <t>Slack channel of BetaNYC- civic organization dedicated to improving lives in New York through civic design, technology, and data</t>
  </si>
  <si>
    <t>Coders who got their start in tech bootcamps in the Denver and Boulder</t>
  </si>
  <si>
    <t>Group of web and software developers in the Boston area connected</t>
  </si>
  <si>
    <t>Charleston local tech community on Slack</t>
  </si>
  <si>
    <t>Place where Chicago tech heads gang hang outs</t>
  </si>
  <si>
    <t>Tech talks for Washington, DC about different frameworks and programming languages</t>
  </si>
  <si>
    <t>Community of developers from Denver area</t>
  </si>
  <si>
    <t>Detroit software peeps on Slack</t>
  </si>
  <si>
    <t>Chat of DevOps practitioners from Minneapolis/St. Paul area</t>
  </si>
  <si>
    <t>Dallas-Fort Worth startup scene Slack group</t>
  </si>
  <si>
    <t>Community of like-minded, motivated and inspired Filipino-Americans</t>
  </si>
  <si>
    <t>Data science, machine learning, robotics, big data, artificial intelligence discussions in Fort Worth, Texas</t>
  </si>
  <si>
    <t>Group of female developers from Boulder and Denver</t>
  </si>
  <si>
    <t>Slack community of Gainesville techies</t>
  </si>
  <si>
    <t>Channel of free monthly meet-up in Salt Lake City for coders, business people, designers, and anyone interested in tech</t>
  </si>
  <si>
    <t>Hackers from Upstate New York regions - Buffalo, Rochester, Syracuse, Albany and more</t>
  </si>
  <si>
    <t>Hackers, makers, developers, designers from Greenville and surrounding Upstate South Carolina</t>
  </si>
  <si>
    <t>Startups from Israel in New York City</t>
  </si>
  <si>
    <t>Slack channel announcing Los Angeles JavaScript community meetups</t>
  </si>
  <si>
    <t>Knoxville area software development community</t>
  </si>
  <si>
    <t>Micro-community of photography lovers from Los Angeles</t>
  </si>
  <si>
    <t>Tech meetups in Louisville, Kentucky</t>
  </si>
  <si>
    <t xml:space="preserve">Local startup community of Madison </t>
  </si>
  <si>
    <t>Place for midwest designers to chat, share tools and get feedback</t>
  </si>
  <si>
    <t>US Middle West IT-community on Slack</t>
  </si>
  <si>
    <t>Community of local Minnesota people to network, share knowledge, and learn about PHP</t>
  </si>
  <si>
    <t>Minneapolis and St.Poal, Minnesota local WordPress community</t>
  </si>
  <si>
    <t>Tech community of Minneapolis and St.Paul, Minnesota</t>
  </si>
  <si>
    <t>Place for  developers based in Nashville to keep in touch</t>
  </si>
  <si>
    <t>Community of local product professionals for learning, sharing and networking</t>
  </si>
  <si>
    <t>Community of technologists based in Colorado</t>
  </si>
  <si>
    <t>Community of developers based from New York City</t>
  </si>
  <si>
    <t>New York City tech talks on Slack</t>
  </si>
  <si>
    <t>Austin volunteer citizen brigade advocating for open government, open data, and civic application</t>
  </si>
  <si>
    <t>Slack group for developers from Orlando area</t>
  </si>
  <si>
    <t>Portland’s community for project managers</t>
  </si>
  <si>
    <t>Portland Slack instance that helps startup community stay connected</t>
  </si>
  <si>
    <t>Place where Philly startups and entrepreneurs connects</t>
  </si>
  <si>
    <t xml:space="preserve">Another developers community from Philadelphia this time </t>
  </si>
  <si>
    <t>Group of makers in the Phoenix Metro area dedicated to cooperation &amp; creativity</t>
  </si>
  <si>
    <t>Portland indie game squad community for game developers and players everywhere</t>
  </si>
  <si>
    <t xml:space="preserve">Austin's group for technology executives, product experts, developers, designers, marketers and strategist </t>
  </si>
  <si>
    <t>Small Pioneer Valley tech scene</t>
  </si>
  <si>
    <t>Community where locals from Harrisonburg VA and the Shenandoah valleyspending time</t>
  </si>
  <si>
    <t>Group of Ruby enthusiasts of Fort Worth, Texas</t>
  </si>
  <si>
    <t>San Antonio Slack channel of Tech Bloc</t>
  </si>
  <si>
    <t>Place for honest local technical folks from Seattle</t>
  </si>
  <si>
    <t>Slack chat of Seattle Tech community</t>
  </si>
  <si>
    <t>Group of chat channels for prairie-based developers, designers, marketers, and other professionals</t>
  </si>
  <si>
    <t>The software craftsmanship movement Los Angeles squad</t>
  </si>
  <si>
    <t>Non-profit association supporting the software design and development community in West Michigan</t>
  </si>
  <si>
    <t>Startup community for local founders from Iowa</t>
  </si>
  <si>
    <t>Collective of software engineers and programmers in the Tampa Bay Area</t>
  </si>
  <si>
    <t>Place for New Mexican technologists of all stripes</t>
  </si>
  <si>
    <t>Place for people who love tech in the Monroe Michigan area</t>
  </si>
  <si>
    <t>Tech community of locals from North Alabama</t>
  </si>
  <si>
    <t>Atlanta area group for all professionals involved in technology</t>
  </si>
  <si>
    <t>Oklahoma tech scene on Slack</t>
  </si>
  <si>
    <t>Community of non-profit news and media organization with local news, information, and analysis within Longmont</t>
  </si>
  <si>
    <t>Startup community in Raleigh, Durham, Chapel Hill and surrounding region (The Triangle, NC)</t>
  </si>
  <si>
    <t>Place where Unity developers gather to recount their adventures in the wild</t>
  </si>
  <si>
    <t>Channel for the Utah Games Guild indie community</t>
  </si>
  <si>
    <t>Local UX folks from Baltimore networking</t>
  </si>
  <si>
    <t>Private community of Los Angeles tech influencers *paid access - $99 one time entry fee</t>
  </si>
  <si>
    <t>Place for WordPress designers, developers, and content creators to connect</t>
  </si>
  <si>
    <t>Uzbekistan</t>
  </si>
  <si>
    <t>Community of Uzbekistan developer folks</t>
  </si>
  <si>
    <t>Vietnam</t>
  </si>
  <si>
    <t>Cozy group of Vietnamise developers</t>
  </si>
  <si>
    <t>Part #7 - Miscellaneous (217)</t>
  </si>
  <si>
    <t>Topic</t>
  </si>
  <si>
    <t>Art</t>
  </si>
  <si>
    <t>A curated community of photographers to share and meet great people who also enjoy photography</t>
  </si>
  <si>
    <t>Community all about generative art with 28 public chats</t>
  </si>
  <si>
    <t xml:space="preserve">Group of performance-based theatre providing drama, music and dance experience for young people </t>
  </si>
  <si>
    <t>Slack chat for photographers to discuss their common passion</t>
  </si>
  <si>
    <t>Aviation</t>
  </si>
  <si>
    <t>A community for Private &amp; Pro Aviators to discuss and advance aviation across the world</t>
  </si>
  <si>
    <t xml:space="preserve">Community of Stratux - aviation weather and traffic receiver based on RTL-SDR </t>
  </si>
  <si>
    <t>Open source, space-based projects</t>
  </si>
  <si>
    <t>Education</t>
  </si>
  <si>
    <t>Discussions of teachers around the world</t>
  </si>
  <si>
    <t>Student community for everyone interested in app development</t>
  </si>
  <si>
    <t>Group for people interested in IELTS, business English, entrepreneurship and sharing skills</t>
  </si>
  <si>
    <t>Community for learning both English and Russian languages</t>
  </si>
  <si>
    <t xml:space="preserve">Community of Flipped learning (pedagogical approach) supportrs </t>
  </si>
  <si>
    <t>Forum about future of learning, new school, life schools, lifelong learning, and alternative education</t>
  </si>
  <si>
    <t>Right place to learn to code, get feedback or get tips and professional advices</t>
  </si>
  <si>
    <t>Web Development &amp; Design Tutorials - online education for beginners, intermediate and expert web professionals</t>
  </si>
  <si>
    <t>Online course from The Pencil To Pixel Studio on lettering: tips, case studies, and tutorials *paid access - $30.00/months</t>
  </si>
  <si>
    <t>Game development and design courses community</t>
  </si>
  <si>
    <t>European training network for early stage researchers (ESRs)</t>
  </si>
  <si>
    <t>Self-directed learners, newbie software developers, computer scientists and entrepreneurs</t>
  </si>
  <si>
    <t>Group of educators using Slack</t>
  </si>
  <si>
    <t>Online startup University for student founders</t>
  </si>
  <si>
    <t>ACM student members involved in the local tech community</t>
  </si>
  <si>
    <t>Group for people, who are willing to learn JavaScript</t>
  </si>
  <si>
    <t>Food</t>
  </si>
  <si>
    <t>All the things beer. Brewing, trading, beer pictures, beer reviews, beer etc.</t>
  </si>
  <si>
    <t>Food Bloggers Community and all the things tasty</t>
  </si>
  <si>
    <t>Place for food influencers to cross-promote, collaborate on projects, and learn from one another</t>
  </si>
  <si>
    <t>FPSA Young Professionals Channel about career development, networking and educational opportunities of food processing suppliers</t>
  </si>
  <si>
    <t>Place where home brew lovers can talk about their passion</t>
  </si>
  <si>
    <t>Collection of information and data on food products from around the world</t>
  </si>
  <si>
    <t xml:space="preserve">Slack Group of OpenFarm - free and open database for farming and gardening knowledge </t>
  </si>
  <si>
    <t>Discuss everything about coffee: beans, different ways of roasting, making technologies etc.</t>
  </si>
  <si>
    <t>Community of home brewers - beer, wine and mead aficionados</t>
  </si>
  <si>
    <t>Slack community for chefs and bakers of all skill levels to improve in the kitchen</t>
  </si>
  <si>
    <t>Freelancers</t>
  </si>
  <si>
    <t>Place to chat about remote worker life, clients, and things office workers don't understand</t>
  </si>
  <si>
    <t>Hangout for business and freelancers who want to work for bitcoin digital currencies</t>
  </si>
  <si>
    <t>A free Slack hangout for digital nomads working on a startup</t>
  </si>
  <si>
    <t>Community to share experience with other freelancers and even get a job
*paid access - $25 one time entry fee</t>
  </si>
  <si>
    <t>Community of freelancers, creatives, and do-ers having chats on industry trends</t>
  </si>
  <si>
    <t>Indie team of localizers, developers, testers, and SEOs</t>
  </si>
  <si>
    <t>Social network for digital nomads
*paid access - $30/month</t>
  </si>
  <si>
    <t>Slack forum of Nomadstalk.com supporters</t>
  </si>
  <si>
    <t>Place for conversation between freelancers and remote workers</t>
  </si>
  <si>
    <t>Teleworking and co-working enthusiasts group</t>
  </si>
  <si>
    <t>Community that unites people from all over the globe who works remotely</t>
  </si>
  <si>
    <t>Remotive.io</t>
  </si>
  <si>
    <t>--</t>
  </si>
  <si>
    <t>Support, sharing remote jobs and collection of productivity tips for freelancers
*paid access - $5/month</t>
  </si>
  <si>
    <t>Community for Virtual Assistants who communicate and collaborate with each others</t>
  </si>
  <si>
    <t>Freelancers and content marketing community</t>
  </si>
  <si>
    <t>Community unites freelancers and those who work with them</t>
  </si>
  <si>
    <t>Slack with remote workers, freelancers, entrepreneurs and distributed companies all over the world
*paid access - $5/month</t>
  </si>
  <si>
    <t>Health</t>
  </si>
  <si>
    <t>Medical online consulting place where doctors answers any questions relevant to personal health *paid access - $20.00 one time entry fee</t>
  </si>
  <si>
    <t xml:space="preserve">Everything about modern medicine and different technologies relevant </t>
  </si>
  <si>
    <t>Community of digital health application developers</t>
  </si>
  <si>
    <t>Fertility health talks for all genders and sexual orientation</t>
  </si>
  <si>
    <t>Intermittent fasting club -place to get real time tips, advice, and camaraderie from experienced members</t>
  </si>
  <si>
    <t>HR</t>
  </si>
  <si>
    <t>Community of operational people, HR people and psychologists</t>
  </si>
  <si>
    <t>Place to seek for career guidance, resume advice, and interview coaching</t>
  </si>
  <si>
    <t>Slack channel for corporate recruiters</t>
  </si>
  <si>
    <t>Slack team of recruiting agency - Jaquar28</t>
  </si>
  <si>
    <t>Medicine</t>
  </si>
  <si>
    <t>Community of medical professionals around SwiftWire, a custom EMR automation solution</t>
  </si>
  <si>
    <t xml:space="preserve">Slack team of annual meeting and exhibition of International Society for Magnetic Resonance in Medicine </t>
  </si>
  <si>
    <t>Medical discussions on  Magnetic Resonance Imaging devices (MRI)</t>
  </si>
  <si>
    <t>Community of medical professionals based in United Kingdom and Ireland</t>
  </si>
  <si>
    <t>Movies</t>
  </si>
  <si>
    <t>Chat for movie geeks who discuss streaming, torrents etc.</t>
  </si>
  <si>
    <t>May the Force be with those guys. Star Wars fans community</t>
  </si>
  <si>
    <t>Music</t>
  </si>
  <si>
    <t>Slack group of professional musicians with music discussions
*paid access - $4.99 Life time access</t>
  </si>
  <si>
    <t>Fans of Apple Music and Beats1 Radio</t>
  </si>
  <si>
    <t>Chat to discuss everything about music production</t>
  </si>
  <si>
    <t>Chat live about TechHouse, DeepHouse, Techno sets, and DJ's</t>
  </si>
  <si>
    <t>Slack team of recording studio in Morris, Minnesota</t>
  </si>
  <si>
    <t>Social club of musicians, producers and DJs focused on electronic music</t>
  </si>
  <si>
    <t>Slack chat for Korean music lovers</t>
  </si>
  <si>
    <t xml:space="preserve">Community for musicians and music lovers to discuss different music styles and share favourites </t>
  </si>
  <si>
    <t>Former Rdio (Pandora Radio) users, past Rdio employees, third-party app developers, and music enthusiasts</t>
  </si>
  <si>
    <t>A global community at the intersection of music and technology</t>
  </si>
  <si>
    <t>Community of Voltra - digital music player and shop</t>
  </si>
  <si>
    <t>Non-profit</t>
  </si>
  <si>
    <t>Community of socially responsible coders who work on ecological and social problems and projects</t>
  </si>
  <si>
    <t>A brigade of Code for America working to create low-risk settings for innovation between citizens and government</t>
  </si>
  <si>
    <t>A volunteer civic technology group</t>
  </si>
  <si>
    <t>Members of non-profit initiative that facilitates the growth of a diverse tech community by running regular programming workshops</t>
  </si>
  <si>
    <t>Collective of developers, designers, and creatives working to elect Bernie Sanders for President</t>
  </si>
  <si>
    <t>Collaboration community to combat climate change</t>
  </si>
  <si>
    <t>Chat of American non-profit organization Creative Commons</t>
  </si>
  <si>
    <t>Community of volunteers from Crowdcrafting.org</t>
  </si>
  <si>
    <t>Community of programmers, designers and copyrighters who help different non-profit organizations  (Amnesty International, ActionAid, Bond, Centrepoint, Greenpeace, Oxfam, UNICEF, Christian Aid etc.)</t>
  </si>
  <si>
    <t>Community of coders who cooperates with federal agencies to successfully deliver efficient and easy-to-use digital services</t>
  </si>
  <si>
    <t>Roundtable for non-profit leaders, supporters and influencers</t>
  </si>
  <si>
    <t>Group of guys who question and experiment with social models based on collaboration, openness and fairness</t>
  </si>
  <si>
    <t>Bernie Sanders' movement focused on the idea to bring democracy for the working people</t>
  </si>
  <si>
    <t>Progressive Network supporters focused on peace, unity and fighting against our corrupt media</t>
  </si>
  <si>
    <t>Slack channel of  volunteer non-profit organization dedicated to teaching basic computing skills to researchers</t>
  </si>
  <si>
    <t>Non-profit American city initiative on Slack</t>
  </si>
  <si>
    <t xml:space="preserve">Slack chat of Yunity supporters who believes that we can make this world better and the key is unconditional sharing </t>
  </si>
  <si>
    <t>Other</t>
  </si>
  <si>
    <t>Discussions on transportation, logistics and stuff relevant</t>
  </si>
  <si>
    <t>Slack group for African American tech professionals</t>
  </si>
  <si>
    <t>Chat live on cannabis industry news and highlights</t>
  </si>
  <si>
    <t>Green building enthusiasts community on Slack</t>
  </si>
  <si>
    <t>Slack group with productivity tips and tricks</t>
  </si>
  <si>
    <t>Team to promote your entertainment/social media</t>
  </si>
  <si>
    <t>Community of Indie game developers and hobbyists</t>
  </si>
  <si>
    <t>Slack chat for entrepreneurs who are constantly looking for new tools and ideas for business development</t>
  </si>
  <si>
    <t>American political initiative group on Slack</t>
  </si>
  <si>
    <t>Open source projects to create open collectives to share their expenses and let their community chip in</t>
  </si>
  <si>
    <t xml:space="preserve">Place to learn how to improve personal productivity </t>
  </si>
  <si>
    <t>Slack community of people from subReddit /Entrepreneur</t>
  </si>
  <si>
    <t>Group of enthusiasts who supports development of responsive organizations</t>
  </si>
  <si>
    <t>Folks who like Sci-Fi and Fantasy of all types and mediums</t>
  </si>
  <si>
    <t>Chat for docks and maritime workers</t>
  </si>
  <si>
    <t>Discussion group for dads and soon-to-be dads</t>
  </si>
  <si>
    <t>Place to hang out with nerd-minded people on Tumblr</t>
  </si>
  <si>
    <t>Slack community for translators</t>
  </si>
  <si>
    <t>Global club for chatting about prepping, survivance and SHTF</t>
  </si>
  <si>
    <t>Place where YouTubers gang hangs out</t>
  </si>
  <si>
    <t>Podcasting</t>
  </si>
  <si>
    <t>Place for everything about podcasting and podcasters</t>
  </si>
  <si>
    <t>Weekly podcast and newsletter dedicated to technologies</t>
  </si>
  <si>
    <t>Community of podcast services on Slack</t>
  </si>
  <si>
    <t>Group for professional podcasters</t>
  </si>
  <si>
    <t>Podcast series and their fans</t>
  </si>
  <si>
    <t>Weekly audio podcast that feels like the conversations you have at your local comic book store</t>
  </si>
  <si>
    <t>Audiobook and podcast enthusiasts, fans and creators</t>
  </si>
  <si>
    <t>Products &amp; Companies</t>
  </si>
  <si>
    <t>Users of Akeneo PIM - product information manager based on Symfony2 and OroPlatform</t>
  </si>
  <si>
    <t>Mobile video app society. Place to meet with other Banana users, chat about filters, share feedback</t>
  </si>
  <si>
    <t>Slack group focused on open source web-based Laboratory Information Management System</t>
  </si>
  <si>
    <t>Slack group behind Boaqworld - UX consulting company</t>
  </si>
  <si>
    <t>Slack channel of Clientexec - client management, support and billing system for web hosting companies</t>
  </si>
  <si>
    <t>Community of CtrlAlt - company producing custom keyboards &amp; desk accessories</t>
  </si>
  <si>
    <t>Dealer's Greatest Assets (DGA) сhat of Agent сollaboration</t>
  </si>
  <si>
    <t>EMC program focused on DevOps, open source and open communities</t>
  </si>
  <si>
    <t>Slack group of EVE Robotics - affordable software for sneakerheads and resellers</t>
  </si>
  <si>
    <t>Co-working espace of General Provision</t>
  </si>
  <si>
    <t>Hubspot chat on Slack</t>
  </si>
  <si>
    <t>Community of Kalabox users - local development for Drupal, WordPress, and beyond</t>
  </si>
  <si>
    <t>Community focused on development tools</t>
  </si>
  <si>
    <t>Slack chat get news about Landing.jobs, discuss technology and career with our community</t>
  </si>
  <si>
    <t>Certified Zendesk (help-desk solution) community</t>
  </si>
  <si>
    <t>A specialized design and marketing lab and its supporters</t>
  </si>
  <si>
    <t>Place to reach out to Nukern team -  billing software in the cloud, specialized for web hosting companies</t>
  </si>
  <si>
    <t>Slack-based community of Nylas - open source desktop email client</t>
  </si>
  <si>
    <t>Slack team Parabol developers - real-time prioritization dashboard</t>
  </si>
  <si>
    <t>API development tool</t>
  </si>
  <si>
    <t>Slack-based chat of consulting agency HERE/FORTH
*paid access - $50/month</t>
  </si>
  <si>
    <t>Community for Stamplay developers</t>
  </si>
  <si>
    <t>Psychology</t>
  </si>
  <si>
    <t>Slack chat specifically for introverts and their needs</t>
  </si>
  <si>
    <t>Slack team for lonely people who use the internet</t>
  </si>
  <si>
    <t>Channel of MBTV - life-coaching platform</t>
  </si>
  <si>
    <t>Community for men who want to become the most authentic, best and most attractive version of themselves</t>
  </si>
  <si>
    <t>Place where sychedelic researchers, therapists, experienced psychonauts or just curiousers hang out</t>
  </si>
  <si>
    <t>Discussions on the point where psychology meets tech</t>
  </si>
  <si>
    <t>Real Estate</t>
  </si>
  <si>
    <t>Real Estate Marketing Community to discuss leads, conversions, closing and growth hacks</t>
  </si>
  <si>
    <t>Place to discuss any type of technology for the real estate industry or that affects the industry</t>
  </si>
  <si>
    <t>Chat with other AirBNB hosts from all over the world</t>
  </si>
  <si>
    <t>Religion</t>
  </si>
  <si>
    <t>Place where adventists come together, learn, network, share and gain inspiration</t>
  </si>
  <si>
    <t>Place for followers of Christ from modern technology fields together</t>
  </si>
  <si>
    <t>Another Christian Slack group</t>
  </si>
  <si>
    <t>Slack group of Red Hills Church, US</t>
  </si>
  <si>
    <t>Community of Tech Reformation – where the world of technology meets the worldview of Christianity</t>
  </si>
  <si>
    <t>Science</t>
  </si>
  <si>
    <t>Community of anthropologists, anthropology students, and anthropology enthusiasts</t>
  </si>
  <si>
    <t>Biotech industry community for connecting with all things biotech</t>
  </si>
  <si>
    <t>A slack group for bio hackers, DIY bio and bio tech</t>
  </si>
  <si>
    <t>Place for people who have a little to a lot of experience with ethnography</t>
  </si>
  <si>
    <t>Slack group of QIIME - Quantitative Insights Into Microbial Ecology</t>
  </si>
  <si>
    <t>Slack group about synthetic biology with separate chat rooms for different topics</t>
  </si>
  <si>
    <t>Social</t>
  </si>
  <si>
    <t>Place to vent, discuss and plan efforts to overcome ageism in the Tech industry</t>
  </si>
  <si>
    <t>Group of people who solve social problems with data and code</t>
  </si>
  <si>
    <t>Slack chat for people who say NO! to Brexit</t>
  </si>
  <si>
    <t>Community for social entrepreneurs from all over the globe</t>
  </si>
  <si>
    <t>Sport</t>
  </si>
  <si>
    <t>Chat to get an advice on how to stay healthy and do sports while spending most of the time in the office *paid access $5.00/month</t>
  </si>
  <si>
    <t>Place to discuss optimizing of human movement, maximizing of athletic performance, resolving injuries, accelerating recovery, etc.</t>
  </si>
  <si>
    <t>Dallas-Fort Worth golfers group</t>
  </si>
  <si>
    <t xml:space="preserve">Group of extreme sports fans and their GoPro cams </t>
  </si>
  <si>
    <t>Hickers and backpackers community with tips and tricks</t>
  </si>
  <si>
    <t>Sport-tech community on Slack</t>
  </si>
  <si>
    <t xml:space="preserve">UTR (Universal Tennis Rating) community on Slack </t>
  </si>
  <si>
    <t>Community of CrossFit members, athletes, owners and coaches from around the world</t>
  </si>
  <si>
    <t>Travelling</t>
  </si>
  <si>
    <t>Place to e-meet travel bloggers, photographers and freelancers</t>
  </si>
  <si>
    <t>Talks of professional travel bloggers and enthusiasts</t>
  </si>
  <si>
    <t>Chat live with fellow travellers</t>
  </si>
  <si>
    <t xml:space="preserve">Place for travellers to exchange visiting tips for cities all over the world </t>
  </si>
  <si>
    <t>Vaping</t>
  </si>
  <si>
    <t>Vapor community where like-minded people share tips and trick about their passion.</t>
  </si>
  <si>
    <t>Another community for vapers to discuss vaping with other vapers</t>
  </si>
  <si>
    <t>Video</t>
  </si>
  <si>
    <t>Online video creators place to find collaborators, showcase your work, and discuss strategy</t>
  </si>
  <si>
    <t>Place where live-streaming professionals and developers share expertise and feedback</t>
  </si>
  <si>
    <t xml:space="preserve">Place to meet with other VAAPI developers, be updated on the newest releases and to reach out to core team </t>
  </si>
  <si>
    <t>Slack group of Video-dev - open-source software for video engineers, by video engineers</t>
  </si>
  <si>
    <t>Video platform community to get feedback from each other, and build stronger relationships in real-time</t>
  </si>
  <si>
    <t>Women</t>
  </si>
  <si>
    <t>Everything about startups founded by female founders
*paid access - $30 one time entry fee</t>
  </si>
  <si>
    <t>Completely anonymous, women's-only fitness community
*paid access - $6.99/month</t>
  </si>
  <si>
    <t>Community where women travellers can provide advise, chat about traveling and places, and seek support from other female travellers</t>
  </si>
  <si>
    <t>Community of strong, powerful women</t>
  </si>
  <si>
    <t>Python open-source community for ladies</t>
  </si>
  <si>
    <t>Ladies who travel spot to talk about trips, gear, inspiration and to cheer each other on</t>
  </si>
  <si>
    <t>Chat for women working in sales roles who want to connect and learn from each other</t>
  </si>
  <si>
    <t xml:space="preserve">Technological All Female Slack Community </t>
  </si>
  <si>
    <t>Space for women who work in technology</t>
  </si>
  <si>
    <t>Tribe for women in tech on Slack</t>
  </si>
  <si>
    <t>Writing</t>
  </si>
  <si>
    <t>Community of people who care about honest news</t>
  </si>
  <si>
    <t>Community of Quill - open source literacy tool for students to master creative writing</t>
  </si>
  <si>
    <t>Place for writers from around the world to discuss, review, critique, inspire, learn, grow, and connect</t>
  </si>
  <si>
    <t>Events</t>
  </si>
  <si>
    <t>Place for people to discover amazing events to attend</t>
  </si>
  <si>
    <t>AMSxTech is a non-profit grassroots community that focuses on connecting tech professionals in Amsterdam</t>
  </si>
  <si>
    <t>AWS chatbot challenge - hackathon-specific Slack channel</t>
  </si>
  <si>
    <t>Space to network outside of Babes In Business meet ups</t>
  </si>
  <si>
    <t>Discussions on event for Java, .NET, Ruby, Python and PHP developers</t>
  </si>
  <si>
    <t xml:space="preserve">Slack group of Decentralized Web Summit and related services </t>
  </si>
  <si>
    <t>Channel listing numerous festivals and events</t>
  </si>
  <si>
    <t>Discussion spaces for geeks and events to meet like-minded people</t>
  </si>
  <si>
    <t>Slack team of Hack4Sac - Technology event for Sacramento County</t>
  </si>
  <si>
    <t>The satRdays are SQLSaturday-inspired, community-led, one-day, regional and very affordable conferences around the world  discussed on Slack</t>
  </si>
  <si>
    <t>The Apple Worldwide Developers Conference (WWDC)</t>
  </si>
  <si>
    <t>Group of people in tech who want to travel while working remotely</t>
  </si>
  <si>
    <t>Real time, HR centric community to help people network and grow by learning from each other</t>
  </si>
  <si>
    <t>Sales professionals, recruiters and hiring managers Slack group</t>
  </si>
  <si>
    <t>Tech recruiters community for collaborating and sharing of tips, strategies, and candidates</t>
  </si>
  <si>
    <t>Open recruiting community which brings together HR, sourcing, employer branding, and recruiting leaders</t>
  </si>
  <si>
    <t>Another technical recruiters Slack team</t>
  </si>
  <si>
    <t>Community of consumers, budgeters and DIY guys who wants to save time and money while controlling the content they watch *paid access - $19.99 one time entry fee</t>
  </si>
  <si>
    <t>Community of flexibility and contortion enthusiasts who share tips and practices</t>
  </si>
  <si>
    <t>Slack channel which serves the sports business community to help them share and collaborate</t>
  </si>
  <si>
    <t>Chat around a collaborative storytelling saga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</si>
</sst>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8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u/>
      <sz val="13"/>
      <color rgb="FF0000FF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rgb="FF1155CC"/>
      <name val="Arial"/>
      <family val="2"/>
    </font>
    <font>
      <u/>
      <sz val="11"/>
      <color rgb="FF1155CC"/>
      <name val="Arial"/>
      <family val="2"/>
    </font>
    <font>
      <sz val="11"/>
      <color rgb="FF000000"/>
      <name val="Arial"/>
      <family val="2"/>
    </font>
    <font>
      <sz val="11"/>
      <color rgb="FF212121"/>
      <name val="Arial"/>
      <family val="2"/>
    </font>
    <font>
      <sz val="11"/>
      <color rgb="FF545454"/>
      <name val="Arial"/>
      <family val="2"/>
    </font>
    <font>
      <u/>
      <sz val="11"/>
      <color rgb="FF1155CC"/>
      <name val="Arial"/>
      <family val="2"/>
    </font>
    <font>
      <u/>
      <sz val="11"/>
      <color rgb="FF1155CC"/>
      <name val="Arial"/>
      <family val="2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5" borderId="0" applyNumberFormat="0" applyBorder="0" applyAlignment="0" applyProtection="0"/>
  </cellStyleXfs>
  <cellXfs count="33">
    <xf numFmtId="0" fontId="0" fillId="0" borderId="0" xfId="0" applyFont="1" applyAlignment="1"/>
    <xf numFmtId="0" fontId="5" fillId="3" borderId="0" xfId="0" applyFont="1" applyFill="1" applyAlignment="1">
      <alignment horizontal="right" vertical="top" wrapText="1"/>
    </xf>
    <xf numFmtId="0" fontId="6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right" vertical="top" wrapText="1"/>
    </xf>
    <xf numFmtId="0" fontId="7" fillId="4" borderId="0" xfId="0" applyFont="1" applyFill="1" applyAlignment="1">
      <alignment horizontal="left" vertical="top"/>
    </xf>
    <xf numFmtId="0" fontId="8" fillId="4" borderId="0" xfId="0" applyFont="1" applyFill="1" applyAlignment="1">
      <alignment horizontal="left" vertical="top" wrapText="1"/>
    </xf>
    <xf numFmtId="0" fontId="7" fillId="4" borderId="0" xfId="0" applyFont="1" applyFill="1" applyAlignment="1">
      <alignment horizontal="right" vertical="top"/>
    </xf>
    <xf numFmtId="0" fontId="7" fillId="4" borderId="0" xfId="0" applyFont="1" applyFill="1" applyAlignment="1"/>
    <xf numFmtId="0" fontId="7" fillId="4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right" vertical="top"/>
    </xf>
    <xf numFmtId="0" fontId="7" fillId="0" borderId="0" xfId="0" applyFont="1" applyAlignment="1"/>
    <xf numFmtId="0" fontId="10" fillId="4" borderId="0" xfId="0" applyFont="1" applyFill="1" applyAlignment="1">
      <alignment horizontal="left" vertical="top"/>
    </xf>
    <xf numFmtId="0" fontId="11" fillId="4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10" fillId="4" borderId="0" xfId="0" applyFont="1" applyFill="1" applyAlignment="1">
      <alignment horizontal="right" vertical="top"/>
    </xf>
    <xf numFmtId="0" fontId="12" fillId="4" borderId="0" xfId="0" applyFont="1" applyFill="1" applyAlignment="1">
      <alignment horizontal="left"/>
    </xf>
    <xf numFmtId="0" fontId="10" fillId="4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5" fillId="5" borderId="0" xfId="1" applyAlignment="1">
      <alignment horizontal="left" vertical="top"/>
    </xf>
    <xf numFmtId="0" fontId="15" fillId="5" borderId="0" xfId="1" applyAlignment="1">
      <alignment horizontal="left" vertical="top" wrapText="1"/>
    </xf>
    <xf numFmtId="0" fontId="15" fillId="5" borderId="0" xfId="1" applyAlignment="1">
      <alignment horizontal="right" vertical="top"/>
    </xf>
    <xf numFmtId="0" fontId="15" fillId="5" borderId="0" xfId="1" applyAlignment="1"/>
    <xf numFmtId="0" fontId="2" fillId="3" borderId="0" xfId="0" applyFont="1" applyFill="1" applyAlignment="1">
      <alignment horizontal="left" vertical="top" wrapText="1"/>
    </xf>
    <xf numFmtId="0" fontId="0" fillId="0" borderId="0" xfId="0" applyFont="1" applyAlignment="1"/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remotive.io/" TargetMode="External"/><Relationship Id="rId1" Type="http://schemas.openxmlformats.org/officeDocument/2006/relationships/hyperlink" Target="http://bit.ly/1000sla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467"/>
  <sheetViews>
    <sheetView tabSelected="1" workbookViewId="0">
      <pane ySplit="1" topLeftCell="A32" activePane="bottomLeft" state="frozen"/>
      <selection pane="bottomLeft" activeCell="C50" sqref="C50"/>
    </sheetView>
  </sheetViews>
  <sheetFormatPr defaultColWidth="12.5703125" defaultRowHeight="15.75" customHeight="1" x14ac:dyDescent="0.2"/>
  <cols>
    <col min="1" max="1" width="15.85546875" customWidth="1"/>
    <col min="2" max="2" width="38.140625" customWidth="1"/>
    <col min="3" max="3" width="23.5703125" customWidth="1"/>
    <col min="4" max="4" width="125" customWidth="1"/>
  </cols>
  <sheetData>
    <row r="1" spans="1:4" ht="33" customHeight="1" x14ac:dyDescent="0.2">
      <c r="A1" s="30" t="s">
        <v>0</v>
      </c>
      <c r="B1" s="29"/>
      <c r="C1" s="29"/>
      <c r="D1" s="29"/>
    </row>
    <row r="2" spans="1:4" ht="12.75" x14ac:dyDescent="0.2">
      <c r="A2" s="28" t="s">
        <v>1</v>
      </c>
      <c r="B2" s="29"/>
      <c r="C2" s="31" t="s">
        <v>2</v>
      </c>
      <c r="D2" s="32" t="s">
        <v>3</v>
      </c>
    </row>
    <row r="3" spans="1:4" ht="12.75" x14ac:dyDescent="0.2">
      <c r="A3" s="28" t="s">
        <v>4</v>
      </c>
      <c r="B3" s="29"/>
      <c r="C3" s="29"/>
      <c r="D3" s="29"/>
    </row>
    <row r="4" spans="1:4" ht="17.25" customHeight="1" x14ac:dyDescent="0.2">
      <c r="A4" s="28" t="s">
        <v>5</v>
      </c>
      <c r="B4" s="29"/>
      <c r="C4" s="29"/>
      <c r="D4" s="29"/>
    </row>
    <row r="5" spans="1:4" ht="18" customHeight="1" x14ac:dyDescent="0.2">
      <c r="A5" s="28" t="s">
        <v>6</v>
      </c>
      <c r="B5" s="29"/>
      <c r="C5" s="29"/>
      <c r="D5" s="29"/>
    </row>
    <row r="6" spans="1:4" ht="12.75" x14ac:dyDescent="0.2">
      <c r="A6" s="28" t="s">
        <v>7</v>
      </c>
      <c r="B6" s="29"/>
      <c r="C6" s="29"/>
      <c r="D6" s="29"/>
    </row>
    <row r="7" spans="1:4" ht="15" x14ac:dyDescent="0.2">
      <c r="A7" s="28" t="s">
        <v>8</v>
      </c>
      <c r="B7" s="29"/>
      <c r="C7" s="1" t="s">
        <v>9</v>
      </c>
      <c r="D7" s="1"/>
    </row>
    <row r="8" spans="1:4" ht="15" x14ac:dyDescent="0.2">
      <c r="A8" s="2" t="s">
        <v>10</v>
      </c>
      <c r="B8" s="2" t="s">
        <v>11</v>
      </c>
      <c r="C8" s="3" t="s">
        <v>12</v>
      </c>
      <c r="D8" s="2" t="s">
        <v>13</v>
      </c>
    </row>
    <row r="9" spans="1:4" s="27" customFormat="1" ht="15" x14ac:dyDescent="0.25">
      <c r="A9" s="24" t="s">
        <v>14</v>
      </c>
      <c r="B9" s="25" t="str">
        <f>HYPERLINK("http://awsug-za.club/","AWS User Group South Africa")</f>
        <v>AWS User Group South Africa</v>
      </c>
      <c r="C9" s="26">
        <v>308</v>
      </c>
      <c r="D9" s="24" t="s">
        <v>15</v>
      </c>
    </row>
    <row r="10" spans="1:4" s="27" customFormat="1" ht="15" x14ac:dyDescent="0.25">
      <c r="A10" s="24" t="s">
        <v>14</v>
      </c>
      <c r="B10" s="25" t="str">
        <f>HYPERLINK("http://www.startupinalgeria.com/slack/","Startup In Algeria")</f>
        <v>Startup In Algeria</v>
      </c>
      <c r="C10" s="26" t="s">
        <v>16</v>
      </c>
      <c r="D10" s="27" t="s">
        <v>17</v>
      </c>
    </row>
    <row r="11" spans="1:4" ht="14.25" x14ac:dyDescent="0.2">
      <c r="A11" s="4" t="s">
        <v>14</v>
      </c>
      <c r="B11" s="5" t="str">
        <f>HYPERLINK("https://wpsouthafrica.org/","WordPress South Africa")</f>
        <v>WordPress South Africa</v>
      </c>
      <c r="C11" s="6">
        <v>334</v>
      </c>
      <c r="D11" s="7" t="s">
        <v>18</v>
      </c>
    </row>
    <row r="12" spans="1:4" s="27" customFormat="1" ht="15" x14ac:dyDescent="0.25">
      <c r="A12" s="24" t="s">
        <v>14</v>
      </c>
      <c r="B12" s="25" t="str">
        <f>HYPERLINK("https://zatech.github.io/site/","ZA Tech")</f>
        <v>ZA Tech</v>
      </c>
      <c r="C12" s="26">
        <v>2232</v>
      </c>
      <c r="D12" s="24" t="s">
        <v>19</v>
      </c>
    </row>
    <row r="13" spans="1:4" ht="14.25" x14ac:dyDescent="0.2">
      <c r="A13" s="4" t="s">
        <v>20</v>
      </c>
      <c r="B13" s="5" t="str">
        <f>HYPERLINK("https://focusasia.xyz/","Focus Asia")</f>
        <v>Focus Asia</v>
      </c>
      <c r="C13" s="6" t="s">
        <v>16</v>
      </c>
      <c r="D13" s="8" t="s">
        <v>21</v>
      </c>
    </row>
    <row r="14" spans="1:4" s="27" customFormat="1" ht="15" x14ac:dyDescent="0.25">
      <c r="A14" s="24" t="s">
        <v>22</v>
      </c>
      <c r="B14" s="25" t="str">
        <f>HYPERLINK("https://australia-vr.signup.team/","Australia VR")</f>
        <v>Australia VR</v>
      </c>
      <c r="C14" s="26">
        <v>226</v>
      </c>
      <c r="D14" s="24" t="s">
        <v>23</v>
      </c>
    </row>
    <row r="15" spans="1:4" s="27" customFormat="1" ht="15" x14ac:dyDescent="0.25">
      <c r="A15" s="24" t="s">
        <v>22</v>
      </c>
      <c r="B15" s="25" t="str">
        <f>HYPERLINK("http://designerlocals.com/join/","Designer Locals")</f>
        <v>Designer Locals</v>
      </c>
      <c r="C15" s="26">
        <v>138</v>
      </c>
      <c r="D15" s="24" t="s">
        <v>24</v>
      </c>
    </row>
    <row r="16" spans="1:4" s="27" customFormat="1" ht="30" x14ac:dyDescent="0.25">
      <c r="A16" s="24" t="s">
        <v>22</v>
      </c>
      <c r="B16" s="25" t="str">
        <f>HYPERLINK("http://devanz.co/","DEVANZ (Developers of AU &amp; NZ + friends)")</f>
        <v>DEVANZ (Developers of AU &amp; NZ + friends)</v>
      </c>
      <c r="C16" s="26">
        <v>1519</v>
      </c>
      <c r="D16" s="27" t="s">
        <v>25</v>
      </c>
    </row>
    <row r="17" spans="1:4" ht="14.25" x14ac:dyDescent="0.2">
      <c r="A17" s="9" t="s">
        <v>22</v>
      </c>
      <c r="B17" s="10" t="str">
        <f>HYPERLINK("https://fendersslack.herokuapp.com/","Fende.rs")</f>
        <v>Fende.rs</v>
      </c>
      <c r="C17" s="11">
        <v>475</v>
      </c>
      <c r="D17" s="9" t="s">
        <v>26</v>
      </c>
    </row>
    <row r="18" spans="1:4" s="27" customFormat="1" ht="15" x14ac:dyDescent="0.25">
      <c r="A18" s="24" t="s">
        <v>22</v>
      </c>
      <c r="B18" s="25" t="str">
        <f>HYPERLINK("https://cybersecurity-melb.signup.team/","Melbourne Cyber Security")</f>
        <v>Melbourne Cyber Security</v>
      </c>
      <c r="C18" s="26">
        <v>49</v>
      </c>
      <c r="D18" s="27" t="s">
        <v>27</v>
      </c>
    </row>
    <row r="19" spans="1:4" s="27" customFormat="1" ht="15" x14ac:dyDescent="0.25">
      <c r="A19" s="24" t="s">
        <v>22</v>
      </c>
      <c r="B19" s="25" t="str">
        <f>HYPERLINK("http://perthstartup.co/","PerthStartup")</f>
        <v>PerthStartup</v>
      </c>
      <c r="C19" s="26">
        <v>173</v>
      </c>
      <c r="D19" s="24" t="s">
        <v>28</v>
      </c>
    </row>
    <row r="20" spans="1:4" s="27" customFormat="1" ht="15" x14ac:dyDescent="0.25">
      <c r="A20" s="24" t="s">
        <v>22</v>
      </c>
      <c r="B20" s="25" t="str">
        <f>HYPERLINK("https://sydtechcommunity.herokuapp.com/","Sydney tech community")</f>
        <v>Sydney tech community</v>
      </c>
      <c r="C20" s="26">
        <v>8</v>
      </c>
      <c r="D20" s="27" t="s">
        <v>29</v>
      </c>
    </row>
    <row r="21" spans="1:4" s="27" customFormat="1" ht="15" x14ac:dyDescent="0.25">
      <c r="A21" s="24" t="s">
        <v>22</v>
      </c>
      <c r="B21" s="25" t="str">
        <f>HYPERLINK("https://slackin.ballarat.tech/","Tech Ballarat (Techrat)")</f>
        <v>Tech Ballarat (Techrat)</v>
      </c>
      <c r="C21" s="26">
        <v>49</v>
      </c>
      <c r="D21" s="27" t="s">
        <v>30</v>
      </c>
    </row>
    <row r="22" spans="1:4" s="27" customFormat="1" ht="15" x14ac:dyDescent="0.25">
      <c r="A22" s="24" t="s">
        <v>22</v>
      </c>
      <c r="B22" s="25" t="str">
        <f>HYPERLINK("https://www.transhumanism.com.au/","Transhumanism Australia")</f>
        <v>Transhumanism Australia</v>
      </c>
      <c r="C22" s="26" t="s">
        <v>16</v>
      </c>
      <c r="D22" s="24" t="s">
        <v>31</v>
      </c>
    </row>
    <row r="23" spans="1:4" ht="14.25" x14ac:dyDescent="0.2">
      <c r="A23" s="9" t="s">
        <v>22</v>
      </c>
      <c r="B23" s="10" t="str">
        <f>HYPERLINK("http://view-source-radboats.herokuapp.com/","View Source")</f>
        <v>View Source</v>
      </c>
      <c r="C23" s="11">
        <v>1525</v>
      </c>
      <c r="D23" s="9" t="s">
        <v>32</v>
      </c>
    </row>
    <row r="24" spans="1:4" s="27" customFormat="1" ht="15" x14ac:dyDescent="0.25">
      <c r="A24" s="24" t="s">
        <v>22</v>
      </c>
      <c r="B24" s="25" t="str">
        <f>HYPERLINK("https://slackpass.io/wpaustralia","WP Australia")</f>
        <v>WP Australia</v>
      </c>
      <c r="C24" s="26">
        <v>425</v>
      </c>
      <c r="D24" s="24" t="s">
        <v>33</v>
      </c>
    </row>
    <row r="25" spans="1:4" s="27" customFormat="1" ht="15" x14ac:dyDescent="0.25">
      <c r="A25" s="24" t="s">
        <v>34</v>
      </c>
      <c r="B25" s="25" t="str">
        <f>HYPERLINK("http://ruby.org.au/","Ruby Australia")</f>
        <v>Ruby Australia</v>
      </c>
      <c r="C25" s="26">
        <v>595</v>
      </c>
      <c r="D25" s="27" t="s">
        <v>35</v>
      </c>
    </row>
    <row r="26" spans="1:4" s="27" customFormat="1" ht="15" x14ac:dyDescent="0.25">
      <c r="A26" s="24" t="s">
        <v>36</v>
      </c>
      <c r="B26" s="25" t="str">
        <f>HYPERLINK("http://www.fikirium.com/join","Fikirium")</f>
        <v>Fikirium</v>
      </c>
      <c r="C26" s="26" t="s">
        <v>16</v>
      </c>
      <c r="D26" s="24" t="s">
        <v>37</v>
      </c>
    </row>
    <row r="27" spans="1:4" s="27" customFormat="1" ht="15" x14ac:dyDescent="0.25">
      <c r="A27" s="24" t="s">
        <v>38</v>
      </c>
      <c r="B27" s="25" t="str">
        <f>HYPERLINK("https://slack.dev.by/","Dev.by")</f>
        <v>Dev.by</v>
      </c>
      <c r="C27" s="26">
        <v>952</v>
      </c>
      <c r="D27" s="24" t="s">
        <v>39</v>
      </c>
    </row>
    <row r="28" spans="1:4" ht="14.25" x14ac:dyDescent="0.2">
      <c r="A28" s="13" t="s">
        <v>40</v>
      </c>
      <c r="B28" s="10" t="str">
        <f>HYPERLINK("http://techbelgium.io/","TechBelgium")</f>
        <v>TechBelgium</v>
      </c>
      <c r="C28" s="11">
        <v>1061</v>
      </c>
      <c r="D28" s="12" t="s">
        <v>41</v>
      </c>
    </row>
    <row r="29" spans="1:4" ht="14.25" x14ac:dyDescent="0.2">
      <c r="A29" s="4" t="s">
        <v>40</v>
      </c>
      <c r="B29" s="5" t="str">
        <f>HYPERLINK("http://wpmeetup.be/join-slack/","WordPress Belgium")</f>
        <v>WordPress Belgium</v>
      </c>
      <c r="C29" s="6">
        <v>276</v>
      </c>
      <c r="D29" s="12" t="s">
        <v>42</v>
      </c>
    </row>
    <row r="30" spans="1:4" ht="14.25" x14ac:dyDescent="0.2">
      <c r="A30" s="13" t="s">
        <v>43</v>
      </c>
      <c r="B30" s="10" t="str">
        <f>HYPERLINK("http://slack.androiddevbr.org/","Android Dev BR")</f>
        <v>Android Dev BR</v>
      </c>
      <c r="C30" s="11">
        <v>2900</v>
      </c>
      <c r="D30" s="9" t="s">
        <v>44</v>
      </c>
    </row>
    <row r="31" spans="1:4" s="27" customFormat="1" ht="15" x14ac:dyDescent="0.25">
      <c r="A31" s="24" t="s">
        <v>43</v>
      </c>
      <c r="B31" s="25" t="str">
        <f>HYPERLINK("https://brasildotnet.herokuapp.com/","Brasil .NET")</f>
        <v>Brasil .NET</v>
      </c>
      <c r="C31" s="26">
        <v>2270</v>
      </c>
      <c r="D31" s="24" t="s">
        <v>45</v>
      </c>
    </row>
    <row r="32" spans="1:4" ht="14.25" x14ac:dyDescent="0.2">
      <c r="A32" s="4" t="s">
        <v>43</v>
      </c>
      <c r="B32" s="10" t="str">
        <f>HYPERLINK("http://iterior-slack.herokuapp.com/","iTerior")</f>
        <v>iTerior</v>
      </c>
      <c r="C32" s="11">
        <v>268</v>
      </c>
      <c r="D32" s="9" t="s">
        <v>46</v>
      </c>
    </row>
    <row r="33" spans="1:4" ht="14.25" x14ac:dyDescent="0.2">
      <c r="A33" s="9" t="s">
        <v>43</v>
      </c>
      <c r="B33" s="10" t="str">
        <f>HYPERLINK("https://javadevbr.herokuapp.com/","Java Dev BR")</f>
        <v>Java Dev BR</v>
      </c>
      <c r="C33" s="11">
        <v>254</v>
      </c>
      <c r="D33" s="12" t="s">
        <v>47</v>
      </c>
    </row>
    <row r="34" spans="1:4" s="27" customFormat="1" ht="15" x14ac:dyDescent="0.25">
      <c r="A34" s="24" t="s">
        <v>48</v>
      </c>
      <c r="B34" s="25" t="str">
        <f>HYPERLINK("http://startup6ix.com/","#Startup6ix")</f>
        <v>#Startup6ix</v>
      </c>
      <c r="C34" s="26" t="s">
        <v>16</v>
      </c>
      <c r="D34" s="24" t="s">
        <v>49</v>
      </c>
    </row>
    <row r="35" spans="1:4" ht="14.25" x14ac:dyDescent="0.2">
      <c r="A35" s="4" t="s">
        <v>48</v>
      </c>
      <c r="B35" s="5" t="str">
        <f>HYPERLINK("https://slackpass.io/drupalmontreal","Drupal Montréal")</f>
        <v>Drupal Montréal</v>
      </c>
      <c r="C35" s="6">
        <v>39</v>
      </c>
      <c r="D35" s="14" t="s">
        <v>50</v>
      </c>
    </row>
    <row r="36" spans="1:4" ht="14.25" x14ac:dyDescent="0.2">
      <c r="A36" s="4" t="s">
        <v>48</v>
      </c>
      <c r="B36" s="5" t="str">
        <f>HYPERLINK("http://ottawastartupchat.herokuapp.com/","Ottawa Startups")</f>
        <v>Ottawa Startups</v>
      </c>
      <c r="C36" s="6">
        <v>129</v>
      </c>
      <c r="D36" s="12" t="s">
        <v>51</v>
      </c>
    </row>
    <row r="37" spans="1:4" ht="14.25" x14ac:dyDescent="0.2">
      <c r="A37" s="13"/>
      <c r="B37" s="5"/>
      <c r="C37" s="6"/>
      <c r="D37" s="12"/>
    </row>
    <row r="38" spans="1:4" s="27" customFormat="1" ht="15" x14ac:dyDescent="0.25">
      <c r="A38" s="24" t="s">
        <v>48</v>
      </c>
      <c r="B38" s="25" t="str">
        <f>HYPERLINK("https://torontojs.slack.com/messages/C0649AUFL/","Toronto JS")</f>
        <v>Toronto JS</v>
      </c>
      <c r="C38" s="26">
        <v>900</v>
      </c>
      <c r="D38" s="27" t="s">
        <v>52</v>
      </c>
    </row>
    <row r="39" spans="1:4" ht="14.25" x14ac:dyDescent="0.2">
      <c r="A39" s="13" t="s">
        <v>48</v>
      </c>
      <c r="B39" s="10" t="str">
        <f>HYPERLINK("http://yvrdev.herokuapp.com/","Vancouver Developers")</f>
        <v>Vancouver Developers</v>
      </c>
      <c r="C39" s="11">
        <v>1600</v>
      </c>
      <c r="D39" s="9" t="s">
        <v>53</v>
      </c>
    </row>
    <row r="40" spans="1:4" ht="14.25" x14ac:dyDescent="0.2">
      <c r="A40" s="13" t="s">
        <v>48</v>
      </c>
      <c r="B40" s="10" t="str">
        <f>HYPERLINK("https://vanvr-signup.herokuapp.com/","Vancouver VR Community")</f>
        <v>Vancouver VR Community</v>
      </c>
      <c r="C40" s="11">
        <v>306</v>
      </c>
      <c r="D40" s="9" t="s">
        <v>54</v>
      </c>
    </row>
    <row r="41" spans="1:4" s="27" customFormat="1" ht="15" x14ac:dyDescent="0.25">
      <c r="A41" s="24" t="s">
        <v>55</v>
      </c>
      <c r="B41" s="25" t="str">
        <f>HYPERLINK("http://join.caribbeanhub.xyz/","Caribbean Hub")</f>
        <v>Caribbean Hub</v>
      </c>
      <c r="C41" s="26">
        <v>170</v>
      </c>
      <c r="D41" s="24" t="s">
        <v>56</v>
      </c>
    </row>
    <row r="42" spans="1:4" s="27" customFormat="1" ht="15" x14ac:dyDescent="0.25">
      <c r="A42" s="24" t="s">
        <v>57</v>
      </c>
      <c r="B42" s="25" t="str">
        <f>HYPERLINK("http://hashtagchile.herokuapp.com/","#Chile")</f>
        <v>#Chile</v>
      </c>
      <c r="C42" s="26" t="s">
        <v>16</v>
      </c>
      <c r="D42" s="24" t="s">
        <v>58</v>
      </c>
    </row>
    <row r="43" spans="1:4" s="27" customFormat="1" ht="15" x14ac:dyDescent="0.25">
      <c r="A43" s="24" t="s">
        <v>57</v>
      </c>
      <c r="B43" s="25" t="str">
        <f>HYPERLINK("http://www.devschile.cl/","DevsChile")</f>
        <v>DevsChile</v>
      </c>
      <c r="C43" s="26">
        <v>322</v>
      </c>
      <c r="D43" s="24" t="s">
        <v>59</v>
      </c>
    </row>
    <row r="44" spans="1:4" s="27" customFormat="1" ht="15" x14ac:dyDescent="0.25">
      <c r="A44" s="24" t="s">
        <v>60</v>
      </c>
      <c r="B44" s="25" t="str">
        <f>HYPERLINK("http://join.g0v.today/","g0v")</f>
        <v>g0v</v>
      </c>
      <c r="C44" s="26">
        <v>2690</v>
      </c>
      <c r="D44" s="27" t="s">
        <v>61</v>
      </c>
    </row>
    <row r="45" spans="1:4" ht="14.25" x14ac:dyDescent="0.2">
      <c r="A45" s="4" t="s">
        <v>60</v>
      </c>
      <c r="B45" s="5" t="str">
        <f>HYPERLINK("http://hudoit.herokuapp.com/","Hudoit")</f>
        <v>Hudoit</v>
      </c>
      <c r="C45" s="6">
        <v>62</v>
      </c>
      <c r="D45" s="4" t="s">
        <v>62</v>
      </c>
    </row>
    <row r="46" spans="1:4" ht="28.5" x14ac:dyDescent="0.2">
      <c r="A46" s="9" t="s">
        <v>63</v>
      </c>
      <c r="B46" s="10" t="str">
        <f>HYPERLINK("http://codeforcroatia.org/slackin","Programiraj za Hrvatsku (Code for Croatia)")</f>
        <v>Programiraj za Hrvatsku (Code for Croatia)</v>
      </c>
      <c r="C46" s="11">
        <v>84</v>
      </c>
      <c r="D46" s="12" t="s">
        <v>64</v>
      </c>
    </row>
    <row r="47" spans="1:4" ht="14.25" x14ac:dyDescent="0.2">
      <c r="A47" s="9" t="s">
        <v>65</v>
      </c>
      <c r="B47" s="10" t="str">
        <f>HYPERLINK("http://danishduolingo.herokuapp.com/","Danish Duolingo")</f>
        <v>Danish Duolingo</v>
      </c>
      <c r="C47" s="11">
        <v>148</v>
      </c>
      <c r="D47" s="9" t="s">
        <v>66</v>
      </c>
    </row>
    <row r="48" spans="1:4" ht="14.25" x14ac:dyDescent="0.2">
      <c r="A48" s="9" t="s">
        <v>65</v>
      </c>
      <c r="B48" s="10" t="str">
        <f>HYPERLINK("http://www.designdk.org/","DesignDK")</f>
        <v>DesignDK</v>
      </c>
      <c r="C48" s="11">
        <v>650</v>
      </c>
      <c r="D48" s="12" t="s">
        <v>67</v>
      </c>
    </row>
    <row r="49" spans="1:4" ht="14.25" x14ac:dyDescent="0.2">
      <c r="A49" s="9" t="s">
        <v>65</v>
      </c>
      <c r="B49" s="10" t="str">
        <f>HYPERLINK("http://slack.devdk.org/","Devdk")</f>
        <v>Devdk</v>
      </c>
      <c r="C49" s="11">
        <v>872</v>
      </c>
      <c r="D49" s="9" t="s">
        <v>68</v>
      </c>
    </row>
    <row r="50" spans="1:4" ht="14.25" x14ac:dyDescent="0.2">
      <c r="A50" s="9" t="s">
        <v>65</v>
      </c>
      <c r="B50" s="10" t="str">
        <f>HYPERLINK("https://ux.dk/slack/","UX Denmark")</f>
        <v>UX Denmark</v>
      </c>
      <c r="C50" s="11">
        <v>131</v>
      </c>
      <c r="D50" s="12" t="s">
        <v>69</v>
      </c>
    </row>
    <row r="51" spans="1:4" ht="14.25" x14ac:dyDescent="0.2">
      <c r="A51" s="9" t="s">
        <v>70</v>
      </c>
      <c r="B51" s="10" t="str">
        <f>HYPERLINK("https://devs-sv-slackin-yiqnddodtv.now.sh/","Developers SV")</f>
        <v>Developers SV</v>
      </c>
      <c r="C51" s="11">
        <v>56</v>
      </c>
      <c r="D51" s="14" t="s">
        <v>71</v>
      </c>
    </row>
    <row r="52" spans="1:4" ht="14.25" x14ac:dyDescent="0.2">
      <c r="A52" s="9" t="s">
        <v>72</v>
      </c>
      <c r="B52" s="10" t="str">
        <f>HYPERLINK("https://slackautodesk.herokuapp.com/","CommunauteAutodesk")</f>
        <v>CommunauteAutodesk</v>
      </c>
      <c r="C52" s="11">
        <v>109</v>
      </c>
      <c r="D52" s="12" t="s">
        <v>73</v>
      </c>
    </row>
    <row r="53" spans="1:4" ht="14.25" x14ac:dyDescent="0.2">
      <c r="A53" s="9" t="s">
        <v>72</v>
      </c>
      <c r="B53" s="10" t="str">
        <f>HYPERLINK("https://comm-montpellier-invit.herokuapp.com/","Communautés Montpellier")</f>
        <v>Communautés Montpellier</v>
      </c>
      <c r="C53" s="11">
        <v>168</v>
      </c>
      <c r="D53" s="12" t="s">
        <v>74</v>
      </c>
    </row>
    <row r="54" spans="1:4" ht="14.25" x14ac:dyDescent="0.2">
      <c r="A54" s="9" t="s">
        <v>72</v>
      </c>
      <c r="B54" s="10" t="str">
        <f>HYPERLINK("https://communautes-toulouse.herokuapp.com/","Communautés Toulouse")</f>
        <v>Communautés Toulouse</v>
      </c>
      <c r="C54" s="11">
        <v>762</v>
      </c>
      <c r="D54" s="9" t="s">
        <v>75</v>
      </c>
    </row>
    <row r="55" spans="1:4" ht="14.25" x14ac:dyDescent="0.2">
      <c r="A55" s="9" t="s">
        <v>72</v>
      </c>
      <c r="B55" s="10" t="str">
        <f>HYPERLINK("https://slack.cryptofr.com/","CryptoFR")</f>
        <v>CryptoFR</v>
      </c>
      <c r="C55" s="11">
        <v>1400</v>
      </c>
      <c r="D55" s="9" t="s">
        <v>76</v>
      </c>
    </row>
    <row r="56" spans="1:4" ht="14.25" x14ac:dyDescent="0.2">
      <c r="A56" s="4" t="s">
        <v>72</v>
      </c>
      <c r="B56" s="5" t="str">
        <f>HYPERLINK("https://slofile.com/slack/devtoursъё","DevTours")</f>
        <v>DevTours</v>
      </c>
      <c r="C56" s="6">
        <v>153</v>
      </c>
      <c r="D56" s="12" t="s">
        <v>77</v>
      </c>
    </row>
    <row r="57" spans="1:4" ht="14.25" x14ac:dyDescent="0.2">
      <c r="A57" s="9" t="s">
        <v>72</v>
      </c>
      <c r="B57" s="10" t="str">
        <f>HYPERLINK("http://frenchdesigners.club/","French Designers Club")</f>
        <v>French Designers Club</v>
      </c>
      <c r="C57" s="11">
        <v>504</v>
      </c>
      <c r="D57" s="15" t="s">
        <v>78</v>
      </c>
    </row>
    <row r="58" spans="1:4" ht="14.25" x14ac:dyDescent="0.2">
      <c r="A58" s="4" t="s">
        <v>72</v>
      </c>
      <c r="B58" s="5" t="str">
        <f>HYPERLINK("https://frenchstartups.io/","FrenchStartupsIO")</f>
        <v>FrenchStartupsIO</v>
      </c>
      <c r="C58" s="6" t="s">
        <v>16</v>
      </c>
      <c r="D58" s="8" t="s">
        <v>79</v>
      </c>
    </row>
    <row r="59" spans="1:4" ht="14.25" x14ac:dyDescent="0.2">
      <c r="A59" s="4" t="s">
        <v>72</v>
      </c>
      <c r="B59" s="5" t="str">
        <f>HYPERLINK("http://www.kreative.fr/","Kreative France")</f>
        <v>Kreative France</v>
      </c>
      <c r="C59" s="6">
        <v>132</v>
      </c>
      <c r="D59" s="12" t="s">
        <v>80</v>
      </c>
    </row>
    <row r="60" spans="1:4" ht="14.25" x14ac:dyDescent="0.2">
      <c r="A60" s="4" t="s">
        <v>72</v>
      </c>
      <c r="B60" s="5" t="str">
        <f>HYPERLINK("https://slackpass.io/leslicorniens","Les Licorniens")</f>
        <v>Les Licorniens</v>
      </c>
      <c r="C60" s="6">
        <v>10</v>
      </c>
      <c r="D60" s="12" t="s">
        <v>81</v>
      </c>
    </row>
    <row r="61" spans="1:4" ht="14.25" x14ac:dyDescent="0.2">
      <c r="A61" s="9" t="s">
        <v>72</v>
      </c>
      <c r="B61" s="10" t="str">
        <f>HYPERLINK("https://slack.lyontechhub.org/","LyonTechHub")</f>
        <v>LyonTechHub</v>
      </c>
      <c r="C61" s="11">
        <v>716</v>
      </c>
      <c r="D61" s="12" t="s">
        <v>82</v>
      </c>
    </row>
    <row r="62" spans="1:4" ht="14.25" x14ac:dyDescent="0.2">
      <c r="A62" s="9" t="s">
        <v>83</v>
      </c>
      <c r="B62" s="10" t="str">
        <f>HYPERLINK("http://www.berlintechs.org/","Berlin Techs")</f>
        <v>Berlin Techs</v>
      </c>
      <c r="C62" s="11">
        <v>402</v>
      </c>
      <c r="D62" s="9" t="s">
        <v>84</v>
      </c>
    </row>
    <row r="63" spans="1:4" ht="14.25" x14ac:dyDescent="0.2">
      <c r="A63" s="9" t="s">
        <v>83</v>
      </c>
      <c r="B63" s="10" t="str">
        <f>HYPERLINK("http://berlinjs.org/","BerlinJS")</f>
        <v>BerlinJS</v>
      </c>
      <c r="C63" s="11">
        <v>423</v>
      </c>
      <c r="D63" s="9" t="s">
        <v>85</v>
      </c>
    </row>
    <row r="64" spans="1:4" ht="14.25" x14ac:dyDescent="0.2">
      <c r="A64" s="9" t="s">
        <v>83</v>
      </c>
      <c r="B64" s="10" t="str">
        <f>HYPERLINK("https://fradev.herokuapp.com/","Frankfurt Developers")</f>
        <v>Frankfurt Developers</v>
      </c>
      <c r="C64" s="11">
        <v>360</v>
      </c>
      <c r="D64" s="9" t="s">
        <v>86</v>
      </c>
    </row>
    <row r="65" spans="1:4" ht="14.25" x14ac:dyDescent="0.2">
      <c r="A65" s="4" t="s">
        <v>83</v>
      </c>
      <c r="B65" s="5" t="str">
        <f>HYPERLINK("https://munichmeetups.herokuapp.com/","Munich IT Meetups")</f>
        <v>Munich IT Meetups</v>
      </c>
      <c r="C65" s="6">
        <v>32</v>
      </c>
      <c r="D65" s="12" t="s">
        <v>87</v>
      </c>
    </row>
    <row r="66" spans="1:4" ht="14.25" x14ac:dyDescent="0.2">
      <c r="A66" s="9" t="s">
        <v>83</v>
      </c>
      <c r="B66" s="10" t="str">
        <f>HYPERLINK("http://netz.design/","Netz.design")</f>
        <v>Netz.design</v>
      </c>
      <c r="C66" s="11">
        <v>125</v>
      </c>
      <c r="D66" s="9" t="s">
        <v>88</v>
      </c>
    </row>
    <row r="67" spans="1:4" ht="14.25" x14ac:dyDescent="0.2">
      <c r="A67" s="9" t="s">
        <v>83</v>
      </c>
      <c r="B67" s="10" t="str">
        <f>HYPERLINK("http://slacklernen.losdrucken.de/","Slack lernen")</f>
        <v>Slack lernen</v>
      </c>
      <c r="C67" s="11">
        <v>70</v>
      </c>
      <c r="D67" s="12" t="s">
        <v>89</v>
      </c>
    </row>
    <row r="68" spans="1:4" ht="14.25" x14ac:dyDescent="0.2">
      <c r="A68" s="9" t="s">
        <v>83</v>
      </c>
      <c r="B68" s="10" t="str">
        <f>HYPERLINK("http://startupberlin.co/","Startup Berlin")</f>
        <v>Startup Berlin</v>
      </c>
      <c r="C68" s="11">
        <v>2300</v>
      </c>
      <c r="D68" s="9" t="s">
        <v>90</v>
      </c>
    </row>
    <row r="69" spans="1:4" ht="14.25" x14ac:dyDescent="0.2">
      <c r="A69" s="9" t="s">
        <v>83</v>
      </c>
      <c r="B69" s="10" t="str">
        <f>HYPERLINK("http://slack.swiftde.net/","SwiftDE")</f>
        <v>SwiftDE</v>
      </c>
      <c r="C69" s="11">
        <v>687</v>
      </c>
      <c r="D69" s="12" t="s">
        <v>91</v>
      </c>
    </row>
    <row r="70" spans="1:4" ht="14.25" x14ac:dyDescent="0.2">
      <c r="A70" s="4" t="s">
        <v>83</v>
      </c>
      <c r="B70" s="5" t="str">
        <f>HYPERLINK("http://techmunich.io/","TechMunich")</f>
        <v>TechMunich</v>
      </c>
      <c r="C70" s="6" t="s">
        <v>16</v>
      </c>
      <c r="D70" s="4" t="s">
        <v>92</v>
      </c>
    </row>
    <row r="71" spans="1:4" ht="14.25" x14ac:dyDescent="0.2">
      <c r="A71" s="4" t="s">
        <v>83</v>
      </c>
      <c r="B71" s="5" t="str">
        <f>HYPERLINK("https://web-hh-slackin.herokuapp.com/","Web-hh")</f>
        <v>Web-hh</v>
      </c>
      <c r="C71" s="6">
        <v>430</v>
      </c>
      <c r="D71" s="12" t="s">
        <v>93</v>
      </c>
    </row>
    <row r="72" spans="1:4" ht="14.25" x14ac:dyDescent="0.2">
      <c r="A72" s="9" t="s">
        <v>83</v>
      </c>
      <c r="B72" s="10" t="str">
        <f>HYPERLINK("http://webdevs.xyz/","Webdevs.xyz")</f>
        <v>Webdevs.xyz</v>
      </c>
      <c r="C72" s="11">
        <v>420</v>
      </c>
      <c r="D72" s="9" t="s">
        <v>94</v>
      </c>
    </row>
    <row r="73" spans="1:4" ht="14.25" x14ac:dyDescent="0.2">
      <c r="A73" s="4" t="s">
        <v>95</v>
      </c>
      <c r="B73" s="5" t="str">
        <f>HYPERLINK("https://goo.gl/forms/Y54OtJsMLVcn8QDw1","Greek Designers")</f>
        <v>Greek Designers</v>
      </c>
      <c r="C73" s="6" t="s">
        <v>16</v>
      </c>
      <c r="D73" s="12" t="s">
        <v>96</v>
      </c>
    </row>
    <row r="74" spans="1:4" ht="14.25" x14ac:dyDescent="0.2">
      <c r="A74" s="9" t="s">
        <v>97</v>
      </c>
      <c r="B74" s="10" t="str">
        <f>HYPERLINK("http://slack.codeaholics.io/","Codeaholics")</f>
        <v>Codeaholics</v>
      </c>
      <c r="C74" s="11">
        <v>512</v>
      </c>
      <c r="D74" s="9" t="s">
        <v>98</v>
      </c>
    </row>
    <row r="75" spans="1:4" ht="14.25" x14ac:dyDescent="0.2">
      <c r="A75" s="4" t="s">
        <v>99</v>
      </c>
      <c r="B75" s="5" t="str">
        <f>HYPERLINK("http://forritaraspjall.net/","Forritarar")</f>
        <v>Forritarar</v>
      </c>
      <c r="C75" s="6">
        <v>374</v>
      </c>
      <c r="D75" s="12" t="s">
        <v>100</v>
      </c>
    </row>
    <row r="76" spans="1:4" ht="14.25" x14ac:dyDescent="0.2">
      <c r="A76" s="4" t="s">
        <v>101</v>
      </c>
      <c r="B76" s="5" t="str">
        <f>HYPERLINK("https://bombay.typeform.com/to/DXpsPi","Build in Bombay")</f>
        <v>Build in Bombay</v>
      </c>
      <c r="C76" s="6">
        <v>665</v>
      </c>
      <c r="D76" s="4" t="s">
        <v>102</v>
      </c>
    </row>
    <row r="77" spans="1:4" ht="14.25" x14ac:dyDescent="0.2">
      <c r="A77" s="4" t="s">
        <v>101</v>
      </c>
      <c r="B77" s="5" t="str">
        <f>HYPERLINK("https://dlblr.typeform.com/to/pQpleB","Deep Learning Bangalore")</f>
        <v>Deep Learning Bangalore</v>
      </c>
      <c r="C77" s="6">
        <v>133</v>
      </c>
      <c r="D77" s="4" t="s">
        <v>103</v>
      </c>
    </row>
    <row r="78" spans="1:4" ht="14.25" x14ac:dyDescent="0.2">
      <c r="A78" s="4" t="s">
        <v>101</v>
      </c>
      <c r="B78" s="5" t="str">
        <f>HYPERLINK("https://iotpune.slack.com/","IoT Pune")</f>
        <v>IoT Pune</v>
      </c>
      <c r="C78" s="6" t="s">
        <v>16</v>
      </c>
      <c r="D78" s="12" t="s">
        <v>104</v>
      </c>
    </row>
    <row r="79" spans="1:4" ht="14.25" x14ac:dyDescent="0.2">
      <c r="A79" s="9" t="s">
        <v>101</v>
      </c>
      <c r="B79" s="10" t="str">
        <f>HYPERLINK("https://slackpass.io/newspaceindia","NewSpace India")</f>
        <v>NewSpace India</v>
      </c>
      <c r="C79" s="11">
        <v>196</v>
      </c>
      <c r="D79" s="12" t="s">
        <v>105</v>
      </c>
    </row>
    <row r="80" spans="1:4" ht="14.25" x14ac:dyDescent="0.2">
      <c r="A80" s="9" t="s">
        <v>106</v>
      </c>
      <c r="B80" s="10" t="str">
        <f>HYPERLINK("http://jakartajs-join.herokuapp.com/","Jakarta JS")</f>
        <v>Jakarta JS</v>
      </c>
      <c r="C80" s="11">
        <v>513</v>
      </c>
      <c r="D80" s="9" t="s">
        <v>107</v>
      </c>
    </row>
    <row r="81" spans="1:4" ht="14.25" x14ac:dyDescent="0.2">
      <c r="A81" s="4" t="s">
        <v>106</v>
      </c>
      <c r="B81" s="5" t="str">
        <f>HYPERLINK("http://slackin.tanyadev.com/","Tanyadev")</f>
        <v>Tanyadev</v>
      </c>
      <c r="C81" s="6">
        <v>260</v>
      </c>
      <c r="D81" s="12" t="s">
        <v>108</v>
      </c>
    </row>
    <row r="82" spans="1:4" ht="14.25" x14ac:dyDescent="0.2">
      <c r="A82" s="4" t="s">
        <v>106</v>
      </c>
      <c r="B82" s="5" t="str">
        <f>HYPERLINK("http://join-uxid.herokuapp.com/","UXID")</f>
        <v>UXID</v>
      </c>
      <c r="C82" s="6">
        <v>645</v>
      </c>
      <c r="D82" s="4" t="s">
        <v>109</v>
      </c>
    </row>
    <row r="83" spans="1:4" ht="14.25" x14ac:dyDescent="0.2">
      <c r="A83" s="4" t="s">
        <v>110</v>
      </c>
      <c r="B83" s="5" t="str">
        <f>HYPERLINK("http://slackin.farsetlabs.org.uk/","Farset Labs")</f>
        <v>Farset Labs</v>
      </c>
      <c r="C83" s="6">
        <v>81</v>
      </c>
      <c r="D83" s="12" t="s">
        <v>111</v>
      </c>
    </row>
    <row r="84" spans="1:4" ht="14.25" x14ac:dyDescent="0.2">
      <c r="A84" s="4" t="s">
        <v>110</v>
      </c>
      <c r="B84" s="5" t="str">
        <f>HYPERLINK("https://instaknow.typeform.com/to/Oe049l","Ireland StartUPs")</f>
        <v>Ireland StartUPs</v>
      </c>
      <c r="C84" s="6" t="s">
        <v>16</v>
      </c>
      <c r="D84" s="4" t="s">
        <v>112</v>
      </c>
    </row>
    <row r="85" spans="1:4" ht="14.25" x14ac:dyDescent="0.2">
      <c r="A85" s="9" t="s">
        <v>110</v>
      </c>
      <c r="B85" s="10" t="str">
        <f>HYPERLINK("https://slackin-itc.herokuapp.com/","Irish Tech Community")</f>
        <v>Irish Tech Community</v>
      </c>
      <c r="C85" s="11">
        <v>1679</v>
      </c>
      <c r="D85" s="12" t="s">
        <v>113</v>
      </c>
    </row>
    <row r="86" spans="1:4" ht="14.25" x14ac:dyDescent="0.2">
      <c r="A86" s="9" t="s">
        <v>110</v>
      </c>
      <c r="B86" s="10" t="str">
        <f>HYPERLINK("http://nitech.herokuapp.com/","Northern Ireland Tech &amp; Design")</f>
        <v>Northern Ireland Tech &amp; Design</v>
      </c>
      <c r="C86" s="11">
        <v>745</v>
      </c>
      <c r="D86" s="12" t="s">
        <v>114</v>
      </c>
    </row>
    <row r="87" spans="1:4" ht="14.25" x14ac:dyDescent="0.2">
      <c r="A87" s="4" t="s">
        <v>115</v>
      </c>
      <c r="B87" s="5" t="str">
        <f>HYPERLINK("http://smartplanet.biz/smartbusinessplanet-com/resource-item-tag/startup-affiliate/?lang=it","SmartBusinessPlanet")</f>
        <v>SmartBusinessPlanet</v>
      </c>
      <c r="C87" s="6">
        <v>9</v>
      </c>
      <c r="D87" s="12" t="s">
        <v>116</v>
      </c>
    </row>
    <row r="88" spans="1:4" ht="14.25" x14ac:dyDescent="0.2">
      <c r="A88" s="9" t="s">
        <v>117</v>
      </c>
      <c r="B88" s="10" t="str">
        <f>HYPERLINK("https://bolognajs.herokuapp.com/","BolognaJS")</f>
        <v>BolognaJS</v>
      </c>
      <c r="C88" s="11">
        <v>95</v>
      </c>
      <c r="D88" s="9" t="s">
        <v>118</v>
      </c>
    </row>
    <row r="89" spans="1:4" ht="14.25" x14ac:dyDescent="0.2">
      <c r="A89" s="9" t="s">
        <v>117</v>
      </c>
      <c r="B89" s="10" t="str">
        <f>HYPERLINK("http://milanojs.herokuapp.com/","Italia JS")</f>
        <v>Italia JS</v>
      </c>
      <c r="C89" s="11">
        <v>727</v>
      </c>
      <c r="D89" s="9" t="s">
        <v>119</v>
      </c>
    </row>
    <row r="90" spans="1:4" ht="14.25" x14ac:dyDescent="0.2">
      <c r="A90" s="9" t="s">
        <v>117</v>
      </c>
      <c r="B90" s="10" t="str">
        <f>HYPERLINK("https://italiatechscene.herokuapp.com/","ItaliaTechScene")</f>
        <v>ItaliaTechScene</v>
      </c>
      <c r="C90" s="11">
        <v>9</v>
      </c>
      <c r="D90" s="12" t="s">
        <v>120</v>
      </c>
    </row>
    <row r="91" spans="1:4" ht="14.25" x14ac:dyDescent="0.2">
      <c r="A91" s="9" t="s">
        <v>117</v>
      </c>
      <c r="B91" s="10" t="str">
        <f>HYPERLINK("https://jugbologna.herokuapp.com/","JUG Bologna")</f>
        <v>JUG Bologna</v>
      </c>
      <c r="C91" s="11">
        <v>32</v>
      </c>
      <c r="D91" s="12" t="s">
        <v>121</v>
      </c>
    </row>
    <row r="92" spans="1:4" ht="14.25" x14ac:dyDescent="0.2">
      <c r="A92" s="9" t="s">
        <v>122</v>
      </c>
      <c r="B92" s="10" t="str">
        <f>HYPERLINK("https://android-jp.herokuapp.com/","Android JP")</f>
        <v>Android JP</v>
      </c>
      <c r="C92" s="11">
        <v>532</v>
      </c>
      <c r="D92" s="9" t="s">
        <v>123</v>
      </c>
    </row>
    <row r="93" spans="1:4" ht="14.25" x14ac:dyDescent="0.2">
      <c r="A93" s="9" t="s">
        <v>122</v>
      </c>
      <c r="B93" s="10" t="str">
        <f>HYPERLINK("https://archlinuxjp-slack.herokuapp.com/","Arch Linux JP")</f>
        <v>Arch Linux JP</v>
      </c>
      <c r="C93" s="6">
        <v>173</v>
      </c>
      <c r="D93" s="9" t="s">
        <v>124</v>
      </c>
    </row>
    <row r="94" spans="1:4" ht="14.25" x14ac:dyDescent="0.2">
      <c r="A94" s="9" t="s">
        <v>122</v>
      </c>
      <c r="B94" s="10" t="str">
        <f>HYPERLINK("https://ddd-jp-invitation.herokuapp.com/","DDD JP")</f>
        <v>DDD JP</v>
      </c>
      <c r="C94" s="6">
        <v>215</v>
      </c>
      <c r="D94" s="12" t="s">
        <v>125</v>
      </c>
    </row>
    <row r="95" spans="1:4" ht="14.25" x14ac:dyDescent="0.2">
      <c r="A95" s="9" t="s">
        <v>122</v>
      </c>
      <c r="B95" s="10" t="str">
        <f>HYPERLINK("https://hcd-jp.herokuapp.com/","HCD JP")</f>
        <v>HCD JP</v>
      </c>
      <c r="C95" s="6">
        <v>170</v>
      </c>
      <c r="D95" s="12" t="s">
        <v>126</v>
      </c>
    </row>
    <row r="96" spans="1:4" ht="14.25" x14ac:dyDescent="0.2">
      <c r="A96" s="9" t="s">
        <v>122</v>
      </c>
      <c r="B96" s="10" t="str">
        <f>HYPERLINK("http://kotlinlang-jp.herokuapp.com/","Kotlin Japan")</f>
        <v>Kotlin Japan</v>
      </c>
      <c r="C96" s="11">
        <v>384</v>
      </c>
      <c r="D96" s="12" t="s">
        <v>127</v>
      </c>
    </row>
    <row r="97" spans="1:4" ht="14.25" x14ac:dyDescent="0.2">
      <c r="A97" s="9" t="s">
        <v>122</v>
      </c>
      <c r="B97" s="10" t="str">
        <f>HYPERLINK("https://kyotojs.herokuapp.com/","Kyoto JS")</f>
        <v>Kyoto JS</v>
      </c>
      <c r="C97" s="6">
        <v>91</v>
      </c>
      <c r="D97" s="12" t="s">
        <v>128</v>
      </c>
    </row>
    <row r="98" spans="1:4" ht="14.25" x14ac:dyDescent="0.2">
      <c r="A98" s="9" t="s">
        <v>122</v>
      </c>
      <c r="B98" s="10" t="str">
        <f>HYPERLINK("https://mohikan-slackin.herokuapp.com/","Mohikan")</f>
        <v>Mohikan</v>
      </c>
      <c r="C98" s="6">
        <v>6244</v>
      </c>
      <c r="D98" s="12" t="s">
        <v>129</v>
      </c>
    </row>
    <row r="99" spans="1:4" ht="14.25" x14ac:dyDescent="0.2">
      <c r="A99" s="4" t="s">
        <v>122</v>
      </c>
      <c r="B99" s="5" t="str">
        <f>HYPERLINK("https://slackpass.io/grasshopper-jp","Parametric Design with Grasshopper")</f>
        <v>Parametric Design with Grasshopper</v>
      </c>
      <c r="C99" s="6">
        <v>72</v>
      </c>
      <c r="D99" s="4" t="s">
        <v>130</v>
      </c>
    </row>
    <row r="100" spans="1:4" ht="14.25" x14ac:dyDescent="0.2">
      <c r="A100" s="9" t="s">
        <v>122</v>
      </c>
      <c r="B100" s="10" t="str">
        <f>HYPERLINK("https://slackin-phpusers-ja.herokuapp.com/","PHP ユーザーズ (日本語) ")</f>
        <v xml:space="preserve">PHP ユーザーズ (日本語) </v>
      </c>
      <c r="C100" s="6">
        <v>572</v>
      </c>
      <c r="D100" s="12" t="s">
        <v>131</v>
      </c>
    </row>
    <row r="101" spans="1:4" ht="14.25" x14ac:dyDescent="0.2">
      <c r="A101" s="9" t="s">
        <v>122</v>
      </c>
      <c r="B101" s="10" t="str">
        <f>HYPERLINK("http://postgresql-hackers-jp.herokuapp.com/","PostgreSQL")</f>
        <v>PostgreSQL</v>
      </c>
      <c r="C101" s="11">
        <v>387</v>
      </c>
      <c r="D101" s="9" t="s">
        <v>132</v>
      </c>
    </row>
    <row r="102" spans="1:4" ht="14.25" x14ac:dyDescent="0.2">
      <c r="A102" s="9" t="s">
        <v>122</v>
      </c>
      <c r="B102" s="10" t="str">
        <f>HYPERLINK("http://productmanagers.jp/","Product Managers Japan (PMJP)")</f>
        <v>Product Managers Japan (PMJP)</v>
      </c>
      <c r="C102" s="6">
        <v>1245</v>
      </c>
      <c r="D102" s="12" t="s">
        <v>133</v>
      </c>
    </row>
    <row r="103" spans="1:4" ht="14.25" x14ac:dyDescent="0.2">
      <c r="A103" s="9" t="s">
        <v>122</v>
      </c>
      <c r="B103" s="10" t="str">
        <f>HYPERLINK("http://slackin.csrf.jp/","SecurityTesting")</f>
        <v>SecurityTesting</v>
      </c>
      <c r="C103" s="11">
        <v>450</v>
      </c>
      <c r="D103" s="12" t="s">
        <v>134</v>
      </c>
    </row>
    <row r="104" spans="1:4" ht="14.25" x14ac:dyDescent="0.2">
      <c r="A104" s="9" t="s">
        <v>122</v>
      </c>
      <c r="B104" s="10" t="str">
        <f>HYPERLINK("https://seleniumjp.herokuapp.com/","Selenium JP")</f>
        <v>Selenium JP</v>
      </c>
      <c r="C104" s="6">
        <v>302</v>
      </c>
      <c r="D104" s="12" t="s">
        <v>135</v>
      </c>
    </row>
    <row r="105" spans="1:4" ht="14.25" x14ac:dyDescent="0.2">
      <c r="A105" s="9" t="s">
        <v>122</v>
      </c>
      <c r="B105" s="10" t="str">
        <f>HYPERLINK("https://swiftjp.herokuapp.com/","SwiftJP")</f>
        <v>SwiftJP</v>
      </c>
      <c r="C105" s="6">
        <v>342</v>
      </c>
      <c r="D105" s="12" t="s">
        <v>136</v>
      </c>
    </row>
    <row r="106" spans="1:4" ht="14.25" x14ac:dyDescent="0.2">
      <c r="A106" s="9" t="s">
        <v>122</v>
      </c>
      <c r="B106" s="10" t="str">
        <f>HYPERLINK("https://r-wakalang.herokuapp.com/","Tokyo R")</f>
        <v>Tokyo R</v>
      </c>
      <c r="C106" s="6">
        <v>390</v>
      </c>
      <c r="D106" s="12" t="s">
        <v>137</v>
      </c>
    </row>
    <row r="107" spans="1:4" ht="14.25" x14ac:dyDescent="0.2">
      <c r="A107" s="4" t="s">
        <v>122</v>
      </c>
      <c r="B107" s="5" t="str">
        <f>HYPERLINK("https://unityuserj-slack-invite.herokuapp.com/","Unity in Japanese")</f>
        <v>Unity in Japanese</v>
      </c>
      <c r="C107" s="6">
        <v>886</v>
      </c>
      <c r="D107" s="4" t="s">
        <v>138</v>
      </c>
    </row>
    <row r="108" spans="1:4" ht="14.25" x14ac:dyDescent="0.2">
      <c r="A108" s="9" t="s">
        <v>122</v>
      </c>
      <c r="B108" s="10" t="str">
        <f>HYPERLINK("http://zdn-invite-slackin.herokuapp.com/","ZDN")</f>
        <v>ZDN</v>
      </c>
      <c r="C108" s="6">
        <v>330</v>
      </c>
      <c r="D108" s="12" t="s">
        <v>139</v>
      </c>
    </row>
    <row r="109" spans="1:4" ht="14.25" x14ac:dyDescent="0.2">
      <c r="A109" s="9" t="s">
        <v>122</v>
      </c>
      <c r="B109" s="10" t="str">
        <f>HYPERLINK("https://slackin-game-des.herokuapp.com/","ゲーム開発環境勉強会 ")</f>
        <v xml:space="preserve">ゲーム開発環境勉強会 </v>
      </c>
      <c r="C109" s="6">
        <v>60</v>
      </c>
      <c r="D109" s="9" t="s">
        <v>140</v>
      </c>
    </row>
    <row r="110" spans="1:4" ht="14.25" x14ac:dyDescent="0.2">
      <c r="A110" s="9" t="s">
        <v>122</v>
      </c>
      <c r="B110" s="10" t="str">
        <f>HYPERLINK("https://remote-workers-jp.herokuapp.com/","リモートワーカ (Remote workers)")</f>
        <v>リモートワーカ (Remote workers)</v>
      </c>
      <c r="C110" s="6">
        <v>201</v>
      </c>
      <c r="D110" s="12" t="s">
        <v>141</v>
      </c>
    </row>
    <row r="111" spans="1:4" ht="14.25" x14ac:dyDescent="0.2">
      <c r="A111" s="9" t="s">
        <v>142</v>
      </c>
      <c r="B111" s="10" t="str">
        <f>HYPERLINK("http://frontendkz.github.io/","Frontend Kazakhstan")</f>
        <v>Frontend Kazakhstan</v>
      </c>
      <c r="C111" s="11">
        <v>186</v>
      </c>
      <c r="D111" s="12" t="s">
        <v>143</v>
      </c>
    </row>
    <row r="112" spans="1:4" ht="14.25" x14ac:dyDescent="0.2">
      <c r="A112" s="4" t="s">
        <v>144</v>
      </c>
      <c r="B112" s="5" t="str">
        <f>HYPERLINK("http://hashtag700.com/slack-700/","#700")</f>
        <v>#700</v>
      </c>
      <c r="C112" s="6">
        <v>1600</v>
      </c>
      <c r="D112" s="4" t="s">
        <v>145</v>
      </c>
    </row>
    <row r="113" spans="1:4" ht="14.25" x14ac:dyDescent="0.2">
      <c r="A113" s="4" t="s">
        <v>144</v>
      </c>
      <c r="B113" s="5" t="str">
        <f>HYPERLINK("http://devops-latam.herokuapp.com/","DevOps LatAm")</f>
        <v>DevOps LatAm</v>
      </c>
      <c r="C113" s="6">
        <v>91</v>
      </c>
      <c r="D113" s="12" t="s">
        <v>146</v>
      </c>
    </row>
    <row r="114" spans="1:4" ht="14.25" x14ac:dyDescent="0.2">
      <c r="A114" s="4" t="s">
        <v>144</v>
      </c>
      <c r="B114" s="5" t="str">
        <f>HYPERLINK("https://hackertalk.typeform.com/to/qvWCa6","Hacker Talk")</f>
        <v>Hacker Talk</v>
      </c>
      <c r="C114" s="6" t="s">
        <v>16</v>
      </c>
      <c r="D114" s="12" t="s">
        <v>147</v>
      </c>
    </row>
    <row r="115" spans="1:4" ht="14.25" x14ac:dyDescent="0.2">
      <c r="A115" s="9" t="s">
        <v>144</v>
      </c>
      <c r="B115" s="10" t="str">
        <f>HYPERLINK("http://noders.com/","Noders")</f>
        <v>Noders</v>
      </c>
      <c r="C115" s="11">
        <v>738</v>
      </c>
      <c r="D115" s="12" t="s">
        <v>148</v>
      </c>
    </row>
    <row r="116" spans="1:4" ht="14.25" x14ac:dyDescent="0.2">
      <c r="A116" s="9" t="s">
        <v>149</v>
      </c>
      <c r="B116" s="10" t="str">
        <f>HYPERLINK("https://codersmexico.herokuapp.com/","Coders Mexico")</f>
        <v>Coders Mexico</v>
      </c>
      <c r="C116" s="11">
        <v>950</v>
      </c>
      <c r="D116" s="9" t="s">
        <v>150</v>
      </c>
    </row>
    <row r="117" spans="1:4" ht="14.25" x14ac:dyDescent="0.2">
      <c r="A117" s="4" t="s">
        <v>149</v>
      </c>
      <c r="B117" s="5" t="str">
        <f>HYPERLINK("http://slack.gdljs.com/","GDLJS")</f>
        <v>GDLJS</v>
      </c>
      <c r="C117" s="6">
        <v>390</v>
      </c>
      <c r="D117" s="4" t="s">
        <v>151</v>
      </c>
    </row>
    <row r="118" spans="1:4" ht="14.25" x14ac:dyDescent="0.2">
      <c r="A118" s="4" t="s">
        <v>149</v>
      </c>
      <c r="B118" s="5" t="str">
        <f>HYPERLINK("http://chat.javascriptmx.com/","JavascriptMX")</f>
        <v>JavascriptMX</v>
      </c>
      <c r="C118" s="6">
        <v>534</v>
      </c>
      <c r="D118" s="12" t="s">
        <v>152</v>
      </c>
    </row>
    <row r="119" spans="1:4" ht="14.25" x14ac:dyDescent="0.2">
      <c r="A119" s="4" t="s">
        <v>153</v>
      </c>
      <c r="B119" s="5" t="str">
        <f>HYPERLINK("https://barburas.com/slack/","Barburas")</f>
        <v>Barburas</v>
      </c>
      <c r="C119" s="6" t="s">
        <v>16</v>
      </c>
      <c r="D119" s="4" t="s">
        <v>154</v>
      </c>
    </row>
    <row r="120" spans="1:4" ht="14.25" x14ac:dyDescent="0.2">
      <c r="A120" s="4" t="s">
        <v>155</v>
      </c>
      <c r="B120" s="5" t="str">
        <f>HYPERLINK("http://slack.javascript.org.nz/","JavaScript New Zealand")</f>
        <v>JavaScript New Zealand</v>
      </c>
      <c r="C120" s="6">
        <v>708</v>
      </c>
      <c r="D120" s="12" t="s">
        <v>156</v>
      </c>
    </row>
    <row r="121" spans="1:4" ht="14.25" x14ac:dyDescent="0.2">
      <c r="A121" s="4" t="s">
        <v>155</v>
      </c>
      <c r="B121" s="5" t="str">
        <f>HYPERLINK("http://slack.ruby.nz/","Ruby NZ Members Slack")</f>
        <v>Ruby NZ Members Slack</v>
      </c>
      <c r="C121" s="6">
        <v>477</v>
      </c>
      <c r="D121" s="12" t="s">
        <v>157</v>
      </c>
    </row>
    <row r="122" spans="1:4" ht="14.25" x14ac:dyDescent="0.2">
      <c r="A122" s="9" t="s">
        <v>158</v>
      </c>
      <c r="B122" s="10" t="str">
        <f>HYPERLINK("https://slackpass.io/colabkd","CoLab")</f>
        <v>CoLab</v>
      </c>
      <c r="C122" s="11">
        <v>44</v>
      </c>
      <c r="D122" s="9" t="s">
        <v>159</v>
      </c>
    </row>
    <row r="123" spans="1:4" ht="14.25" x14ac:dyDescent="0.2">
      <c r="A123" s="9" t="s">
        <v>160</v>
      </c>
      <c r="B123" s="10" t="str">
        <f>HYPERLINK("http://www.techinside.pk/","TechInside")</f>
        <v>TechInside</v>
      </c>
      <c r="C123" s="11">
        <v>133</v>
      </c>
      <c r="D123" s="12" t="s">
        <v>161</v>
      </c>
    </row>
    <row r="124" spans="1:4" ht="14.25" x14ac:dyDescent="0.2">
      <c r="A124" s="9" t="s">
        <v>162</v>
      </c>
      <c r="B124" s="10" t="str">
        <f>HYPERLINK("http://slackin.devstyle.pl/","Devs PL ")</f>
        <v xml:space="preserve">Devs PL </v>
      </c>
      <c r="C124" s="11">
        <v>2647</v>
      </c>
      <c r="D124" s="12" t="s">
        <v>163</v>
      </c>
    </row>
    <row r="125" spans="1:4" ht="14.25" x14ac:dyDescent="0.2">
      <c r="A125" s="4" t="s">
        <v>162</v>
      </c>
      <c r="B125" s="10" t="str">
        <f>HYPERLINK("https://unconfers.stamplayapp.com/","Unconfers")</f>
        <v>Unconfers</v>
      </c>
      <c r="C125" s="11">
        <v>23</v>
      </c>
      <c r="D125" s="9" t="s">
        <v>164</v>
      </c>
    </row>
    <row r="126" spans="1:4" ht="14.25" x14ac:dyDescent="0.2">
      <c r="A126" s="4" t="s">
        <v>165</v>
      </c>
      <c r="B126" s="5" t="str">
        <f>HYPERLINK("https://prdevelopers.herokuapp.com/","Programadores de Puerto Rico")</f>
        <v>Programadores de Puerto Rico</v>
      </c>
      <c r="C126" s="6">
        <v>156</v>
      </c>
      <c r="D126" s="4" t="s">
        <v>166</v>
      </c>
    </row>
    <row r="127" spans="1:4" ht="14.25" x14ac:dyDescent="0.2">
      <c r="A127" s="4" t="s">
        <v>167</v>
      </c>
      <c r="B127" s="5" t="str">
        <f>HYPERLINK("http://4gophers.ru/slack/","4gophers")</f>
        <v>4gophers</v>
      </c>
      <c r="C127" s="6" t="s">
        <v>16</v>
      </c>
      <c r="D127" s="4" t="s">
        <v>168</v>
      </c>
    </row>
    <row r="128" spans="1:4" ht="14.25" x14ac:dyDescent="0.2">
      <c r="A128" s="4" t="s">
        <v>167</v>
      </c>
      <c r="B128" s="5" t="str">
        <f>HYPERLINK("https://allthatjs.herokuapp.com/","All That JS")</f>
        <v>All That JS</v>
      </c>
      <c r="C128" s="6">
        <v>520</v>
      </c>
      <c r="D128" s="4" t="s">
        <v>169</v>
      </c>
    </row>
    <row r="129" spans="1:4" ht="14.25" x14ac:dyDescent="0.2">
      <c r="A129" s="9" t="s">
        <v>167</v>
      </c>
      <c r="B129" s="10" t="str">
        <f>HYPERLINK("http://chat.asterisk-support.ru/","Asterisk")</f>
        <v>Asterisk</v>
      </c>
      <c r="C129" s="11">
        <v>161</v>
      </c>
      <c r="D129" s="9" t="s">
        <v>170</v>
      </c>
    </row>
    <row r="130" spans="1:4" ht="14.25" x14ac:dyDescent="0.2">
      <c r="A130" s="4" t="s">
        <v>167</v>
      </c>
      <c r="B130" s="5" t="str">
        <f>HYPERLINK("http://cocoadevelopers.club/chat/","Cocoa Developers Club")</f>
        <v>Cocoa Developers Club</v>
      </c>
      <c r="C130" s="6">
        <v>2807</v>
      </c>
      <c r="D130" s="4" t="s">
        <v>171</v>
      </c>
    </row>
    <row r="131" spans="1:4" ht="14.25" x14ac:dyDescent="0.2">
      <c r="A131" s="4" t="s">
        <v>167</v>
      </c>
      <c r="B131" s="5" t="str">
        <f>HYPERLINK("http://creativerussia.co/wunderland","Creative Russia")</f>
        <v>Creative Russia</v>
      </c>
      <c r="C131" s="6" t="s">
        <v>16</v>
      </c>
      <c r="D131" s="8" t="s">
        <v>172</v>
      </c>
    </row>
    <row r="132" spans="1:4" ht="14.25" x14ac:dyDescent="0.2">
      <c r="A132" s="4" t="s">
        <v>167</v>
      </c>
      <c r="B132" s="5" t="str">
        <f>HYPERLINK("http://signup.hangops.com/","Hangops")</f>
        <v>Hangops</v>
      </c>
      <c r="C132" s="6">
        <v>3600</v>
      </c>
      <c r="D132" s="12" t="s">
        <v>173</v>
      </c>
    </row>
    <row r="133" spans="1:4" ht="14.25" x14ac:dyDescent="0.2">
      <c r="A133" s="4" t="s">
        <v>167</v>
      </c>
      <c r="B133" s="5" t="str">
        <f>HYPERLINK("http://slack-ru.hexlet.io/","Hexlet (RU)")</f>
        <v>Hexlet (RU)</v>
      </c>
      <c r="C133" s="6">
        <v>7200</v>
      </c>
      <c r="D133" s="4" t="s">
        <v>174</v>
      </c>
    </row>
    <row r="134" spans="1:4" ht="14.25" x14ac:dyDescent="0.2">
      <c r="A134" s="4" t="s">
        <v>167</v>
      </c>
      <c r="B134" s="5" t="str">
        <f>HYPERLINK("http://hgam-invite.herokuapp.com/","How Games Are Made")</f>
        <v>How Games Are Made</v>
      </c>
      <c r="C134" s="6">
        <v>2200</v>
      </c>
      <c r="D134" s="4" t="s">
        <v>175</v>
      </c>
    </row>
    <row r="135" spans="1:4" ht="14.25" x14ac:dyDescent="0.2">
      <c r="A135" s="4" t="s">
        <v>167</v>
      </c>
      <c r="B135" s="5" t="str">
        <f>HYPERLINK("https://python.stamplayapp.com/","Python.ru")</f>
        <v>Python.ru</v>
      </c>
      <c r="C135" s="6">
        <v>1500</v>
      </c>
      <c r="D135" s="4" t="s">
        <v>176</v>
      </c>
    </row>
    <row r="136" spans="1:4" ht="14.25" x14ac:dyDescent="0.2">
      <c r="A136" s="4" t="s">
        <v>167</v>
      </c>
      <c r="B136" s="5" t="str">
        <f>HYPERLINK("https://rusdevs.herokuapp.com/","RussianDevs")</f>
        <v>RussianDevs</v>
      </c>
      <c r="C136" s="6">
        <v>1700</v>
      </c>
      <c r="D136" s="12" t="s">
        <v>177</v>
      </c>
    </row>
    <row r="137" spans="1:4" ht="14.25" x14ac:dyDescent="0.2">
      <c r="A137" s="4" t="s">
        <v>167</v>
      </c>
      <c r="B137" s="5" t="str">
        <f>HYPERLINK("https://docs.google.com/a/iwlab.ru/forms/d/1LukKwcQgyB0ZgreFdXcQN7SRRhOvE9VVjeG2l0cP8RA/viewform?edit_requested=true","Security")</f>
        <v>Security</v>
      </c>
      <c r="C137" s="6" t="s">
        <v>16</v>
      </c>
      <c r="D137" s="12" t="s">
        <v>178</v>
      </c>
    </row>
    <row r="138" spans="1:4" ht="14.25" x14ac:dyDescent="0.2">
      <c r="A138" s="4" t="s">
        <v>167</v>
      </c>
      <c r="B138" s="5" t="str">
        <f>HYPERLINK("http://slack.spb-frontend.ru/","SPB Frontend")</f>
        <v>SPB Frontend</v>
      </c>
      <c r="C138" s="6">
        <v>922</v>
      </c>
      <c r="D138" s="4" t="s">
        <v>179</v>
      </c>
    </row>
    <row r="139" spans="1:4" ht="14.25" x14ac:dyDescent="0.2">
      <c r="A139" s="4" t="s">
        <v>167</v>
      </c>
      <c r="B139" s="5" t="str">
        <f>HYPERLINK("http://slack.tomskjs.ru/","Tomsk JS")</f>
        <v>Tomsk JS</v>
      </c>
      <c r="C139" s="6">
        <v>111</v>
      </c>
      <c r="D139" s="4" t="s">
        <v>180</v>
      </c>
    </row>
    <row r="140" spans="1:4" ht="14.25" x14ac:dyDescent="0.2">
      <c r="A140" s="9" t="s">
        <v>167</v>
      </c>
      <c r="B140" s="10" t="str">
        <f>HYPERLINK("https://traktorist.stamplayapp.com/","Traktorist")</f>
        <v>Traktorist</v>
      </c>
      <c r="C140" s="11">
        <v>118</v>
      </c>
      <c r="D140" s="9" t="s">
        <v>181</v>
      </c>
    </row>
    <row r="141" spans="1:4" ht="14.25" x14ac:dyDescent="0.2">
      <c r="A141" s="4" t="s">
        <v>167</v>
      </c>
      <c r="B141" s="5" t="str">
        <f>HYPERLINK("https://ufacode-slack.herokuapp.com/","Ufacode.ru")</f>
        <v>Ufacode.ru</v>
      </c>
      <c r="C141" s="6">
        <v>176</v>
      </c>
      <c r="D141" s="12" t="s">
        <v>182</v>
      </c>
    </row>
    <row r="142" spans="1:4" ht="14.25" x14ac:dyDescent="0.2">
      <c r="A142" s="4" t="s">
        <v>167</v>
      </c>
      <c r="B142" s="5" t="str">
        <f>HYPERLINK("http://slack.web-standards.ru/","Web Standards")</f>
        <v>Web Standards</v>
      </c>
      <c r="C142" s="6">
        <v>3100</v>
      </c>
      <c r="D142" s="4" t="s">
        <v>183</v>
      </c>
    </row>
    <row r="143" spans="1:4" ht="14.25" x14ac:dyDescent="0.2">
      <c r="A143" s="4" t="s">
        <v>184</v>
      </c>
      <c r="B143" s="5" t="str">
        <f>HYPERLINK("https://slack.scotlandphp.co.uk/","Scotland PHP")</f>
        <v>Scotland PHP</v>
      </c>
      <c r="C143" s="6">
        <v>207</v>
      </c>
      <c r="D143" s="12" t="s">
        <v>185</v>
      </c>
    </row>
    <row r="144" spans="1:4" ht="14.25" x14ac:dyDescent="0.2">
      <c r="A144" s="4" t="s">
        <v>186</v>
      </c>
      <c r="B144" s="5" t="str">
        <f>HYPERLINK("http://slack.jsbelgrade.org/","JSBelgrade")</f>
        <v>JSBelgrade</v>
      </c>
      <c r="C144" s="6">
        <v>668</v>
      </c>
      <c r="D144" s="12" t="s">
        <v>187</v>
      </c>
    </row>
    <row r="145" spans="1:4" ht="14.25" x14ac:dyDescent="0.2">
      <c r="A145" s="4" t="s">
        <v>188</v>
      </c>
      <c r="B145" s="5" t="str">
        <f>HYPERLINK("https://ljubljanatech.herokuapp.com/","Ljubljana Tech Community")</f>
        <v>Ljubljana Tech Community</v>
      </c>
      <c r="C145" s="6">
        <v>262</v>
      </c>
      <c r="D145" s="4" t="s">
        <v>189</v>
      </c>
    </row>
    <row r="146" spans="1:4" ht="14.25" x14ac:dyDescent="0.2">
      <c r="A146" s="4" t="s">
        <v>188</v>
      </c>
      <c r="B146" s="5" t="str">
        <f>HYPERLINK("http://slack.rug.si/","Slovenia Ruby User Group")</f>
        <v>Slovenia Ruby User Group</v>
      </c>
      <c r="C146" s="6">
        <v>102</v>
      </c>
      <c r="D146" s="4" t="s">
        <v>190</v>
      </c>
    </row>
    <row r="147" spans="1:4" ht="14.25" x14ac:dyDescent="0.2">
      <c r="A147" s="4" t="s">
        <v>191</v>
      </c>
      <c r="B147" s="5" t="str">
        <f>HYPERLINK("https://festi.kr/zlack/team/T02QENMKM/23/invitation/","Code for Seoul")</f>
        <v>Code for Seoul</v>
      </c>
      <c r="C147" s="6">
        <v>351</v>
      </c>
      <c r="D147" s="4" t="s">
        <v>192</v>
      </c>
    </row>
    <row r="148" spans="1:4" ht="14.25" x14ac:dyDescent="0.2">
      <c r="A148" s="4" t="s">
        <v>191</v>
      </c>
      <c r="B148" s="5" t="str">
        <f>HYPERLINK("https://goo.gl/forms/3OGVQIlfgAKcIaaj2","Design-kr")</f>
        <v>Design-kr</v>
      </c>
      <c r="C148" s="6" t="s">
        <v>16</v>
      </c>
      <c r="D148" s="12" t="s">
        <v>193</v>
      </c>
    </row>
    <row r="149" spans="1:4" ht="14.25" x14ac:dyDescent="0.2">
      <c r="A149" s="9" t="s">
        <v>194</v>
      </c>
      <c r="B149" s="10" t="str">
        <f>HYPERLINK("http://slack.bcneng.net/","BcnEng")</f>
        <v>BcnEng</v>
      </c>
      <c r="C149" s="11">
        <v>840</v>
      </c>
      <c r="D149" s="9" t="s">
        <v>195</v>
      </c>
    </row>
    <row r="150" spans="1:4" ht="14.25" x14ac:dyDescent="0.2">
      <c r="A150" s="4" t="s">
        <v>194</v>
      </c>
      <c r="B150" s="5" t="str">
        <f>HYPERLINK("https://techcat.typeform.com/to/N8QzQf","CatalanTechCat")</f>
        <v>CatalanTechCat</v>
      </c>
      <c r="C150" s="6" t="s">
        <v>16</v>
      </c>
      <c r="D150" s="4" t="s">
        <v>196</v>
      </c>
    </row>
    <row r="151" spans="1:4" ht="14.25" x14ac:dyDescent="0.2">
      <c r="A151" s="4" t="s">
        <v>194</v>
      </c>
      <c r="B151" s="5" t="str">
        <f>HYPERLINK("http://madridstartup.co/","Madrid Startup")</f>
        <v>Madrid Startup</v>
      </c>
      <c r="C151" s="6" t="s">
        <v>16</v>
      </c>
      <c r="D151" s="4" t="s">
        <v>197</v>
      </c>
    </row>
    <row r="152" spans="1:4" ht="14.25" x14ac:dyDescent="0.2">
      <c r="A152" s="9" t="s">
        <v>194</v>
      </c>
      <c r="B152" s="10" t="str">
        <f>HYPERLINK("https://marsbased.com/startups/","Startup Barcelona ")</f>
        <v xml:space="preserve">Startup Barcelona </v>
      </c>
      <c r="C152" s="11">
        <v>734</v>
      </c>
      <c r="D152" s="12" t="s">
        <v>198</v>
      </c>
    </row>
    <row r="153" spans="1:4" ht="14.25" x14ac:dyDescent="0.2">
      <c r="A153" s="4" t="s">
        <v>199</v>
      </c>
      <c r="B153" s="5" t="str">
        <f>HYPERLINK("http://slack.growthhackers.se/","Growhacker Stockholm")</f>
        <v>Growhacker Stockholm</v>
      </c>
      <c r="C153" s="6">
        <v>13</v>
      </c>
      <c r="D153" s="12" t="s">
        <v>200</v>
      </c>
    </row>
    <row r="154" spans="1:4" ht="14.25" x14ac:dyDescent="0.2">
      <c r="A154" s="4" t="s">
        <v>199</v>
      </c>
      <c r="B154" s="5" t="str">
        <f>HYPERLINK("https://sfh-slack.herokuapp.com/","Stockholm Fintech Hub")</f>
        <v>Stockholm Fintech Hub</v>
      </c>
      <c r="C154" s="6">
        <v>85</v>
      </c>
      <c r="D154" s="12" t="s">
        <v>201</v>
      </c>
    </row>
    <row r="155" spans="1:4" ht="14.25" x14ac:dyDescent="0.2">
      <c r="A155" s="4" t="s">
        <v>199</v>
      </c>
      <c r="B155" s="5" t="str">
        <f>HYPERLINK("http://swedish-slack-invite.herokuapp.com/","Swedish")</f>
        <v>Swedish</v>
      </c>
      <c r="C155" s="6">
        <v>312</v>
      </c>
      <c r="D155" s="4" t="s">
        <v>202</v>
      </c>
    </row>
    <row r="156" spans="1:4" ht="14.25" x14ac:dyDescent="0.2">
      <c r="A156" s="4" t="s">
        <v>203</v>
      </c>
      <c r="B156" s="5" t="str">
        <f>HYPERLINK("https://steveraffner.typeform.com/to/db5nGg","#Swissstarup")</f>
        <v>#Swissstarup</v>
      </c>
      <c r="C156" s="6">
        <v>106</v>
      </c>
      <c r="D156" s="4" t="s">
        <v>204</v>
      </c>
    </row>
    <row r="157" spans="1:4" ht="14.25" x14ac:dyDescent="0.2">
      <c r="A157" s="9" t="s">
        <v>203</v>
      </c>
      <c r="B157" s="10" t="str">
        <f>HYPERLINK("http://webzuerich-invite.herokuapp.com/","WebZuerich")</f>
        <v>WebZuerich</v>
      </c>
      <c r="C157" s="11">
        <v>270</v>
      </c>
      <c r="D157" s="12" t="s">
        <v>205</v>
      </c>
    </row>
    <row r="158" spans="1:4" ht="14.25" x14ac:dyDescent="0.2">
      <c r="A158" s="4" t="s">
        <v>206</v>
      </c>
      <c r="B158" s="5" t="str">
        <f>HYPERLINK("https://exploretaiwan.typeform.com/to/fdOfFU","#ExploreTaiwan")</f>
        <v>#ExploreTaiwan</v>
      </c>
      <c r="C158" s="6">
        <v>57</v>
      </c>
      <c r="D158" s="4" t="s">
        <v>207</v>
      </c>
    </row>
    <row r="159" spans="1:4" ht="14.25" x14ac:dyDescent="0.2">
      <c r="A159" s="9" t="s">
        <v>208</v>
      </c>
      <c r="B159" s="10" t="str">
        <f>HYPERLINK("http://chiangmaichat.herokuapp.com/","Chiang Mai")</f>
        <v>Chiang Mai</v>
      </c>
      <c r="C159" s="11">
        <v>416</v>
      </c>
      <c r="D159" s="9" t="s">
        <v>209</v>
      </c>
    </row>
    <row r="160" spans="1:4" ht="14.25" x14ac:dyDescent="0.2">
      <c r="A160" s="9" t="s">
        <v>210</v>
      </c>
      <c r="B160" s="10" t="str">
        <f>HYPERLINK("http://s.acikkaynak.info/slackin/","Açık kaynak")</f>
        <v>Açık kaynak</v>
      </c>
      <c r="C160" s="11">
        <v>100</v>
      </c>
      <c r="D160" s="9" t="s">
        <v>211</v>
      </c>
    </row>
    <row r="161" spans="1:4" ht="14.25" x14ac:dyDescent="0.2">
      <c r="A161" s="9" t="s">
        <v>210</v>
      </c>
      <c r="B161" s="10" t="str">
        <f>HYPERLINK("http://gdgistanbul-slack.herokuapp.com/","GDG Istanbul")</f>
        <v>GDG Istanbul</v>
      </c>
      <c r="C161" s="11">
        <v>870</v>
      </c>
      <c r="D161" s="9" t="s">
        <v>212</v>
      </c>
    </row>
    <row r="162" spans="1:4" ht="14.25" x14ac:dyDescent="0.2">
      <c r="A162" s="9" t="s">
        <v>210</v>
      </c>
      <c r="B162" s="10" t="str">
        <f>HYPERLINK("https://rubytr.herokuapp.com/","Ruby Türkiye")</f>
        <v>Ruby Türkiye</v>
      </c>
      <c r="C162" s="11">
        <v>147</v>
      </c>
      <c r="D162" s="12" t="s">
        <v>213</v>
      </c>
    </row>
    <row r="163" spans="1:4" ht="14.25" x14ac:dyDescent="0.2">
      <c r="A163" s="4" t="s">
        <v>214</v>
      </c>
      <c r="B163" s="5" t="str">
        <f>HYPERLINK("https://startupuae.typeform.com/to/DGFhRY","Startup UAE")</f>
        <v>Startup UAE</v>
      </c>
      <c r="C163" s="6" t="s">
        <v>16</v>
      </c>
      <c r="D163" s="4" t="s">
        <v>215</v>
      </c>
    </row>
    <row r="164" spans="1:4" ht="14.25" x14ac:dyDescent="0.2">
      <c r="A164" s="9" t="s">
        <v>216</v>
      </c>
      <c r="B164" s="10" t="str">
        <f>HYPERLINK("http://slack.ukrops.club/","Ukrops.club")</f>
        <v>Ukrops.club</v>
      </c>
      <c r="C164" s="11">
        <v>489</v>
      </c>
      <c r="D164" s="9" t="s">
        <v>217</v>
      </c>
    </row>
    <row r="165" spans="1:4" ht="14.25" x14ac:dyDescent="0.2">
      <c r="A165" s="4" t="s">
        <v>218</v>
      </c>
      <c r="B165" s="5" t="str">
        <f>HYPERLINK("https://murmuring-garden-23568.herokuapp.com/","BGC Unity Group")</f>
        <v>BGC Unity Group</v>
      </c>
      <c r="C165" s="6">
        <v>84</v>
      </c>
      <c r="D165" s="4" t="s">
        <v>219</v>
      </c>
    </row>
    <row r="166" spans="1:4" ht="14.25" x14ac:dyDescent="0.2">
      <c r="A166" s="9" t="s">
        <v>218</v>
      </c>
      <c r="B166" s="10" t="str">
        <f>HYPERLINK("https://frontendlondon-slack.herokuapp.com/","Frontend London")</f>
        <v>Frontend London</v>
      </c>
      <c r="C166" s="11">
        <v>543</v>
      </c>
      <c r="D166" s="9" t="s">
        <v>220</v>
      </c>
    </row>
    <row r="167" spans="1:4" ht="14.25" x14ac:dyDescent="0.2">
      <c r="A167" s="4" t="s">
        <v>218</v>
      </c>
      <c r="B167" s="5" t="str">
        <f>HYPERLINK("http://www.leicesterstartups.com/join-the-leicester-startups-slack-team/","Leicester Startups")</f>
        <v>Leicester Startups</v>
      </c>
      <c r="C167" s="6">
        <v>138</v>
      </c>
      <c r="D167" s="12" t="s">
        <v>221</v>
      </c>
    </row>
    <row r="168" spans="1:4" ht="14.25" x14ac:dyDescent="0.2">
      <c r="A168" s="4" t="s">
        <v>218</v>
      </c>
      <c r="B168" s="5" t="str">
        <f>HYPERLINK("http://magiccitytech.org/","Magic City Tech")</f>
        <v>Magic City Tech</v>
      </c>
      <c r="C168" s="6">
        <v>348</v>
      </c>
      <c r="D168" s="4" t="s">
        <v>222</v>
      </c>
    </row>
    <row r="169" spans="1:4" ht="14.25" x14ac:dyDescent="0.2">
      <c r="A169" s="9" t="s">
        <v>218</v>
      </c>
      <c r="B169" s="10" t="str">
        <f>HYPERLINK("https://microburn.signup.team/","MicroBurn")</f>
        <v>MicroBurn</v>
      </c>
      <c r="C169" s="11">
        <v>189</v>
      </c>
      <c r="D169" s="9" t="s">
        <v>223</v>
      </c>
    </row>
    <row r="170" spans="1:4" ht="14.25" x14ac:dyDescent="0.2">
      <c r="A170" s="4" t="s">
        <v>218</v>
      </c>
      <c r="B170" s="5" t="str">
        <f>HYPERLINK("https://open-data-slack-in.herokuapp.com/","Open Data Wales")</f>
        <v>Open Data Wales</v>
      </c>
      <c r="C170" s="6">
        <v>155</v>
      </c>
      <c r="D170" s="12" t="s">
        <v>224</v>
      </c>
    </row>
    <row r="171" spans="1:4" ht="14.25" x14ac:dyDescent="0.2">
      <c r="A171" s="9" t="s">
        <v>218</v>
      </c>
      <c r="B171" s="10" t="str">
        <f>HYPERLINK("http://slack.phpem.uk/","PHPem")</f>
        <v>PHPem</v>
      </c>
      <c r="C171" s="11">
        <v>175</v>
      </c>
      <c r="D171" s="9" t="s">
        <v>225</v>
      </c>
    </row>
    <row r="172" spans="1:4" ht="28.5" x14ac:dyDescent="0.2">
      <c r="A172" s="9" t="s">
        <v>218</v>
      </c>
      <c r="B172" s="5" t="str">
        <f>HYPERLINK("https://slackpass.io/pswscc","Public sector Wales / Sector cyhoeddus Cymru")</f>
        <v>Public sector Wales / Sector cyhoeddus Cymru</v>
      </c>
      <c r="C172" s="6">
        <v>45</v>
      </c>
      <c r="D172" s="4" t="s">
        <v>226</v>
      </c>
    </row>
    <row r="173" spans="1:4" ht="14.25" x14ac:dyDescent="0.2">
      <c r="A173" s="4" t="s">
        <v>218</v>
      </c>
      <c r="B173" s="5" t="str">
        <f>HYPERLINK("http://techlondon.io/","Tech London")</f>
        <v>Tech London</v>
      </c>
      <c r="C173" s="6" t="s">
        <v>16</v>
      </c>
      <c r="D173" s="8" t="s">
        <v>227</v>
      </c>
    </row>
    <row r="174" spans="1:4" ht="28.5" x14ac:dyDescent="0.2">
      <c r="A174" s="4" t="s">
        <v>218</v>
      </c>
      <c r="B174" s="5" t="str">
        <f>HYPERLINK("http://rse.ac.uk/slack/","UK Research Software Engineer Association")</f>
        <v>UK Research Software Engineer Association</v>
      </c>
      <c r="C174" s="6" t="s">
        <v>16</v>
      </c>
      <c r="D174" s="4" t="s">
        <v>228</v>
      </c>
    </row>
    <row r="175" spans="1:4" ht="14.25" x14ac:dyDescent="0.2">
      <c r="A175" s="9" t="s">
        <v>218</v>
      </c>
      <c r="B175" s="10" t="str">
        <f>HYPERLINK("http://webperformance.herokuapp.com/","Webperformance")</f>
        <v>Webperformance</v>
      </c>
      <c r="C175" s="11">
        <v>570</v>
      </c>
      <c r="D175" s="9" t="s">
        <v>229</v>
      </c>
    </row>
    <row r="176" spans="1:4" ht="14.25" x14ac:dyDescent="0.2">
      <c r="A176" s="9" t="s">
        <v>230</v>
      </c>
      <c r="B176" s="10" t="str">
        <f>HYPERLINK("https://slackpass.io/craftcontentnashville","Craft Content Nashville")</f>
        <v>Craft Content Nashville</v>
      </c>
      <c r="C176" s="11">
        <v>70</v>
      </c>
      <c r="D176" s="9" t="s">
        <v>231</v>
      </c>
    </row>
    <row r="177" spans="1:4" ht="14.25" x14ac:dyDescent="0.2">
      <c r="A177" s="9" t="s">
        <v>230</v>
      </c>
      <c r="B177" s="10" t="str">
        <f>HYPERLINK("http://www.memphistechnology.org/blog/2015/05/23/join-memtech-on-slack-chat/","#Memtech")</f>
        <v>#Memtech</v>
      </c>
      <c r="C177" s="11">
        <v>407</v>
      </c>
      <c r="D177" s="9" t="s">
        <v>232</v>
      </c>
    </row>
    <row r="178" spans="1:4" ht="14.25" x14ac:dyDescent="0.2">
      <c r="A178" s="4" t="s">
        <v>230</v>
      </c>
      <c r="B178" s="5" t="str">
        <f>HYPERLINK("http://www.atx.chat/","ATX Chat")</f>
        <v>ATX Chat</v>
      </c>
      <c r="C178" s="6" t="s">
        <v>16</v>
      </c>
      <c r="D178" s="4" t="s">
        <v>233</v>
      </c>
    </row>
    <row r="179" spans="1:4" ht="14.25" x14ac:dyDescent="0.2">
      <c r="A179" s="9" t="s">
        <v>230</v>
      </c>
      <c r="B179" s="10" t="str">
        <f>HYPERLINK("http://slack.baltimoretech.org/","Baltimore Tech")</f>
        <v>Baltimore Tech</v>
      </c>
      <c r="C179" s="11">
        <v>387</v>
      </c>
      <c r="D179" s="9" t="s">
        <v>234</v>
      </c>
    </row>
    <row r="180" spans="1:4" ht="14.25" x14ac:dyDescent="0.2">
      <c r="A180" s="4" t="s">
        <v>230</v>
      </c>
      <c r="B180" s="5" t="str">
        <f>HYPERLINK("https://brslack.com/","Baton Rouge Slack")</f>
        <v>Baton Rouge Slack</v>
      </c>
      <c r="C180" s="6" t="s">
        <v>16</v>
      </c>
      <c r="D180" s="4" t="s">
        <v>235</v>
      </c>
    </row>
    <row r="181" spans="1:4" ht="14.25" x14ac:dyDescent="0.2">
      <c r="A181" s="9" t="s">
        <v>230</v>
      </c>
      <c r="B181" s="10" t="str">
        <f>HYPERLINK("http://slack.beta.nyc/","BetaNYC")</f>
        <v>BetaNYC</v>
      </c>
      <c r="C181" s="11">
        <v>621</v>
      </c>
      <c r="D181" s="9" t="s">
        <v>236</v>
      </c>
    </row>
    <row r="182" spans="1:4" ht="14.25" x14ac:dyDescent="0.2">
      <c r="A182" s="9" t="s">
        <v>230</v>
      </c>
      <c r="B182" s="10" t="str">
        <f>HYPERLINK("https://slackpass.io/bootcamperscollective","Bootcampers Collective")</f>
        <v>Bootcampers Collective</v>
      </c>
      <c r="C182" s="11">
        <v>62</v>
      </c>
      <c r="D182" s="9" t="s">
        <v>237</v>
      </c>
    </row>
    <row r="183" spans="1:4" ht="14.25" x14ac:dyDescent="0.2">
      <c r="A183" s="9" t="s">
        <v>230</v>
      </c>
      <c r="B183" s="10" t="str">
        <f>HYPERLINK("https://bostondevops-invites.herokuapp.com/","Boston DevOps")</f>
        <v>Boston DevOps</v>
      </c>
      <c r="C183" s="11">
        <v>560</v>
      </c>
      <c r="D183" s="9" t="s">
        <v>238</v>
      </c>
    </row>
    <row r="184" spans="1:4" ht="14.25" x14ac:dyDescent="0.2">
      <c r="A184" s="9" t="s">
        <v>230</v>
      </c>
      <c r="B184" s="10" t="str">
        <f>HYPERLINK("http://charlestontechslack.herokuapp.com/","Charleston Tech Slack")</f>
        <v>Charleston Tech Slack</v>
      </c>
      <c r="C184" s="11">
        <v>1125</v>
      </c>
      <c r="D184" s="9" t="s">
        <v>239</v>
      </c>
    </row>
    <row r="185" spans="1:4" ht="14.25" x14ac:dyDescent="0.2">
      <c r="A185" s="9" t="s">
        <v>230</v>
      </c>
      <c r="B185" s="10" t="str">
        <f>HYPERLINK("http://chicagotech.herokuapp.com/","Chicago Tech")</f>
        <v>Chicago Tech</v>
      </c>
      <c r="C185" s="11">
        <v>3030</v>
      </c>
      <c r="D185" s="9" t="s">
        <v>240</v>
      </c>
    </row>
    <row r="186" spans="1:4" ht="14.25" x14ac:dyDescent="0.2">
      <c r="A186" s="9" t="s">
        <v>230</v>
      </c>
      <c r="B186" s="10" t="str">
        <f>HYPERLINK("http://www.dctechslack.com/","DCTech")</f>
        <v>DCTech</v>
      </c>
      <c r="C186" s="11">
        <v>3100</v>
      </c>
      <c r="D186" s="13" t="s">
        <v>241</v>
      </c>
    </row>
    <row r="187" spans="1:4" ht="14.25" x14ac:dyDescent="0.2">
      <c r="A187" s="9" t="s">
        <v>230</v>
      </c>
      <c r="B187" s="10" t="str">
        <f>HYPERLINK("https://denverdevs.org/","Denver Devs")</f>
        <v>Denver Devs</v>
      </c>
      <c r="C187" s="11">
        <v>2386</v>
      </c>
      <c r="D187" s="12" t="s">
        <v>242</v>
      </c>
    </row>
    <row r="188" spans="1:4" ht="14.25" x14ac:dyDescent="0.2">
      <c r="A188" s="9" t="s">
        <v>230</v>
      </c>
      <c r="B188" s="10" t="str">
        <f>HYPERLINK("http://det-software.herokuapp.com/","Detroit Software")</f>
        <v>Detroit Software</v>
      </c>
      <c r="C188" s="11">
        <v>270</v>
      </c>
      <c r="D188" s="12" t="s">
        <v>243</v>
      </c>
    </row>
    <row r="189" spans="1:4" ht="14.25" x14ac:dyDescent="0.2">
      <c r="A189" s="9" t="s">
        <v>230</v>
      </c>
      <c r="B189" s="10" t="str">
        <f>HYPERLINK("http://www.devopsmsp.org/slack/","DevOps MSP")</f>
        <v>DevOps MSP</v>
      </c>
      <c r="C189" s="11">
        <v>278</v>
      </c>
      <c r="D189" s="9" t="s">
        <v>244</v>
      </c>
    </row>
    <row r="190" spans="1:4" ht="14.25" x14ac:dyDescent="0.2">
      <c r="A190" s="9" t="s">
        <v>230</v>
      </c>
      <c r="B190" s="10" t="str">
        <f>HYPERLINK("http://slack.dfwstartupcommunity.com/","DFWStartupCommunity")</f>
        <v>DFWStartupCommunity</v>
      </c>
      <c r="C190" s="11">
        <v>1248</v>
      </c>
      <c r="D190" s="9" t="s">
        <v>245</v>
      </c>
    </row>
    <row r="191" spans="1:4" ht="14.25" x14ac:dyDescent="0.2">
      <c r="A191" s="9" t="s">
        <v>230</v>
      </c>
      <c r="B191" s="10" t="str">
        <f>HYPERLINK("http://filipinosforward.com/","Filipinos Forward")</f>
        <v>Filipinos Forward</v>
      </c>
      <c r="C191" s="11">
        <v>74</v>
      </c>
      <c r="D191" s="12" t="s">
        <v>246</v>
      </c>
    </row>
    <row r="192" spans="1:4" ht="14.25" x14ac:dyDescent="0.2">
      <c r="A192" s="4" t="s">
        <v>230</v>
      </c>
      <c r="B192" s="5" t="str">
        <f>HYPERLINK("https://slackpass.io/fortworthdatascience","Fort Worth Data Science")</f>
        <v>Fort Worth Data Science</v>
      </c>
      <c r="C192" s="6">
        <v>5</v>
      </c>
      <c r="D192" s="4" t="s">
        <v>247</v>
      </c>
    </row>
    <row r="193" spans="1:4" ht="14.25" x14ac:dyDescent="0.2">
      <c r="A193" s="9" t="s">
        <v>230</v>
      </c>
      <c r="B193" s="10" t="str">
        <f>HYPERLINK("http://slack.gdiboulder.com/","Girl Develop It Boulder/Denver")</f>
        <v>Girl Develop It Boulder/Denver</v>
      </c>
      <c r="C193" s="11">
        <v>180</v>
      </c>
      <c r="D193" s="12" t="s">
        <v>248</v>
      </c>
    </row>
    <row r="194" spans="1:4" ht="14.25" x14ac:dyDescent="0.2">
      <c r="A194" s="9" t="s">
        <v>230</v>
      </c>
      <c r="B194" s="10" t="str">
        <f>HYPERLINK("https://gnvconnect.com/","GNV Connect")</f>
        <v>GNV Connect</v>
      </c>
      <c r="C194" s="11">
        <v>270</v>
      </c>
      <c r="D194" s="12" t="s">
        <v>249</v>
      </c>
    </row>
    <row r="195" spans="1:4" ht="14.25" x14ac:dyDescent="0.2">
      <c r="A195" s="4" t="s">
        <v>230</v>
      </c>
      <c r="B195" s="5" t="str">
        <f>HYPERLINK("http://slack.hacknightslc.com/","Hack Night SLC")</f>
        <v>Hack Night SLC</v>
      </c>
      <c r="C195" s="6">
        <v>163</v>
      </c>
      <c r="D195" s="4" t="s">
        <v>250</v>
      </c>
    </row>
    <row r="196" spans="1:4" ht="14.25" x14ac:dyDescent="0.2">
      <c r="A196" s="9" t="s">
        <v>230</v>
      </c>
      <c r="B196" s="10" t="str">
        <f>HYPERLINK("https://huslack.herokuapp.com/","Hack Upstate")</f>
        <v>Hack Upstate</v>
      </c>
      <c r="C196" s="11">
        <v>292</v>
      </c>
      <c r="D196" s="9" t="s">
        <v>251</v>
      </c>
    </row>
    <row r="197" spans="1:4" ht="14.25" x14ac:dyDescent="0.2">
      <c r="A197" s="9" t="s">
        <v>230</v>
      </c>
      <c r="B197" s="10" t="str">
        <f>HYPERLINK("https://hackgreenville.typeform.com/to/sBMjCF","HackGreenville")</f>
        <v>HackGreenville</v>
      </c>
      <c r="C197" s="11">
        <v>442</v>
      </c>
      <c r="D197" s="9" t="s">
        <v>252</v>
      </c>
    </row>
    <row r="198" spans="1:4" ht="14.25" x14ac:dyDescent="0.2">
      <c r="A198" s="4" t="s">
        <v>230</v>
      </c>
      <c r="B198" s="5" t="str">
        <f>HYPERLINK("http://israelistartupsnyc.com/","Israeli Startups NYC")</f>
        <v>Israeli Startups NYC</v>
      </c>
      <c r="C198" s="6" t="s">
        <v>16</v>
      </c>
      <c r="D198" s="4" t="s">
        <v>253</v>
      </c>
    </row>
    <row r="199" spans="1:4" ht="14.25" x14ac:dyDescent="0.2">
      <c r="A199" s="9" t="s">
        <v>230</v>
      </c>
      <c r="B199" s="10" t="str">
        <f>HYPERLINK("https://jsla-slackin.herokuapp.com/","Js.la")</f>
        <v>Js.la</v>
      </c>
      <c r="C199" s="11">
        <v>804</v>
      </c>
      <c r="D199" s="12" t="s">
        <v>254</v>
      </c>
    </row>
    <row r="200" spans="1:4" ht="14.25" x14ac:dyDescent="0.2">
      <c r="A200" s="9" t="s">
        <v>230</v>
      </c>
      <c r="B200" s="10" t="str">
        <f>HYPERLINK("http://knoxdevs.com/","KnoxDevs")</f>
        <v>KnoxDevs</v>
      </c>
      <c r="C200" s="11">
        <v>703</v>
      </c>
      <c r="D200" s="12" t="s">
        <v>255</v>
      </c>
    </row>
    <row r="201" spans="1:4" ht="14.25" x14ac:dyDescent="0.2">
      <c r="A201" s="9" t="s">
        <v>230</v>
      </c>
      <c r="B201" s="10" t="str">
        <f>HYPERLINK("http://dataxy.com/community/","Los Angeles Photo Community")</f>
        <v>Los Angeles Photo Community</v>
      </c>
      <c r="C201" s="11">
        <v>5</v>
      </c>
      <c r="D201" s="12" t="s">
        <v>256</v>
      </c>
    </row>
    <row r="202" spans="1:4" ht="14.25" x14ac:dyDescent="0.2">
      <c r="A202" s="9" t="s">
        <v>230</v>
      </c>
      <c r="B202" s="10" t="str">
        <f>HYPERLINK("http://slackin.louisville.io/","Louisville.IO")</f>
        <v>Louisville.IO</v>
      </c>
      <c r="C202" s="11">
        <v>1126</v>
      </c>
      <c r="D202" s="9" t="s">
        <v>257</v>
      </c>
    </row>
    <row r="203" spans="1:4" ht="14.25" x14ac:dyDescent="0.2">
      <c r="A203" s="4" t="s">
        <v>230</v>
      </c>
      <c r="B203" s="5" t="str">
        <f>HYPERLINK("http://thejustinsisley.com/slack/","Madison Startups")</f>
        <v>Madison Startups</v>
      </c>
      <c r="C203" s="6" t="s">
        <v>16</v>
      </c>
      <c r="D203" s="12" t="s">
        <v>258</v>
      </c>
    </row>
    <row r="204" spans="1:4" ht="14.25" x14ac:dyDescent="0.2">
      <c r="A204" s="9" t="s">
        <v>230</v>
      </c>
      <c r="B204" s="10" t="str">
        <f>HYPERLINK("http://midwestdesignchat.com/","Mid West Design Chat")</f>
        <v>Mid West Design Chat</v>
      </c>
      <c r="C204" s="11">
        <v>250</v>
      </c>
      <c r="D204" s="12" t="s">
        <v>259</v>
      </c>
    </row>
    <row r="205" spans="1:4" ht="14.25" x14ac:dyDescent="0.2">
      <c r="A205" s="9" t="s">
        <v>230</v>
      </c>
      <c r="B205" s="10" t="str">
        <f>HYPERLINK("http://midwestdevchat.com/","Mid West Dev Chat")</f>
        <v>Mid West Dev Chat</v>
      </c>
      <c r="C205" s="11">
        <v>812</v>
      </c>
      <c r="D205" s="9" t="s">
        <v>260</v>
      </c>
    </row>
    <row r="206" spans="1:4" ht="14.25" x14ac:dyDescent="0.2">
      <c r="A206" s="9" t="s">
        <v>230</v>
      </c>
      <c r="B206" s="10" t="str">
        <f>HYPERLINK("http://slack.mnphp.org/","Minnesota PHP User Group")</f>
        <v>Minnesota PHP User Group</v>
      </c>
      <c r="C206" s="11">
        <v>101</v>
      </c>
      <c r="D206" s="12" t="s">
        <v>261</v>
      </c>
    </row>
    <row r="207" spans="1:4" ht="14.25" x14ac:dyDescent="0.2">
      <c r="A207" s="9" t="s">
        <v>230</v>
      </c>
      <c r="B207" s="10" t="str">
        <f>HYPERLINK("https://mspwp.com/slack/","MSP WordPress User Group")</f>
        <v>MSP WordPress User Group</v>
      </c>
      <c r="C207" s="11">
        <v>85</v>
      </c>
      <c r="D207" s="12" t="s">
        <v>262</v>
      </c>
    </row>
    <row r="208" spans="1:4" ht="14.25" x14ac:dyDescent="0.2">
      <c r="A208" s="9" t="s">
        <v>230</v>
      </c>
      <c r="B208" s="10" t="str">
        <f>HYPERLINK("http://msptech.herokuapp.com/","MSPTech")</f>
        <v>MSPTech</v>
      </c>
      <c r="C208" s="11">
        <v>229</v>
      </c>
      <c r="D208" s="12" t="s">
        <v>263</v>
      </c>
    </row>
    <row r="209" spans="1:4" ht="14.25" x14ac:dyDescent="0.2">
      <c r="A209" s="4" t="s">
        <v>230</v>
      </c>
      <c r="B209" s="5" t="str">
        <f>HYPERLINK("http://nashdev.com/","NashDev")</f>
        <v>NashDev</v>
      </c>
      <c r="C209" s="6">
        <v>2800</v>
      </c>
      <c r="D209" s="12" t="s">
        <v>264</v>
      </c>
    </row>
    <row r="210" spans="1:4" ht="14.25" x14ac:dyDescent="0.2">
      <c r="A210" s="9" t="s">
        <v>230</v>
      </c>
      <c r="B210" s="10" t="str">
        <f>HYPERLINK("https://slackpass.io/nashville-product","Nashville Product")</f>
        <v>Nashville Product</v>
      </c>
      <c r="C210" s="11">
        <v>70</v>
      </c>
      <c r="D210" s="12" t="s">
        <v>265</v>
      </c>
    </row>
    <row r="211" spans="1:4" ht="14.25" x14ac:dyDescent="0.2">
      <c r="A211" s="4" t="s">
        <v>230</v>
      </c>
      <c r="B211" s="5" t="str">
        <f>HYPERLINK("https://reichrobert.typeform.com/to/V0WnZf","NewTech Colorado")</f>
        <v>NewTech Colorado</v>
      </c>
      <c r="C211" s="16">
        <v>1200</v>
      </c>
      <c r="D211" s="4" t="s">
        <v>266</v>
      </c>
    </row>
    <row r="212" spans="1:4" ht="14.25" x14ac:dyDescent="0.2">
      <c r="A212" s="9" t="s">
        <v>230</v>
      </c>
      <c r="B212" s="5" t="str">
        <f>HYPERLINK("http://nycdevs.org/","NYC Devs")</f>
        <v>NYC Devs</v>
      </c>
      <c r="C212" s="11">
        <v>968</v>
      </c>
      <c r="D212" s="12" t="s">
        <v>267</v>
      </c>
    </row>
    <row r="213" spans="1:4" ht="14.25" x14ac:dyDescent="0.2">
      <c r="A213" s="9" t="s">
        <v>230</v>
      </c>
      <c r="B213" s="10" t="str">
        <f>HYPERLINK("http://www.nyctechslack.com/","NYCTech")</f>
        <v>NYCTech</v>
      </c>
      <c r="C213" s="11">
        <v>5200</v>
      </c>
      <c r="D213" s="9" t="s">
        <v>268</v>
      </c>
    </row>
    <row r="214" spans="1:4" ht="14.25" x14ac:dyDescent="0.2">
      <c r="A214" s="9" t="s">
        <v>230</v>
      </c>
      <c r="B214" s="10" t="str">
        <f>HYPERLINK("https://slack.open-austin.org/","Open Austin")</f>
        <v>Open Austin</v>
      </c>
      <c r="C214" s="11">
        <v>677</v>
      </c>
      <c r="D214" s="9" t="s">
        <v>269</v>
      </c>
    </row>
    <row r="215" spans="1:4" ht="14.25" x14ac:dyDescent="0.2">
      <c r="A215" s="4" t="s">
        <v>230</v>
      </c>
      <c r="B215" s="5" t="str">
        <f>HYPERLINK("https://orlandodevs.com/slack/","OrlandoDevs")</f>
        <v>OrlandoDevs</v>
      </c>
      <c r="C215" s="16" t="s">
        <v>16</v>
      </c>
      <c r="D215" s="4" t="s">
        <v>270</v>
      </c>
    </row>
    <row r="216" spans="1:4" ht="14.25" x14ac:dyDescent="0.2">
      <c r="A216" s="9" t="s">
        <v>230</v>
      </c>
      <c r="B216" s="10" t="str">
        <f>HYPERLINK("https://pdx-digital-pm-slack-invite.herokuapp.com/","PDX Digital PM")</f>
        <v>PDX Digital PM</v>
      </c>
      <c r="C216" s="11">
        <v>289</v>
      </c>
      <c r="D216" s="9" t="s">
        <v>271</v>
      </c>
    </row>
    <row r="217" spans="1:4" ht="14.25" x14ac:dyDescent="0.2">
      <c r="A217" s="4" t="s">
        <v>230</v>
      </c>
      <c r="B217" s="5" t="str">
        <f>HYPERLINK("pdx-startups-slack.herokuapp.com","PDX Startups")</f>
        <v>PDX Startups</v>
      </c>
      <c r="C217" s="6">
        <v>2900</v>
      </c>
      <c r="D217" s="4" t="s">
        <v>272</v>
      </c>
    </row>
    <row r="218" spans="1:4" ht="14.25" x14ac:dyDescent="0.2">
      <c r="A218" s="9" t="s">
        <v>230</v>
      </c>
      <c r="B218" s="10" t="str">
        <f>HYPERLINK("https://www.sendgrowth.com/psl","Philadelphia Startup Leaders")</f>
        <v>Philadelphia Startup Leaders</v>
      </c>
      <c r="C218" s="11">
        <v>830</v>
      </c>
      <c r="D218" s="12" t="s">
        <v>273</v>
      </c>
    </row>
    <row r="219" spans="1:4" ht="14.25" x14ac:dyDescent="0.2">
      <c r="A219" s="9" t="s">
        <v>230</v>
      </c>
      <c r="B219" s="10" t="str">
        <f>HYPERLINK("https://phillydev.herokuapp.com/","Phillydev")</f>
        <v>Phillydev</v>
      </c>
      <c r="C219" s="11">
        <v>2708</v>
      </c>
      <c r="D219" s="12" t="s">
        <v>274</v>
      </c>
    </row>
    <row r="220" spans="1:4" ht="14.25" x14ac:dyDescent="0.2">
      <c r="A220" s="9" t="s">
        <v>230</v>
      </c>
      <c r="B220" s="10" t="str">
        <f>HYPERLINK("http://phoenixmakers.org/","Phoenix Makers")</f>
        <v>Phoenix Makers</v>
      </c>
      <c r="C220" s="11">
        <v>264</v>
      </c>
      <c r="D220" s="12" t="s">
        <v>275</v>
      </c>
    </row>
    <row r="221" spans="1:4" ht="14.25" x14ac:dyDescent="0.2">
      <c r="A221" s="9" t="s">
        <v>230</v>
      </c>
      <c r="B221" s="10" t="str">
        <f>HYPERLINK("https://pigsquadslack.herokuapp.com/","PIGSquad")</f>
        <v>PIGSquad</v>
      </c>
      <c r="C221" s="11">
        <v>570</v>
      </c>
      <c r="D221" s="12" t="s">
        <v>276</v>
      </c>
    </row>
    <row r="222" spans="1:4" ht="14.25" x14ac:dyDescent="0.2">
      <c r="A222" s="9" t="s">
        <v>230</v>
      </c>
      <c r="B222" s="10" t="str">
        <f>HYPERLINK("https://pintspixels.herokuapp.com/","Pints &amp; Pixels")</f>
        <v>Pints &amp; Pixels</v>
      </c>
      <c r="C222" s="11">
        <v>10</v>
      </c>
      <c r="D222" s="9" t="s">
        <v>277</v>
      </c>
    </row>
    <row r="223" spans="1:4" ht="14.25" x14ac:dyDescent="0.2">
      <c r="A223" s="9" t="s">
        <v>230</v>
      </c>
      <c r="B223" s="10" t="str">
        <f>HYPERLINK("http://pioneervalley.herokuapp.com/","Pioneer Valley")</f>
        <v>Pioneer Valley</v>
      </c>
      <c r="C223" s="11">
        <v>7</v>
      </c>
      <c r="D223" s="9" t="s">
        <v>278</v>
      </c>
    </row>
    <row r="224" spans="1:4" ht="14.25" x14ac:dyDescent="0.2">
      <c r="A224" s="9" t="s">
        <v>230</v>
      </c>
      <c r="B224" s="10" t="str">
        <f>HYPERLINK("https://rocktowntech.herokuapp.com/","Rocktown Tech")</f>
        <v>Rocktown Tech</v>
      </c>
      <c r="C224" s="11">
        <v>237</v>
      </c>
      <c r="D224" s="12" t="s">
        <v>279</v>
      </c>
    </row>
    <row r="225" spans="1:4" ht="14.25" x14ac:dyDescent="0.2">
      <c r="A225" s="9" t="s">
        <v>230</v>
      </c>
      <c r="B225" s="10" t="str">
        <f>HYPERLINK("http://slack.rubyftw.org/","Rubyftw")</f>
        <v>Rubyftw</v>
      </c>
      <c r="C225" s="11">
        <v>29</v>
      </c>
      <c r="D225" s="9" t="s">
        <v>280</v>
      </c>
    </row>
    <row r="226" spans="1:4" ht="14.25" x14ac:dyDescent="0.2">
      <c r="A226" s="9" t="s">
        <v>230</v>
      </c>
      <c r="B226" s="10" t="str">
        <f>HYPERLINK("http://slack.satechbloc.com/","SA Tech Bloc")</f>
        <v>SA Tech Bloc</v>
      </c>
      <c r="C226" s="11">
        <v>257</v>
      </c>
      <c r="D226" s="12" t="s">
        <v>281</v>
      </c>
    </row>
    <row r="227" spans="1:4" ht="14.25" x14ac:dyDescent="0.2">
      <c r="A227" s="9" t="s">
        <v>230</v>
      </c>
      <c r="B227" s="10" t="str">
        <f>HYPERLINK("http://seattlehacks.herokuapp.com/","Seattle Hacks")</f>
        <v>Seattle Hacks</v>
      </c>
      <c r="C227" s="11">
        <v>447</v>
      </c>
      <c r="D227" s="12" t="s">
        <v>282</v>
      </c>
    </row>
    <row r="228" spans="1:4" ht="14.25" x14ac:dyDescent="0.2">
      <c r="A228" s="9" t="s">
        <v>230</v>
      </c>
      <c r="B228" s="10" t="str">
        <f>HYPERLINK("https://slackpass.io/techseattle","Seattle Tech Community")</f>
        <v>Seattle Tech Community</v>
      </c>
      <c r="C228" s="11">
        <v>1036</v>
      </c>
      <c r="D228" s="12" t="s">
        <v>283</v>
      </c>
    </row>
    <row r="229" spans="1:4" ht="14.25" x14ac:dyDescent="0.2">
      <c r="A229" s="4" t="s">
        <v>230</v>
      </c>
      <c r="B229" s="5" t="str">
        <f>HYPERLINK("http://siliconprairietech.com/","Silicon Prairie Tech")</f>
        <v>Silicon Prairie Tech</v>
      </c>
      <c r="C229" s="6">
        <v>249</v>
      </c>
      <c r="D229" s="4" t="s">
        <v>284</v>
      </c>
    </row>
    <row r="230" spans="1:4" ht="14.25" x14ac:dyDescent="0.2">
      <c r="A230" s="9" t="s">
        <v>230</v>
      </c>
      <c r="B230" s="10" t="str">
        <f>HYPERLINK("http://slack.softwarecraftsmanship.org/","Software Craftsmanship")</f>
        <v>Software Craftsmanship</v>
      </c>
      <c r="C230" s="11">
        <v>2094</v>
      </c>
      <c r="D230" s="17" t="s">
        <v>285</v>
      </c>
    </row>
    <row r="231" spans="1:4" ht="14.25" x14ac:dyDescent="0.2">
      <c r="A231" s="4" t="s">
        <v>230</v>
      </c>
      <c r="B231" s="5" t="str">
        <f>HYPERLINK("http://softwaregr.org/slack-sign-up/","SoftwareGR Alliance")</f>
        <v>SoftwareGR Alliance</v>
      </c>
      <c r="C231" s="6" t="s">
        <v>16</v>
      </c>
      <c r="D231" s="4" t="s">
        <v>286</v>
      </c>
    </row>
    <row r="232" spans="1:4" ht="14.25" x14ac:dyDescent="0.2">
      <c r="A232" s="9" t="s">
        <v>230</v>
      </c>
      <c r="B232" s="10" t="str">
        <f>HYPERLINK("http://www.startupiowachat.com/","Startup Iowa Chat")</f>
        <v>Startup Iowa Chat</v>
      </c>
      <c r="C232" s="11">
        <v>625</v>
      </c>
      <c r="D232" s="12" t="s">
        <v>287</v>
      </c>
    </row>
    <row r="233" spans="1:4" ht="14.25" x14ac:dyDescent="0.2">
      <c r="A233" s="9" t="s">
        <v>230</v>
      </c>
      <c r="B233" s="10" t="str">
        <f>HYPERLINK("http://suncoast.io/","Suncoast Developers Guild")</f>
        <v>Suncoast Developers Guild</v>
      </c>
      <c r="C233" s="11">
        <v>901</v>
      </c>
      <c r="D233" s="9" t="s">
        <v>288</v>
      </c>
    </row>
    <row r="234" spans="1:4" ht="14.25" x14ac:dyDescent="0.2">
      <c r="A234" s="9" t="s">
        <v>230</v>
      </c>
      <c r="B234" s="10" t="str">
        <f>HYPERLINK("http://techcommunityofnm.org/","Tech Community of New Mexico")</f>
        <v>Tech Community of New Mexico</v>
      </c>
      <c r="C234" s="11">
        <v>202</v>
      </c>
      <c r="D234" s="9" t="s">
        <v>289</v>
      </c>
    </row>
    <row r="235" spans="1:4" ht="14.25" x14ac:dyDescent="0.2">
      <c r="A235" s="9" t="s">
        <v>230</v>
      </c>
      <c r="B235" s="10" t="str">
        <f>HYPERLINK("https://slackpass.io/techinmonroe","Tech In Monroe")</f>
        <v>Tech In Monroe</v>
      </c>
      <c r="C235" s="11">
        <v>10</v>
      </c>
      <c r="D235" s="12" t="s">
        <v>290</v>
      </c>
    </row>
    <row r="236" spans="1:4" ht="14.25" x14ac:dyDescent="0.2">
      <c r="A236" s="9" t="s">
        <v>230</v>
      </c>
      <c r="B236" s="10" t="str">
        <f>HYPERLINK("http://tech256.com/#invite","Tech256")</f>
        <v>Tech256</v>
      </c>
      <c r="C236" s="11">
        <v>665</v>
      </c>
      <c r="D236" s="9" t="s">
        <v>291</v>
      </c>
    </row>
    <row r="237" spans="1:4" ht="14.25" x14ac:dyDescent="0.2">
      <c r="A237" s="4" t="s">
        <v>230</v>
      </c>
      <c r="B237" s="5" t="str">
        <f>HYPERLINK("http://tech404.io/","TECH404")</f>
        <v>TECH404</v>
      </c>
      <c r="C237" s="6">
        <v>4900</v>
      </c>
      <c r="D237" s="4" t="s">
        <v>292</v>
      </c>
    </row>
    <row r="238" spans="1:4" ht="14.25" x14ac:dyDescent="0.2">
      <c r="A238" s="9" t="s">
        <v>230</v>
      </c>
      <c r="B238" s="10" t="str">
        <f>HYPERLINK("http://slack.techlahoma.org/","Techlahoma")</f>
        <v>Techlahoma</v>
      </c>
      <c r="C238" s="11">
        <v>770</v>
      </c>
      <c r="D238" s="9" t="s">
        <v>293</v>
      </c>
    </row>
    <row r="239" spans="1:4" ht="14.25" x14ac:dyDescent="0.2">
      <c r="A239" s="9" t="s">
        <v>230</v>
      </c>
      <c r="B239" s="10" t="str">
        <f>HYPERLINK("https://slackpass.io/thelongmontobserver","The Longmont Observer")</f>
        <v>The Longmont Observer</v>
      </c>
      <c r="C239" s="11">
        <v>12</v>
      </c>
      <c r="D239" s="9" t="s">
        <v>294</v>
      </c>
    </row>
    <row r="240" spans="1:4" ht="14.25" x14ac:dyDescent="0.2">
      <c r="A240" s="9" t="s">
        <v>230</v>
      </c>
      <c r="B240" s="10" t="str">
        <f>HYPERLINK("http://parkland-slackin.herokuapp.com/","The Parkland")</f>
        <v>The Parkland</v>
      </c>
      <c r="C240" s="11">
        <v>335</v>
      </c>
      <c r="D240" s="9" t="s">
        <v>295</v>
      </c>
    </row>
    <row r="241" spans="1:4" ht="14.25" x14ac:dyDescent="0.2">
      <c r="A241" s="4" t="s">
        <v>230</v>
      </c>
      <c r="B241" s="5" t="str">
        <f>HYPERLINK("https://unitydevs.signup.team/","UnityDevs")</f>
        <v>UnityDevs</v>
      </c>
      <c r="C241" s="6" t="s">
        <v>16</v>
      </c>
      <c r="D241" s="12" t="s">
        <v>296</v>
      </c>
    </row>
    <row r="242" spans="1:4" ht="14.25" x14ac:dyDescent="0.2">
      <c r="A242" s="4" t="s">
        <v>230</v>
      </c>
      <c r="B242" s="5" t="str">
        <f>HYPERLINK("http://www.utahgamesguild.com/slack-channel/","Utah Games Guild")</f>
        <v>Utah Games Guild</v>
      </c>
      <c r="C242" s="6" t="s">
        <v>16</v>
      </c>
      <c r="D242" s="4" t="s">
        <v>297</v>
      </c>
    </row>
    <row r="243" spans="1:4" ht="14.25" x14ac:dyDescent="0.2">
      <c r="A243" s="9" t="s">
        <v>230</v>
      </c>
      <c r="B243" s="10" t="str">
        <f>HYPERLINK("https://bux-slack.herokuapp.com/","UX Baltimore (BUX)")</f>
        <v>UX Baltimore (BUX)</v>
      </c>
      <c r="C243" s="11">
        <v>107</v>
      </c>
      <c r="D243" s="12" t="s">
        <v>298</v>
      </c>
    </row>
    <row r="244" spans="1:4" ht="14.25" x14ac:dyDescent="0.2">
      <c r="A244" s="13" t="s">
        <v>230</v>
      </c>
      <c r="B244" s="5" t="str">
        <f>HYPERLINK("https://wearelatech.typeform.com/to/p4rWxl","WeAreLATech")</f>
        <v>WeAreLATech</v>
      </c>
      <c r="C244" s="16" t="s">
        <v>16</v>
      </c>
      <c r="D244" s="18" t="s">
        <v>299</v>
      </c>
    </row>
    <row r="245" spans="1:4" ht="14.25" x14ac:dyDescent="0.2">
      <c r="A245" s="4" t="s">
        <v>230</v>
      </c>
      <c r="B245" s="5" t="str">
        <f>HYPERLINK("http://wpnashville.com/slack/","WPNashville")</f>
        <v>WPNashville</v>
      </c>
      <c r="C245" s="6">
        <v>231</v>
      </c>
      <c r="D245" s="4" t="s">
        <v>300</v>
      </c>
    </row>
    <row r="246" spans="1:4" ht="14.25" x14ac:dyDescent="0.2">
      <c r="A246" s="4" t="s">
        <v>301</v>
      </c>
      <c r="B246" s="5" t="str">
        <f>HYPERLINK("https://tasdev.uz/","Tashkent Developers")</f>
        <v>Tashkent Developers</v>
      </c>
      <c r="C246" s="6">
        <v>92</v>
      </c>
      <c r="D246" s="4" t="s">
        <v>302</v>
      </c>
    </row>
    <row r="247" spans="1:4" ht="14.25" x14ac:dyDescent="0.2">
      <c r="A247" s="4" t="s">
        <v>303</v>
      </c>
      <c r="B247" s="5" t="str">
        <f>HYPERLINK("https://vietdevs-slack.herokuapp.com/","Vietnam Developers")</f>
        <v>Vietnam Developers</v>
      </c>
      <c r="C247" s="6">
        <v>195</v>
      </c>
      <c r="D247" s="12" t="s">
        <v>304</v>
      </c>
    </row>
    <row r="248" spans="1:4" ht="15" x14ac:dyDescent="0.2">
      <c r="A248" s="28" t="s">
        <v>305</v>
      </c>
      <c r="B248" s="29"/>
      <c r="C248" s="1" t="s">
        <v>9</v>
      </c>
      <c r="D248" s="19"/>
    </row>
    <row r="249" spans="1:4" ht="15" x14ac:dyDescent="0.2">
      <c r="A249" s="20" t="s">
        <v>306</v>
      </c>
      <c r="B249" s="2" t="s">
        <v>11</v>
      </c>
      <c r="C249" s="3" t="s">
        <v>12</v>
      </c>
      <c r="D249" s="2" t="s">
        <v>13</v>
      </c>
    </row>
    <row r="250" spans="1:4" ht="14.25" x14ac:dyDescent="0.2">
      <c r="A250" s="4" t="s">
        <v>307</v>
      </c>
      <c r="B250" s="21" t="str">
        <f>HYPERLINK("https://photographers.typeform.com/to/kK9nlr","#Photographers")</f>
        <v>#Photographers</v>
      </c>
      <c r="C250" s="6" t="s">
        <v>16</v>
      </c>
      <c r="D250" s="4" t="s">
        <v>308</v>
      </c>
    </row>
    <row r="251" spans="1:4" ht="14.25" x14ac:dyDescent="0.2">
      <c r="A251" s="4" t="s">
        <v>307</v>
      </c>
      <c r="B251" s="21" t="str">
        <f>HYPERLINK("https://genart.herokuapp.com/","Generative art")</f>
        <v>Generative art</v>
      </c>
      <c r="C251" s="6">
        <v>533</v>
      </c>
      <c r="D251" s="12" t="s">
        <v>309</v>
      </c>
    </row>
    <row r="252" spans="1:4" ht="14.25" x14ac:dyDescent="0.2">
      <c r="A252" s="4" t="s">
        <v>307</v>
      </c>
      <c r="B252" s="21" t="str">
        <f>HYPERLINK("http://dynamoyouththeatre.com/slack/","Havant Dynamo Youth Theatre")</f>
        <v>Havant Dynamo Youth Theatre</v>
      </c>
      <c r="C252" s="6">
        <v>30</v>
      </c>
      <c r="D252" s="4" t="s">
        <v>310</v>
      </c>
    </row>
    <row r="253" spans="1:4" ht="14.25" x14ac:dyDescent="0.2">
      <c r="A253" s="9" t="s">
        <v>307</v>
      </c>
      <c r="B253" s="22" t="str">
        <f>HYPERLINK("https://safelight.herokuapp.com/","Safelight")</f>
        <v>Safelight</v>
      </c>
      <c r="C253" s="11">
        <v>136</v>
      </c>
      <c r="D253" s="9" t="s">
        <v>311</v>
      </c>
    </row>
    <row r="254" spans="1:4" ht="14.25" x14ac:dyDescent="0.2">
      <c r="A254" s="4" t="s">
        <v>312</v>
      </c>
      <c r="B254" s="21" t="str">
        <f>HYPERLINK("https://trevbradley.typeform.com/to/HrNhjB","#Ppaviators")</f>
        <v>#Ppaviators</v>
      </c>
      <c r="C254" s="6" t="s">
        <v>16</v>
      </c>
      <c r="D254" s="4" t="s">
        <v>313</v>
      </c>
    </row>
    <row r="255" spans="1:4" ht="14.25" x14ac:dyDescent="0.2">
      <c r="A255" s="4" t="s">
        <v>312</v>
      </c>
      <c r="B255" s="21" t="str">
        <f>HYPERLINK("http://slack.stratux.me/","Stratux ADS-B ")</f>
        <v xml:space="preserve">Stratux ADS-B </v>
      </c>
      <c r="C255" s="6">
        <v>1042</v>
      </c>
      <c r="D255" s="4" t="s">
        <v>314</v>
      </c>
    </row>
    <row r="256" spans="1:4" ht="14.25" x14ac:dyDescent="0.2">
      <c r="A256" s="4" t="s">
        <v>312</v>
      </c>
      <c r="B256" s="21" t="str">
        <f>HYPERLINK("https://slack.kubos.co/","KubOS Community")</f>
        <v>KubOS Community</v>
      </c>
      <c r="C256" s="6">
        <v>194</v>
      </c>
      <c r="D256" s="7" t="s">
        <v>315</v>
      </c>
    </row>
    <row r="257" spans="1:4" ht="14.25" x14ac:dyDescent="0.2">
      <c r="A257" s="9" t="s">
        <v>316</v>
      </c>
      <c r="B257" s="22" t="str">
        <f>HYPERLINK("https://hashtagteachers.typeform.com/to/ICi5cH","#Teachers")</f>
        <v>#Teachers</v>
      </c>
      <c r="C257" s="11">
        <v>114</v>
      </c>
      <c r="D257" s="9" t="s">
        <v>317</v>
      </c>
    </row>
    <row r="258" spans="1:4" ht="14.25" x14ac:dyDescent="0.2">
      <c r="A258" s="4" t="s">
        <v>316</v>
      </c>
      <c r="B258" s="21" t="str">
        <f>HYPERLINK("http://www.applitude.no/slack_en.html","Applitude")</f>
        <v>Applitude</v>
      </c>
      <c r="C258" s="6" t="s">
        <v>16</v>
      </c>
      <c r="D258" s="4" t="s">
        <v>318</v>
      </c>
    </row>
    <row r="259" spans="1:4" ht="14.25" x14ac:dyDescent="0.2">
      <c r="A259" s="9" t="s">
        <v>316</v>
      </c>
      <c r="B259" s="22" t="str">
        <f>HYPERLINK("https://slackpass.io/beyondenglish","Beyond English")</f>
        <v>Beyond English</v>
      </c>
      <c r="C259" s="11">
        <v>9</v>
      </c>
      <c r="D259" s="9" t="s">
        <v>319</v>
      </c>
    </row>
    <row r="260" spans="1:4" ht="14.25" x14ac:dyDescent="0.2">
      <c r="A260" s="9" t="s">
        <v>316</v>
      </c>
      <c r="B260" s="22" t="str">
        <f>HYPERLINK("https://english-russian.herokuapp.com/","English-Russian language exchange group")</f>
        <v>English-Russian language exchange group</v>
      </c>
      <c r="C260" s="11">
        <v>20</v>
      </c>
      <c r="D260" s="12" t="s">
        <v>320</v>
      </c>
    </row>
    <row r="261" spans="1:4" ht="14.25" x14ac:dyDescent="0.2">
      <c r="A261" s="4" t="s">
        <v>316</v>
      </c>
      <c r="B261" s="21" t="str">
        <f>HYPERLINK("http://flippedlearning.org/fln-updates/join-the-flipped-learning-slack-community/","Flipped Learning")</f>
        <v>Flipped Learning</v>
      </c>
      <c r="C261" s="6">
        <v>137</v>
      </c>
      <c r="D261" s="12" t="s">
        <v>321</v>
      </c>
    </row>
    <row r="262" spans="1:4" ht="14.25" x14ac:dyDescent="0.2">
      <c r="A262" s="9" t="s">
        <v>316</v>
      </c>
      <c r="B262" s="22" t="str">
        <f>HYPERLINK("https://docs.google.com/forms/d/e/1FAIpQLSdLu-Gqh6b6lC2Xe3t2rFlhM57q1c_amXfTsimFjbeafalEyQ/viewform?c=0&amp;w=1","Future of Learning")</f>
        <v>Future of Learning</v>
      </c>
      <c r="C262" s="11" t="s">
        <v>16</v>
      </c>
      <c r="D262" s="9" t="s">
        <v>322</v>
      </c>
    </row>
    <row r="263" spans="1:4" ht="14.25" x14ac:dyDescent="0.2">
      <c r="A263" s="9" t="s">
        <v>316</v>
      </c>
      <c r="B263" s="22" t="str">
        <f>HYPERLINK("http://malearncodingslack.herokuapp.com/","Learncoding")</f>
        <v>Learncoding</v>
      </c>
      <c r="C263" s="11">
        <v>560</v>
      </c>
      <c r="D263" s="9" t="s">
        <v>323</v>
      </c>
    </row>
    <row r="264" spans="1:4" ht="14.25" x14ac:dyDescent="0.2">
      <c r="A264" s="9" t="s">
        <v>316</v>
      </c>
      <c r="B264" s="22" t="str">
        <f>HYPERLINK("http://levelup-slackin.herokuapp.com/","Level Up Tutorials")</f>
        <v>Level Up Tutorials</v>
      </c>
      <c r="C264" s="11">
        <v>376</v>
      </c>
      <c r="D264" s="9" t="s">
        <v>324</v>
      </c>
    </row>
    <row r="265" spans="1:4" ht="14.25" x14ac:dyDescent="0.2">
      <c r="A265" s="4" t="s">
        <v>316</v>
      </c>
      <c r="B265" s="21" t="str">
        <f>HYPERLINK("https://slackpass.io/p/penciltopixel","Pencil To Pixel")</f>
        <v>Pencil To Pixel</v>
      </c>
      <c r="C265" s="6" t="s">
        <v>16</v>
      </c>
      <c r="D265" s="12" t="s">
        <v>325</v>
      </c>
    </row>
    <row r="266" spans="1:4" ht="14.25" x14ac:dyDescent="0.2">
      <c r="A266" s="9" t="s">
        <v>316</v>
      </c>
      <c r="B266" s="22" t="str">
        <f>HYPERLINK("https://playwellspace.herokuapp.com/","Play Well")</f>
        <v>Play Well</v>
      </c>
      <c r="C266" s="11">
        <v>330</v>
      </c>
      <c r="D266" s="9" t="s">
        <v>326</v>
      </c>
    </row>
    <row r="267" spans="1:4" ht="14.25" x14ac:dyDescent="0.2">
      <c r="A267" s="9" t="s">
        <v>316</v>
      </c>
      <c r="B267" s="22" t="str">
        <f>HYPERLINK("http://servicedesignforinnovation.eu/join-the-discussion/","SDIN")</f>
        <v>SDIN</v>
      </c>
      <c r="C267" s="11">
        <v>120</v>
      </c>
      <c r="D267" s="9" t="s">
        <v>327</v>
      </c>
    </row>
    <row r="268" spans="1:4" ht="14.25" x14ac:dyDescent="0.2">
      <c r="A268" s="4" t="s">
        <v>316</v>
      </c>
      <c r="B268" s="21" t="str">
        <f>HYPERLINK("http://selflearners.stamplayapp.com/","Selflearners")</f>
        <v>Selflearners</v>
      </c>
      <c r="C268" s="6">
        <v>298</v>
      </c>
      <c r="D268" s="4" t="s">
        <v>328</v>
      </c>
    </row>
    <row r="269" spans="1:4" ht="14.25" x14ac:dyDescent="0.2">
      <c r="A269" s="4" t="s">
        <v>316</v>
      </c>
      <c r="B269" s="21" t="str">
        <f>HYPERLINK("https://sites.google.com/site/slackedu/","SlackEDU")</f>
        <v>SlackEDU</v>
      </c>
      <c r="C269" s="6" t="s">
        <v>16</v>
      </c>
      <c r="D269" s="4" t="s">
        <v>329</v>
      </c>
    </row>
    <row r="270" spans="1:4" ht="14.25" x14ac:dyDescent="0.2">
      <c r="A270" s="9" t="s">
        <v>316</v>
      </c>
      <c r="B270" s="22" t="str">
        <f>HYPERLINK("https://www.sv.co/about/slack","V.CO Public Slack")</f>
        <v>V.CO Public Slack</v>
      </c>
      <c r="C270" s="11">
        <v>723</v>
      </c>
      <c r="D270" s="9" t="s">
        <v>330</v>
      </c>
    </row>
    <row r="271" spans="1:4" ht="14.25" x14ac:dyDescent="0.2">
      <c r="A271" s="9" t="s">
        <v>316</v>
      </c>
      <c r="B271" s="22" t="str">
        <f>HYPERLINK("http://va-acm.stamplayapp.com/","VA ACM")</f>
        <v>VA ACM</v>
      </c>
      <c r="C271" s="11">
        <v>147</v>
      </c>
      <c r="D271" s="9" t="s">
        <v>331</v>
      </c>
    </row>
    <row r="272" spans="1:4" ht="14.25" x14ac:dyDescent="0.2">
      <c r="A272" s="9" t="s">
        <v>316</v>
      </c>
      <c r="B272" s="22" t="str">
        <f>HYPERLINK("http://javascript-devs.herokuapp.com/","We Learn JS")</f>
        <v>We Learn JS</v>
      </c>
      <c r="C272" s="11">
        <v>2025</v>
      </c>
      <c r="D272" s="9" t="s">
        <v>332</v>
      </c>
    </row>
    <row r="273" spans="1:4" ht="14.25" x14ac:dyDescent="0.2">
      <c r="A273" s="9" t="s">
        <v>333</v>
      </c>
      <c r="B273" s="22" t="str">
        <f>HYPERLINK("https://gentle-fjord-6247.herokuapp.com/","Beer")</f>
        <v>Beer</v>
      </c>
      <c r="C273" s="11">
        <v>58</v>
      </c>
      <c r="D273" s="9" t="s">
        <v>334</v>
      </c>
    </row>
    <row r="274" spans="1:4" ht="14.25" x14ac:dyDescent="0.2">
      <c r="A274" s="9" t="s">
        <v>333</v>
      </c>
      <c r="B274" s="22" t="str">
        <f>HYPERLINK("https://docs.google.com/forms/d/e/1FAIpQLSfhQdnDphGD0foK4W1M9aY1CdTmfQJ60jgv9EJkNSzgkxTWNA/viewform?c=0&amp;w=1","Food Bloggers Community")</f>
        <v>Food Bloggers Community</v>
      </c>
      <c r="C274" s="11">
        <v>109</v>
      </c>
      <c r="D274" s="12" t="s">
        <v>335</v>
      </c>
    </row>
    <row r="275" spans="1:4" ht="14.25" x14ac:dyDescent="0.2">
      <c r="A275" s="4" t="s">
        <v>333</v>
      </c>
      <c r="B275" s="21" t="str">
        <f>HYPERLINK("https://cookreel.typeform.com/to/TWpLsY","Food Fam")</f>
        <v>Food Fam</v>
      </c>
      <c r="C275" s="6" t="s">
        <v>16</v>
      </c>
      <c r="D275" s="4" t="s">
        <v>336</v>
      </c>
    </row>
    <row r="276" spans="1:4" ht="14.25" x14ac:dyDescent="0.2">
      <c r="A276" s="9" t="s">
        <v>333</v>
      </c>
      <c r="B276" s="22" t="str">
        <f>HYPERLINK("https://slackpass.io/foodindustryexecutive","Food Industry Executive")</f>
        <v>Food Industry Executive</v>
      </c>
      <c r="C276" s="11">
        <v>22</v>
      </c>
      <c r="D276" s="4" t="s">
        <v>337</v>
      </c>
    </row>
    <row r="277" spans="1:4" ht="14.25" x14ac:dyDescent="0.2">
      <c r="A277" s="9" t="s">
        <v>333</v>
      </c>
      <c r="B277" s="22" t="str">
        <f>HYPERLINK("http://homebrewchat.herokuapp.com/","Homebrewchat")</f>
        <v>Homebrewchat</v>
      </c>
      <c r="C277" s="11">
        <v>230</v>
      </c>
      <c r="D277" s="12" t="s">
        <v>338</v>
      </c>
    </row>
    <row r="278" spans="1:4" ht="14.25" x14ac:dyDescent="0.2">
      <c r="A278" s="9" t="s">
        <v>333</v>
      </c>
      <c r="B278" s="21" t="str">
        <f>HYPERLINK("https://slack-openfoodfacts.herokuapp.com/","Open Food Facts")</f>
        <v>Open Food Facts</v>
      </c>
      <c r="C278" s="11">
        <v>957</v>
      </c>
      <c r="D278" s="9" t="s">
        <v>339</v>
      </c>
    </row>
    <row r="279" spans="1:4" ht="14.25" x14ac:dyDescent="0.2">
      <c r="A279" s="9" t="s">
        <v>333</v>
      </c>
      <c r="B279" s="22" t="str">
        <f>HYPERLINK("http://slack.openfarm.cc/","OpenFarm")</f>
        <v>OpenFarm</v>
      </c>
      <c r="C279" s="11">
        <v>270</v>
      </c>
      <c r="D279" s="9" t="s">
        <v>340</v>
      </c>
    </row>
    <row r="280" spans="1:4" ht="14.25" x14ac:dyDescent="0.2">
      <c r="A280" s="9" t="s">
        <v>333</v>
      </c>
      <c r="B280" s="22" t="str">
        <f>HYPERLINK("http://talk.coffee/","Talk Coffee")</f>
        <v>Talk Coffee</v>
      </c>
      <c r="C280" s="11">
        <v>1300</v>
      </c>
      <c r="D280" s="12" t="s">
        <v>341</v>
      </c>
    </row>
    <row r="281" spans="1:4" ht="14.25" x14ac:dyDescent="0.2">
      <c r="A281" s="9" t="s">
        <v>333</v>
      </c>
      <c r="B281" s="22" t="str">
        <f>HYPERLINK("https://thelocal.stamplayapp.com/","TheLocal")</f>
        <v>TheLocal</v>
      </c>
      <c r="C281" s="11">
        <v>49</v>
      </c>
      <c r="D281" s="9" t="s">
        <v>342</v>
      </c>
    </row>
    <row r="282" spans="1:4" ht="14.25" x14ac:dyDescent="0.2">
      <c r="A282" s="9" t="s">
        <v>333</v>
      </c>
      <c r="B282" s="22" t="str">
        <f>HYPERLINK("http://wethekitchen.com/","We The Kitchen")</f>
        <v>We The Kitchen</v>
      </c>
      <c r="C282" s="11">
        <v>95</v>
      </c>
      <c r="D282" s="9" t="s">
        <v>343</v>
      </c>
    </row>
    <row r="283" spans="1:4" ht="14.25" x14ac:dyDescent="0.2">
      <c r="A283" s="4" t="s">
        <v>344</v>
      </c>
      <c r="B283" s="21" t="str">
        <f>HYPERLINK("http://join.onlinecareerist.com/","#OnlineCareer (Online Careerist)")</f>
        <v>#OnlineCareer (Online Careerist)</v>
      </c>
      <c r="C283" s="6" t="s">
        <v>16</v>
      </c>
      <c r="D283" s="4" t="s">
        <v>345</v>
      </c>
    </row>
    <row r="284" spans="1:4" ht="14.25" x14ac:dyDescent="0.2">
      <c r="A284" s="4" t="s">
        <v>344</v>
      </c>
      <c r="B284" s="21" t="str">
        <f>HYPERLINK("https://coinality.com/","Coinality")</f>
        <v>Coinality</v>
      </c>
      <c r="C284" s="6">
        <v>465</v>
      </c>
      <c r="D284" s="4" t="s">
        <v>346</v>
      </c>
    </row>
    <row r="285" spans="1:4" ht="14.25" x14ac:dyDescent="0.2">
      <c r="A285" s="9" t="s">
        <v>344</v>
      </c>
      <c r="B285" s="22" t="str">
        <f>HYPERLINK("https://slack-integrate.herokuapp.com/","Digital Nomads")</f>
        <v>Digital Nomads</v>
      </c>
      <c r="C285" s="11">
        <v>1348</v>
      </c>
      <c r="D285" s="9" t="s">
        <v>347</v>
      </c>
    </row>
    <row r="286" spans="1:4" ht="14.25" x14ac:dyDescent="0.2">
      <c r="A286" s="4" t="s">
        <v>344</v>
      </c>
      <c r="B286" s="21" t="str">
        <f>HYPERLINK("http://freelance.chat/","Freelance Chat")</f>
        <v>Freelance Chat</v>
      </c>
      <c r="C286" s="6" t="s">
        <v>16</v>
      </c>
      <c r="D286" s="12" t="s">
        <v>348</v>
      </c>
    </row>
    <row r="287" spans="1:4" ht="14.25" x14ac:dyDescent="0.2">
      <c r="A287" s="4" t="s">
        <v>344</v>
      </c>
      <c r="B287" s="21" t="str">
        <f>HYPERLINK("https://slackpass.io/do-ers-hq","Freelancers, Creatives, Do-ers")</f>
        <v>Freelancers, Creatives, Do-ers</v>
      </c>
      <c r="C287" s="6">
        <v>6</v>
      </c>
      <c r="D287" s="12" t="s">
        <v>349</v>
      </c>
    </row>
    <row r="288" spans="1:4" ht="14.25" x14ac:dyDescent="0.2">
      <c r="A288" s="9" t="s">
        <v>344</v>
      </c>
      <c r="B288" s="22" t="str">
        <f>HYPERLINK("http://www.indielocalization.com/join-indie-localization-slack-community/","Indie Localization Slack Community")</f>
        <v>Indie Localization Slack Community</v>
      </c>
      <c r="C288" s="11">
        <v>28</v>
      </c>
      <c r="D288" s="9" t="s">
        <v>350</v>
      </c>
    </row>
    <row r="289" spans="1:4" ht="14.25" x14ac:dyDescent="0.2">
      <c r="A289" s="4" t="s">
        <v>344</v>
      </c>
      <c r="B289" s="21" t="str">
        <f>HYPERLINK("https://join.nomadlist.com/","Nomad List")</f>
        <v>Nomad List</v>
      </c>
      <c r="C289" s="6" t="s">
        <v>16</v>
      </c>
      <c r="D289" s="4" t="s">
        <v>351</v>
      </c>
    </row>
    <row r="290" spans="1:4" ht="14.25" x14ac:dyDescent="0.2">
      <c r="A290" s="9" t="s">
        <v>344</v>
      </c>
      <c r="B290" s="22" t="str">
        <f>HYPERLINK("http://nomadstalk.com/#signup","Nomads Talk")</f>
        <v>Nomads Talk</v>
      </c>
      <c r="C290" s="11">
        <v>38</v>
      </c>
      <c r="D290" s="9" t="s">
        <v>352</v>
      </c>
    </row>
    <row r="291" spans="1:4" ht="14.25" x14ac:dyDescent="0.2">
      <c r="A291" s="9" t="s">
        <v>344</v>
      </c>
      <c r="B291" s="21" t="str">
        <f>HYPERLINK("http://joinworkremotely.com/","Remote Work")</f>
        <v>Remote Work</v>
      </c>
      <c r="C291" s="11">
        <v>452</v>
      </c>
      <c r="D291" s="9" t="s">
        <v>353</v>
      </c>
    </row>
    <row r="292" spans="1:4" ht="14.25" x14ac:dyDescent="0.2">
      <c r="A292" s="4" t="s">
        <v>344</v>
      </c>
      <c r="B292" s="21" t="str">
        <f>HYPERLINK("http://remotelyone.com/","RemotelyOne")</f>
        <v>RemotelyOne</v>
      </c>
      <c r="C292" s="6" t="s">
        <v>16</v>
      </c>
      <c r="D292" s="4" t="s">
        <v>354</v>
      </c>
    </row>
    <row r="293" spans="1:4" ht="14.25" x14ac:dyDescent="0.2">
      <c r="A293" s="4" t="s">
        <v>344</v>
      </c>
      <c r="B293" s="21" t="str">
        <f>HYPERLINK("https://remotetogether.com/slack.html","RemoteTogether")</f>
        <v>RemoteTogether</v>
      </c>
      <c r="C293" s="6" t="s">
        <v>16</v>
      </c>
      <c r="D293" s="12" t="s">
        <v>355</v>
      </c>
    </row>
    <row r="294" spans="1:4" ht="14.25" x14ac:dyDescent="0.2">
      <c r="A294" s="4" t="s">
        <v>344</v>
      </c>
      <c r="B294" s="21" t="s">
        <v>356</v>
      </c>
      <c r="C294" s="6" t="s">
        <v>357</v>
      </c>
      <c r="D294" s="4" t="s">
        <v>358</v>
      </c>
    </row>
    <row r="295" spans="1:4" ht="14.25" x14ac:dyDescent="0.2">
      <c r="A295" s="9" t="s">
        <v>344</v>
      </c>
      <c r="B295" s="22" t="str">
        <f>HYPERLINK("https://va-chat.com/","Virtual Assistant Chat")</f>
        <v>Virtual Assistant Chat</v>
      </c>
      <c r="C295" s="11">
        <v>117</v>
      </c>
      <c r="D295" s="9" t="s">
        <v>359</v>
      </c>
    </row>
    <row r="296" spans="1:4" ht="14.25" x14ac:dyDescent="0.2">
      <c r="A296" s="4" t="s">
        <v>344</v>
      </c>
      <c r="B296" s="21" t="str">
        <f>HYPERLINK("http://wordout.club/","Word Out")</f>
        <v>Word Out</v>
      </c>
      <c r="C296" s="6" t="s">
        <v>16</v>
      </c>
      <c r="D296" s="4" t="s">
        <v>360</v>
      </c>
    </row>
    <row r="297" spans="1:4" ht="14.25" x14ac:dyDescent="0.2">
      <c r="A297" s="9" t="s">
        <v>344</v>
      </c>
      <c r="B297" s="22" t="str">
        <f>HYPERLINK("http://bulletinpin.com/","Work From Home")</f>
        <v>Work From Home</v>
      </c>
      <c r="C297" s="11">
        <v>143</v>
      </c>
      <c r="D297" s="12" t="s">
        <v>361</v>
      </c>
    </row>
    <row r="298" spans="1:4" ht="14.25" x14ac:dyDescent="0.2">
      <c r="A298" s="4" t="s">
        <v>344</v>
      </c>
      <c r="B298" s="21" t="str">
        <f>HYPERLINK("https://workfrom.co/plus","Workfrom")</f>
        <v>Workfrom</v>
      </c>
      <c r="C298" s="6" t="s">
        <v>16</v>
      </c>
      <c r="D298" s="4" t="s">
        <v>362</v>
      </c>
    </row>
    <row r="299" spans="1:4" ht="14.25" x14ac:dyDescent="0.2">
      <c r="A299" s="4" t="s">
        <v>363</v>
      </c>
      <c r="B299" s="21" t="str">
        <f>HYPERLINK("https://slackpass.io/mediversityhealth/chatbymediversity","Chat by Mediversity")</f>
        <v>Chat by Mediversity</v>
      </c>
      <c r="C299" s="6" t="s">
        <v>16</v>
      </c>
      <c r="D299" s="4" t="s">
        <v>364</v>
      </c>
    </row>
    <row r="300" spans="1:4" ht="14.25" x14ac:dyDescent="0.2">
      <c r="A300" s="4" t="s">
        <v>363</v>
      </c>
      <c r="B300" s="21" t="str">
        <f>HYPERLINK("https://digital-health-group.herokuapp.com/","Digital Health Group")</f>
        <v>Digital Health Group</v>
      </c>
      <c r="C300" s="6">
        <v>131</v>
      </c>
      <c r="D300" s="12" t="s">
        <v>365</v>
      </c>
    </row>
    <row r="301" spans="1:4" ht="14.25" x14ac:dyDescent="0.2">
      <c r="A301" s="9" t="s">
        <v>363</v>
      </c>
      <c r="B301" s="22" t="str">
        <f>HYPERLINK("http://community.redoxengine.com/","Redox")</f>
        <v>Redox</v>
      </c>
      <c r="C301" s="11">
        <v>928</v>
      </c>
      <c r="D301" s="13" t="s">
        <v>366</v>
      </c>
    </row>
    <row r="302" spans="1:4" ht="14.25" x14ac:dyDescent="0.2">
      <c r="A302" s="4" t="s">
        <v>363</v>
      </c>
      <c r="B302" s="21" t="str">
        <f>HYPERLINK("https://seed3.typeform.com/to/C7Zcp0","Seedhealth")</f>
        <v>Seedhealth</v>
      </c>
      <c r="C302" s="6" t="s">
        <v>16</v>
      </c>
      <c r="D302" s="13" t="s">
        <v>367</v>
      </c>
    </row>
    <row r="303" spans="1:4" ht="14.25" x14ac:dyDescent="0.2">
      <c r="A303" s="4" t="s">
        <v>363</v>
      </c>
      <c r="B303" s="21" t="str">
        <f>HYPERLINK("https://join.wefa.st/","We Fast")</f>
        <v>We Fast</v>
      </c>
      <c r="C303" s="6">
        <v>1951</v>
      </c>
      <c r="D303" s="13" t="s">
        <v>368</v>
      </c>
    </row>
    <row r="304" spans="1:4" ht="14.25" x14ac:dyDescent="0.2">
      <c r="A304" s="4" t="s">
        <v>369</v>
      </c>
      <c r="B304" s="21" t="str">
        <f>HYPERLINK("http://hashtagpeople.co.uk/form.html","#Peoples")</f>
        <v>#Peoples</v>
      </c>
      <c r="C304" s="6" t="s">
        <v>16</v>
      </c>
      <c r="D304" s="4" t="s">
        <v>370</v>
      </c>
    </row>
    <row r="305" spans="1:4" ht="14.25" x14ac:dyDescent="0.2">
      <c r="A305" s="4" t="s">
        <v>369</v>
      </c>
      <c r="B305" s="21" t="str">
        <f>HYPERLINK("https://slackpass.io/career-coaching","Career Coaching")</f>
        <v>Career Coaching</v>
      </c>
      <c r="C305" s="6">
        <v>4</v>
      </c>
      <c r="D305" s="4" t="s">
        <v>371</v>
      </c>
    </row>
    <row r="306" spans="1:4" ht="14.25" x14ac:dyDescent="0.2">
      <c r="A306" s="4" t="s">
        <v>369</v>
      </c>
      <c r="B306" s="21" t="str">
        <f>HYPERLINK("https://slackcorporaterecruiter.typeform.com/to/E4Zxgs","Corporate Recruiter Slack")</f>
        <v>Corporate Recruiter Slack</v>
      </c>
      <c r="C306" s="6" t="s">
        <v>16</v>
      </c>
      <c r="D306" s="4" t="s">
        <v>372</v>
      </c>
    </row>
    <row r="307" spans="1:4" ht="14.25" x14ac:dyDescent="0.2">
      <c r="A307" s="4" t="s">
        <v>369</v>
      </c>
      <c r="B307" s="21" t="str">
        <f>HYPERLINK("http://www.jaguar28.com/join/","Jaguar28")</f>
        <v>Jaguar28</v>
      </c>
      <c r="C307" s="6">
        <v>180</v>
      </c>
      <c r="D307" s="12" t="s">
        <v>373</v>
      </c>
    </row>
    <row r="308" spans="1:4" ht="14.25" x14ac:dyDescent="0.2">
      <c r="A308" s="4" t="s">
        <v>374</v>
      </c>
      <c r="B308" s="21" t="str">
        <f>HYPERLINK("http://fluent.systems/swiftwirehelp/doku.php","Happy Docs")</f>
        <v>Happy Docs</v>
      </c>
      <c r="C308" s="6" t="s">
        <v>16</v>
      </c>
      <c r="D308" s="4" t="s">
        <v>375</v>
      </c>
    </row>
    <row r="309" spans="1:4" ht="14.25" x14ac:dyDescent="0.2">
      <c r="A309" s="4" t="s">
        <v>374</v>
      </c>
      <c r="B309" s="21" t="str">
        <f>HYPERLINK("http://www.ismrm.org/2017-annual-meeting-exhibition/2017-annual-meeting-slack-team-join-request/","ISMRM 2017")</f>
        <v>ISMRM 2017</v>
      </c>
      <c r="C309" s="6">
        <v>1603</v>
      </c>
      <c r="D309" s="4" t="s">
        <v>376</v>
      </c>
    </row>
    <row r="310" spans="1:4" ht="14.25" x14ac:dyDescent="0.2">
      <c r="A310" s="4" t="s">
        <v>374</v>
      </c>
      <c r="B310" s="21" t="str">
        <f>HYPERLINK("http://www.opensourceimaging.org/slack/","Open Source Imaging")</f>
        <v>Open Source Imaging</v>
      </c>
      <c r="C310" s="6">
        <v>28</v>
      </c>
      <c r="D310" s="12" t="s">
        <v>377</v>
      </c>
    </row>
    <row r="311" spans="1:4" ht="14.25" x14ac:dyDescent="0.2">
      <c r="A311" s="4" t="s">
        <v>374</v>
      </c>
      <c r="B311" s="21" t="str">
        <f>HYPERLINK("https://slackpass.io/ottoley","Ottoley Online")</f>
        <v>Ottoley Online</v>
      </c>
      <c r="C311" s="6">
        <v>5</v>
      </c>
      <c r="D311" s="4" t="s">
        <v>378</v>
      </c>
    </row>
    <row r="312" spans="1:4" ht="14.25" x14ac:dyDescent="0.2">
      <c r="A312" s="9" t="s">
        <v>379</v>
      </c>
      <c r="B312" s="22" t="str">
        <f>HYPERLINK("http://cinereelists.com/wp-login.php?action=slack-invitation","Cinereelists")</f>
        <v>Cinereelists</v>
      </c>
      <c r="C312" s="11">
        <v>324</v>
      </c>
      <c r="D312" s="9" t="s">
        <v>380</v>
      </c>
    </row>
    <row r="313" spans="1:4" ht="14.25" x14ac:dyDescent="0.2">
      <c r="A313" s="9" t="s">
        <v>379</v>
      </c>
      <c r="B313" s="22" t="str">
        <f>HYPERLINK("http://starwarschat.herokuapp.com/invite","Star Wars Chat")</f>
        <v>Star Wars Chat</v>
      </c>
      <c r="C313" s="11">
        <v>146</v>
      </c>
      <c r="D313" s="12" t="s">
        <v>381</v>
      </c>
    </row>
    <row r="314" spans="1:4" ht="14.25" x14ac:dyDescent="0.2">
      <c r="A314" s="4" t="s">
        <v>382</v>
      </c>
      <c r="B314" s="21" t="str">
        <f>HYPERLINK("http://www.hashtagmusic.audio/","#Music")</f>
        <v>#Music</v>
      </c>
      <c r="C314" s="6" t="s">
        <v>16</v>
      </c>
      <c r="D314" s="4" t="s">
        <v>383</v>
      </c>
    </row>
    <row r="315" spans="1:4" ht="14.25" x14ac:dyDescent="0.2">
      <c r="A315" s="4" t="s">
        <v>382</v>
      </c>
      <c r="B315" s="22" t="str">
        <f>HYPERLINK("https://beats1slack.herokuapp.com/","Beats1")</f>
        <v>Beats1</v>
      </c>
      <c r="C315" s="11">
        <v>185</v>
      </c>
      <c r="D315" s="9" t="s">
        <v>384</v>
      </c>
    </row>
    <row r="316" spans="1:4" ht="14.25" x14ac:dyDescent="0.2">
      <c r="A316" s="4" t="s">
        <v>382</v>
      </c>
      <c r="B316" s="22" t="str">
        <f>HYPERLINK("https://musicprodslack.herokuapp.com/","Music Production")</f>
        <v>Music Production</v>
      </c>
      <c r="C316" s="11">
        <v>423</v>
      </c>
      <c r="D316" s="12" t="s">
        <v>385</v>
      </c>
    </row>
    <row r="317" spans="1:4" ht="14.25" x14ac:dyDescent="0.2">
      <c r="A317" s="9" t="s">
        <v>382</v>
      </c>
      <c r="B317" s="22" t="str">
        <f>HYPERLINK("https://slackpass.io/officerave","Office Rave")</f>
        <v>Office Rave</v>
      </c>
      <c r="C317" s="11">
        <v>15</v>
      </c>
      <c r="D317" s="9" t="s">
        <v>386</v>
      </c>
    </row>
    <row r="318" spans="1:4" ht="14.25" x14ac:dyDescent="0.2">
      <c r="A318" s="4" t="s">
        <v>382</v>
      </c>
      <c r="B318" s="21" t="str">
        <f>HYPERLINK("https://slackpass.io/pet-fox-studios","Pet Fox Studios")</f>
        <v>Pet Fox Studios</v>
      </c>
      <c r="C318" s="6" t="s">
        <v>16</v>
      </c>
      <c r="D318" s="12" t="s">
        <v>387</v>
      </c>
    </row>
    <row r="319" spans="1:4" ht="14.25" x14ac:dyDescent="0.2">
      <c r="A319" s="4" t="s">
        <v>382</v>
      </c>
      <c r="B319" s="21" t="str">
        <f>HYPERLINK("http://producerorg.com/","PRO Club")</f>
        <v>PRO Club</v>
      </c>
      <c r="C319" s="6">
        <v>106</v>
      </c>
      <c r="D319" s="12" t="s">
        <v>388</v>
      </c>
    </row>
    <row r="320" spans="1:4" ht="14.25" x14ac:dyDescent="0.2">
      <c r="A320" s="4" t="s">
        <v>382</v>
      </c>
      <c r="B320" s="21" t="str">
        <f>HYPERLINK("http://rkpop.stamplayapp.com/","r/kpop")</f>
        <v>r/kpop</v>
      </c>
      <c r="C320" s="6">
        <v>43</v>
      </c>
      <c r="D320" s="12" t="s">
        <v>389</v>
      </c>
    </row>
    <row r="321" spans="1:4" ht="14.25" x14ac:dyDescent="0.2">
      <c r="A321" s="4" t="s">
        <v>382</v>
      </c>
      <c r="B321" s="21" t="str">
        <f>HYPERLINK("https://slack.radiant.dj/","Radiant Music")</f>
        <v>Radiant Music</v>
      </c>
      <c r="C321" s="6">
        <v>1945</v>
      </c>
      <c r="D321" s="12" t="s">
        <v>390</v>
      </c>
    </row>
    <row r="322" spans="1:4" ht="14.25" x14ac:dyDescent="0.2">
      <c r="A322" s="9" t="s">
        <v>382</v>
      </c>
      <c r="B322" s="22" t="str">
        <f>HYPERLINK("https://rdioloversslackin.herokuapp.com/","Rdio Lovers")</f>
        <v>Rdio Lovers</v>
      </c>
      <c r="C322" s="11">
        <v>666</v>
      </c>
      <c r="D322" s="9" t="s">
        <v>391</v>
      </c>
    </row>
    <row r="323" spans="1:4" ht="14.25" x14ac:dyDescent="0.2">
      <c r="A323" s="4" t="s">
        <v>382</v>
      </c>
      <c r="B323" s="21" t="str">
        <f>HYPERLINK("https://musictechnetwork.typeform.com/to/mub6ID","The Music Tech Network")</f>
        <v>The Music Tech Network</v>
      </c>
      <c r="C323" s="6" t="s">
        <v>16</v>
      </c>
      <c r="D323" s="4" t="s">
        <v>392</v>
      </c>
    </row>
    <row r="324" spans="1:4" ht="14.25" x14ac:dyDescent="0.2">
      <c r="A324" s="9" t="s">
        <v>382</v>
      </c>
      <c r="B324" s="22" t="str">
        <f>HYPERLINK("https://voltra.co/slack/","Voltra")</f>
        <v>Voltra</v>
      </c>
      <c r="C324" s="11">
        <v>85</v>
      </c>
      <c r="D324" s="12" t="s">
        <v>393</v>
      </c>
    </row>
    <row r="325" spans="1:4" ht="14.25" x14ac:dyDescent="0.2">
      <c r="A325" s="9" t="s">
        <v>394</v>
      </c>
      <c r="B325" s="22" t="str">
        <f>HYPERLINK("http://slack.codecorps.org/","Code Corps")</f>
        <v>Code Corps</v>
      </c>
      <c r="C325" s="11">
        <v>351</v>
      </c>
      <c r="D325" s="9" t="s">
        <v>395</v>
      </c>
    </row>
    <row r="326" spans="1:4" ht="14.25" x14ac:dyDescent="0.2">
      <c r="A326" s="4" t="s">
        <v>394</v>
      </c>
      <c r="B326" s="21" t="str">
        <f>HYPERLINK("https://codefordc.org/joinslack.html","Code for DC")</f>
        <v>Code for DC</v>
      </c>
      <c r="C326" s="6">
        <v>765</v>
      </c>
      <c r="D326" s="4" t="s">
        <v>396</v>
      </c>
    </row>
    <row r="327" spans="1:4" ht="14.25" x14ac:dyDescent="0.2">
      <c r="A327" s="4" t="s">
        <v>394</v>
      </c>
      <c r="B327" s="21" t="str">
        <f>HYPERLINK("https://sfbrigade-slackin.herokuapp.com/","Code for San Fracisco (sfbrigade)")</f>
        <v>Code for San Fracisco (sfbrigade)</v>
      </c>
      <c r="C327" s="6">
        <v>1805</v>
      </c>
      <c r="D327" s="4" t="s">
        <v>397</v>
      </c>
    </row>
    <row r="328" spans="1:4" ht="14.25" x14ac:dyDescent="0.2">
      <c r="A328" s="4" t="s">
        <v>394</v>
      </c>
      <c r="B328" s="21" t="str">
        <f>HYPERLINK("https://codebar.io/","Codebar")</f>
        <v>Codebar</v>
      </c>
      <c r="C328" s="6">
        <v>970</v>
      </c>
      <c r="D328" s="4" t="s">
        <v>398</v>
      </c>
    </row>
    <row r="329" spans="1:4" ht="14.25" x14ac:dyDescent="0.2">
      <c r="A329" s="4" t="s">
        <v>394</v>
      </c>
      <c r="B329" s="21" t="str">
        <f>HYPERLINK("https://cfs-slack.forsanders.com/","Coders For Sanders")</f>
        <v>Coders For Sanders</v>
      </c>
      <c r="C329" s="6">
        <v>2010</v>
      </c>
      <c r="D329" s="4" t="s">
        <v>399</v>
      </c>
    </row>
    <row r="330" spans="1:4" ht="14.25" x14ac:dyDescent="0.2">
      <c r="A330" s="9" t="s">
        <v>394</v>
      </c>
      <c r="B330" s="21" t="str">
        <f>HYPERLINK("http://www.corise.org/","Corise")</f>
        <v>Corise</v>
      </c>
      <c r="C330" s="6" t="s">
        <v>16</v>
      </c>
      <c r="D330" s="4" t="s">
        <v>400</v>
      </c>
    </row>
    <row r="331" spans="1:4" ht="14.25" x14ac:dyDescent="0.2">
      <c r="A331" s="4" t="s">
        <v>394</v>
      </c>
      <c r="B331" s="21" t="str">
        <f>HYPERLINK("https://slack-signup.creativecommons.org/","Creative Commons")</f>
        <v>Creative Commons</v>
      </c>
      <c r="C331" s="6">
        <v>604</v>
      </c>
      <c r="D331" s="4" t="s">
        <v>401</v>
      </c>
    </row>
    <row r="332" spans="1:4" ht="14.25" x14ac:dyDescent="0.2">
      <c r="A332" s="9" t="s">
        <v>394</v>
      </c>
      <c r="B332" s="22" t="str">
        <f>HYPERLINK("http://slackin.crowdcrafting.org/","Crowdcrafting")</f>
        <v>Crowdcrafting</v>
      </c>
      <c r="C332" s="11">
        <v>55</v>
      </c>
      <c r="D332" s="12" t="s">
        <v>402</v>
      </c>
    </row>
    <row r="333" spans="1:4" ht="14.25" x14ac:dyDescent="0.2">
      <c r="A333" s="4" t="s">
        <v>394</v>
      </c>
      <c r="B333" s="21" t="str">
        <f>HYPERLINK("http://digitalcharities.org/about/","Digital Charities")</f>
        <v>Digital Charities</v>
      </c>
      <c r="C333" s="6" t="s">
        <v>16</v>
      </c>
      <c r="D333" s="12" t="s">
        <v>403</v>
      </c>
    </row>
    <row r="334" spans="1:4" ht="14.25" x14ac:dyDescent="0.2">
      <c r="A334" s="4" t="s">
        <v>394</v>
      </c>
      <c r="B334" s="21" t="str">
        <f>HYPERLINK("https://chat.18f.gov/","GSA TTS (18F)")</f>
        <v>GSA TTS (18F)</v>
      </c>
      <c r="C334" s="6" t="s">
        <v>357</v>
      </c>
      <c r="D334" s="12" t="s">
        <v>404</v>
      </c>
    </row>
    <row r="335" spans="1:4" ht="14.25" x14ac:dyDescent="0.2">
      <c r="A335" s="4" t="s">
        <v>394</v>
      </c>
      <c r="B335" s="21" t="str">
        <f>HYPERLINK("https://nonprofitroundtable.signup.team/","Nonprofit Roundtable")</f>
        <v>Nonprofit Roundtable</v>
      </c>
      <c r="C335" s="6" t="s">
        <v>16</v>
      </c>
      <c r="D335" s="4" t="s">
        <v>405</v>
      </c>
    </row>
    <row r="336" spans="1:4" ht="14.25" x14ac:dyDescent="0.2">
      <c r="A336" s="4" t="s">
        <v>394</v>
      </c>
      <c r="B336" s="21" t="str">
        <f>HYPERLINK("http://ouiki.ouishare.net/index.php?title=OuiShare_Slack_team","OuiShare")</f>
        <v>OuiShare</v>
      </c>
      <c r="C336" s="6" t="s">
        <v>16</v>
      </c>
      <c r="D336" s="4" t="s">
        <v>406</v>
      </c>
    </row>
    <row r="337" spans="1:4" ht="14.25" x14ac:dyDescent="0.2">
      <c r="A337" s="9" t="s">
        <v>394</v>
      </c>
      <c r="B337" s="22" t="str">
        <f>HYPERLINK("http://events.ourrevolution.com/join-us-on-slack","Our Revolution Local Organizing")</f>
        <v>Our Revolution Local Organizing</v>
      </c>
      <c r="C337" s="11">
        <v>942</v>
      </c>
      <c r="D337" s="9" t="s">
        <v>407</v>
      </c>
    </row>
    <row r="338" spans="1:4" ht="14.25" x14ac:dyDescent="0.2">
      <c r="A338" s="4" t="s">
        <v>394</v>
      </c>
      <c r="B338" s="21" t="str">
        <f>HYPERLINK("http://progressive.network/join-our-slack/","Progressive Network")</f>
        <v>Progressive Network</v>
      </c>
      <c r="C338" s="6">
        <v>20</v>
      </c>
      <c r="D338" s="4" t="s">
        <v>408</v>
      </c>
    </row>
    <row r="339" spans="1:4" ht="14.25" x14ac:dyDescent="0.2">
      <c r="A339" s="4" t="s">
        <v>394</v>
      </c>
      <c r="B339" s="21" t="str">
        <f>HYPERLINK("https://swc-slack-invite.herokuapp.com/","Software Carpentry")</f>
        <v>Software Carpentry</v>
      </c>
      <c r="C339" s="6">
        <v>291</v>
      </c>
      <c r="D339" s="4" t="s">
        <v>409</v>
      </c>
    </row>
    <row r="340" spans="1:4" ht="14.25" x14ac:dyDescent="0.2">
      <c r="A340" s="4" t="s">
        <v>394</v>
      </c>
      <c r="B340" s="21" t="str">
        <f>HYPERLINK("https://www.strongtowns.org/discussion-board","Strong Towns")</f>
        <v>Strong Towns</v>
      </c>
      <c r="C340" s="6">
        <v>900</v>
      </c>
      <c r="D340" s="4" t="s">
        <v>410</v>
      </c>
    </row>
    <row r="341" spans="1:4" ht="14.25" x14ac:dyDescent="0.2">
      <c r="A341" s="4" t="s">
        <v>394</v>
      </c>
      <c r="B341" s="21" t="str">
        <f>HYPERLINK("https://slackin.yunity.org/","Yunity")</f>
        <v>Yunity</v>
      </c>
      <c r="C341" s="6">
        <v>510</v>
      </c>
      <c r="D341" s="12" t="s">
        <v>411</v>
      </c>
    </row>
    <row r="342" spans="1:4" ht="14.25" x14ac:dyDescent="0.2">
      <c r="A342" s="4" t="s">
        <v>412</v>
      </c>
      <c r="B342" s="21" t="str">
        <f>HYPERLINK("https://logistics-etc.herokuapp.com/","Logistics &amp; Transportation")</f>
        <v>Logistics &amp; Transportation</v>
      </c>
      <c r="C342" s="6">
        <v>25</v>
      </c>
      <c r="D342" s="4" t="s">
        <v>413</v>
      </c>
    </row>
    <row r="343" spans="1:4" ht="14.25" x14ac:dyDescent="0.2">
      <c r="A343" s="9" t="s">
        <v>412</v>
      </c>
      <c r="B343" s="22" t="str">
        <f>HYPERLINK("https://blacksintechnology.typeform.com/to/ZyRYG2","Blacks In Technology")</f>
        <v>Blacks In Technology</v>
      </c>
      <c r="C343" s="11">
        <v>839</v>
      </c>
      <c r="D343" s="9" t="s">
        <v>414</v>
      </c>
    </row>
    <row r="344" spans="1:4" ht="14.25" x14ac:dyDescent="0.2">
      <c r="A344" s="4" t="s">
        <v>412</v>
      </c>
      <c r="B344" s="21" t="str">
        <f>HYPERLINK("http://cannaslack.herokuapp.com/","CannaSlack")</f>
        <v>CannaSlack</v>
      </c>
      <c r="C344" s="6">
        <v>521</v>
      </c>
      <c r="D344" s="4" t="s">
        <v>415</v>
      </c>
    </row>
    <row r="345" spans="1:4" ht="14.25" x14ac:dyDescent="0.2">
      <c r="A345" s="4" t="s">
        <v>412</v>
      </c>
      <c r="B345" s="21" t="str">
        <f>HYPERLINK("https://hashtaggreenbuilding.typeform.com/to/Eh2CWF","Green Building")</f>
        <v>Green Building</v>
      </c>
      <c r="C345" s="6" t="s">
        <v>16</v>
      </c>
      <c r="D345" s="4" t="s">
        <v>416</v>
      </c>
    </row>
    <row r="346" spans="1:4" ht="14.25" x14ac:dyDescent="0.2">
      <c r="A346" s="4" t="s">
        <v>412</v>
      </c>
      <c r="B346" s="21" t="str">
        <f>HYPERLINK("https://hackproductivity.herokuapp.com/","Hack Productivity")</f>
        <v>Hack Productivity</v>
      </c>
      <c r="C346" s="6">
        <v>266</v>
      </c>
      <c r="D346" s="4" t="s">
        <v>417</v>
      </c>
    </row>
    <row r="347" spans="1:4" ht="14.25" x14ac:dyDescent="0.2">
      <c r="A347" s="4" t="s">
        <v>412</v>
      </c>
      <c r="B347" s="21" t="str">
        <f>HYPERLINK("https://ifgaming-inviter.herokuapp.com/","IFGaming")</f>
        <v>IFGaming</v>
      </c>
      <c r="C347" s="6" t="s">
        <v>16</v>
      </c>
      <c r="D347" s="4" t="s">
        <v>418</v>
      </c>
    </row>
    <row r="348" spans="1:4" ht="14.25" x14ac:dyDescent="0.2">
      <c r="A348" s="9" t="s">
        <v>412</v>
      </c>
      <c r="B348" s="22" t="str">
        <f>HYPERLINK("https://slack.pirrate.me/","Indiedevhour")</f>
        <v>Indiedevhour</v>
      </c>
      <c r="C348" s="11">
        <v>50</v>
      </c>
      <c r="D348" s="12" t="s">
        <v>419</v>
      </c>
    </row>
    <row r="349" spans="1:4" ht="14.25" x14ac:dyDescent="0.2">
      <c r="A349" s="4" t="s">
        <v>412</v>
      </c>
      <c r="B349" s="21" t="str">
        <f>HYPERLINK("https://nyc.typeform.com/to/KwXyB7","Intrapreneurs")</f>
        <v>Intrapreneurs</v>
      </c>
      <c r="C349" s="6" t="s">
        <v>16</v>
      </c>
      <c r="D349" s="12" t="s">
        <v>420</v>
      </c>
    </row>
    <row r="350" spans="1:4" ht="14.25" x14ac:dyDescent="0.2">
      <c r="A350" s="4" t="s">
        <v>412</v>
      </c>
      <c r="B350" s="21" t="str">
        <f>HYPERLINK("http://lcusa.wikidot.com/","Liberty Convention")</f>
        <v>Liberty Convention</v>
      </c>
      <c r="C350" s="6" t="s">
        <v>16</v>
      </c>
      <c r="D350" s="4" t="s">
        <v>421</v>
      </c>
    </row>
    <row r="351" spans="1:4" ht="14.25" x14ac:dyDescent="0.2">
      <c r="A351" s="9" t="s">
        <v>412</v>
      </c>
      <c r="B351" s="22" t="str">
        <f>HYPERLINK("https://slack.opencollective.com/","OpenCollective")</f>
        <v>OpenCollective</v>
      </c>
      <c r="C351" s="11">
        <v>379</v>
      </c>
      <c r="D351" s="9" t="s">
        <v>422</v>
      </c>
    </row>
    <row r="352" spans="1:4" ht="14.25" x14ac:dyDescent="0.2">
      <c r="A352" s="4" t="s">
        <v>412</v>
      </c>
      <c r="B352" s="21" t="str">
        <f>HYPERLINK("https://ipoli.typeform.com/to/P7pAqM","Productivity Hackers")</f>
        <v>Productivity Hackers</v>
      </c>
      <c r="C352" s="6">
        <v>218</v>
      </c>
      <c r="D352" s="12" t="s">
        <v>423</v>
      </c>
    </row>
    <row r="353" spans="1:4" ht="14.25" x14ac:dyDescent="0.2">
      <c r="A353" s="9" t="s">
        <v>412</v>
      </c>
      <c r="B353" s="22" t="str">
        <f>HYPERLINK("https://redditentrepreneur.herokuapp.com/","Reddit Entrepreneur")</f>
        <v>Reddit Entrepreneur</v>
      </c>
      <c r="C353" s="11">
        <v>1879</v>
      </c>
      <c r="D353" s="9" t="s">
        <v>424</v>
      </c>
    </row>
    <row r="354" spans="1:4" ht="14.25" x14ac:dyDescent="0.2">
      <c r="A354" s="9" t="s">
        <v>412</v>
      </c>
      <c r="B354" s="22" t="str">
        <f>HYPERLINK("http://www.responsive.org/","ResponsiveOrg")</f>
        <v>ResponsiveOrg</v>
      </c>
      <c r="C354" s="11">
        <v>1513</v>
      </c>
      <c r="D354" s="12" t="s">
        <v>425</v>
      </c>
    </row>
    <row r="355" spans="1:4" ht="14.25" x14ac:dyDescent="0.2">
      <c r="A355" s="4" t="s">
        <v>412</v>
      </c>
      <c r="B355" s="21" t="str">
        <f>HYPERLINK("https://docs.google.com/forms/d/e/1FAIpQLSc_JMsRWTEkSx2bWmk1cvcBZ31GeJqcy5QBKyFXcY_bEplI9A/closedform","Sci-Fi and Fantasy")</f>
        <v>Sci-Fi and Fantasy</v>
      </c>
      <c r="C355" s="6" t="s">
        <v>16</v>
      </c>
      <c r="D355" s="4" t="s">
        <v>426</v>
      </c>
    </row>
    <row r="356" spans="1:4" ht="14.25" x14ac:dyDescent="0.2">
      <c r="A356" s="4" t="s">
        <v>412</v>
      </c>
      <c r="B356" s="21" t="str">
        <f>HYPERLINK("https://john126.typeform.com/to/gro2mI","Slack Docker")</f>
        <v>Slack Docker</v>
      </c>
      <c r="C356" s="6" t="s">
        <v>16</v>
      </c>
      <c r="D356" s="4" t="s">
        <v>427</v>
      </c>
    </row>
    <row r="357" spans="1:4" ht="14.25" x14ac:dyDescent="0.2">
      <c r="A357" s="4" t="s">
        <v>412</v>
      </c>
      <c r="B357" s="21" t="str">
        <f>HYPERLINK("http://www.slackdads.com/","SlackDads")</f>
        <v>SlackDads</v>
      </c>
      <c r="C357" s="6">
        <v>918</v>
      </c>
      <c r="D357" s="12" t="s">
        <v>428</v>
      </c>
    </row>
    <row r="358" spans="1:4" ht="14.25" x14ac:dyDescent="0.2">
      <c r="A358" s="9" t="s">
        <v>412</v>
      </c>
      <c r="B358" s="22" t="str">
        <f>HYPERLINK("https://stemtumblrsignup.stamplayapp.com/","STEM Tumblr")</f>
        <v>STEM Tumblr</v>
      </c>
      <c r="C358" s="11">
        <v>191</v>
      </c>
      <c r="D358" s="9" t="s">
        <v>429</v>
      </c>
    </row>
    <row r="359" spans="1:4" ht="14.25" x14ac:dyDescent="0.2">
      <c r="A359" s="9" t="s">
        <v>412</v>
      </c>
      <c r="B359" s="22" t="str">
        <f>HYPERLINK("https://theopenmicfamily.signup.team/","The Open Mic Community")</f>
        <v>The Open Mic Community</v>
      </c>
      <c r="C359" s="11">
        <v>83</v>
      </c>
      <c r="D359" s="9" t="s">
        <v>430</v>
      </c>
    </row>
    <row r="360" spans="1:4" ht="14.25" x14ac:dyDescent="0.2">
      <c r="A360" s="4" t="s">
        <v>412</v>
      </c>
      <c r="B360" s="21" t="str">
        <f>HYPERLINK("https://docs.google.com/forms/d/e/1FAIpQLScPZ5pZ5oJvyrsngtrfwLiOUu8tnDbNl6QSdhBo9aJCehQkFg/viewform?fbzx=-6621886175936142000","The Prepper Times Slack Community")</f>
        <v>The Prepper Times Slack Community</v>
      </c>
      <c r="C360" s="6">
        <v>78</v>
      </c>
      <c r="D360" s="4" t="s">
        <v>431</v>
      </c>
    </row>
    <row r="361" spans="1:4" ht="14.25" x14ac:dyDescent="0.2">
      <c r="A361" s="4" t="s">
        <v>412</v>
      </c>
      <c r="B361" s="21" t="str">
        <f>HYPERLINK("https://dmeechan.typeform.com/to/Nu6eBL","YTubers")</f>
        <v>YTubers</v>
      </c>
      <c r="C361" s="6" t="s">
        <v>16</v>
      </c>
      <c r="D361" s="4" t="s">
        <v>432</v>
      </c>
    </row>
    <row r="362" spans="1:4" ht="14.25" x14ac:dyDescent="0.2">
      <c r="A362" s="4" t="s">
        <v>433</v>
      </c>
      <c r="B362" s="21" t="str">
        <f>HYPERLINK("https://jonbstrong.typeform.com/to/UCLJxF","#Podcasters")</f>
        <v>#Podcasters</v>
      </c>
      <c r="C362" s="6" t="s">
        <v>16</v>
      </c>
      <c r="D362" s="4" t="s">
        <v>434</v>
      </c>
    </row>
    <row r="363" spans="1:4" ht="14.25" x14ac:dyDescent="0.2">
      <c r="A363" s="9" t="s">
        <v>433</v>
      </c>
      <c r="B363" s="22" t="str">
        <f>HYPERLINK("http://slacking.herokuapp.com/","Charged")</f>
        <v>Charged</v>
      </c>
      <c r="C363" s="11">
        <v>561</v>
      </c>
      <c r="D363" s="9" t="s">
        <v>435</v>
      </c>
    </row>
    <row r="364" spans="1:4" ht="14.25" x14ac:dyDescent="0.2">
      <c r="A364" s="9" t="s">
        <v>433</v>
      </c>
      <c r="B364" s="22" t="str">
        <f>HYPERLINK("https://slackin.community.metaebene.me/","ME Community")</f>
        <v>ME Community</v>
      </c>
      <c r="C364" s="11">
        <v>3600</v>
      </c>
      <c r="D364" s="12" t="s">
        <v>436</v>
      </c>
    </row>
    <row r="365" spans="1:4" ht="14.25" x14ac:dyDescent="0.2">
      <c r="A365" s="9" t="s">
        <v>433</v>
      </c>
      <c r="B365" s="22" t="str">
        <f>HYPERLINK("https://slackpass.io/podcastingpro","Podcasting Pro")</f>
        <v>Podcasting Pro</v>
      </c>
      <c r="C365" s="11">
        <v>11</v>
      </c>
      <c r="D365" s="9" t="s">
        <v>437</v>
      </c>
    </row>
    <row r="366" spans="1:4" ht="14.25" x14ac:dyDescent="0.2">
      <c r="A366" s="9" t="s">
        <v>433</v>
      </c>
      <c r="B366" s="22" t="str">
        <f>HYPERLINK("https://slackpass.io/s-townpodcast","S-Town Podcast")</f>
        <v>S-Town Podcast</v>
      </c>
      <c r="C366" s="11">
        <v>99</v>
      </c>
      <c r="D366" s="9" t="s">
        <v>438</v>
      </c>
    </row>
    <row r="367" spans="1:4" ht="14.25" x14ac:dyDescent="0.2">
      <c r="A367" s="4" t="s">
        <v>433</v>
      </c>
      <c r="B367" s="21" t="str">
        <f>HYPERLINK("https://shs-slack-signup.stamplayapp.com/","SuperHeroSpeak")</f>
        <v>SuperHeroSpeak</v>
      </c>
      <c r="C367" s="6">
        <v>11</v>
      </c>
      <c r="D367" s="4" t="s">
        <v>439</v>
      </c>
    </row>
    <row r="368" spans="1:4" ht="14.25" x14ac:dyDescent="0.2">
      <c r="A368" s="4" t="s">
        <v>433</v>
      </c>
      <c r="B368" s="21" t="str">
        <f>HYPERLINK("https://thespokenword.herokuapp.com/","The Spoken Word")</f>
        <v>The Spoken Word</v>
      </c>
      <c r="C368" s="6">
        <v>509</v>
      </c>
      <c r="D368" s="4" t="s">
        <v>440</v>
      </c>
    </row>
    <row r="369" spans="1:4" ht="14.25" x14ac:dyDescent="0.2">
      <c r="A369" s="4" t="s">
        <v>441</v>
      </c>
      <c r="B369" s="21" t="str">
        <f>HYPERLINK("https://akeneopim-ug.herokuapp.com/","Akeneo PIM User Group")</f>
        <v>Akeneo PIM User Group</v>
      </c>
      <c r="C369" s="6">
        <v>428</v>
      </c>
      <c r="D369" s="4" t="s">
        <v>442</v>
      </c>
    </row>
    <row r="370" spans="1:4" ht="14.25" x14ac:dyDescent="0.2">
      <c r="A370" s="9" t="s">
        <v>441</v>
      </c>
      <c r="B370" s="22" t="str">
        <f>HYPERLINK("http://bananaslack.stamplayapp.com/","Banana")</f>
        <v>Banana</v>
      </c>
      <c r="C370" s="11">
        <v>34</v>
      </c>
      <c r="D370" s="9" t="s">
        <v>443</v>
      </c>
    </row>
    <row r="371" spans="1:4" ht="14.25" x14ac:dyDescent="0.2">
      <c r="A371" s="9" t="s">
        <v>441</v>
      </c>
      <c r="B371" s="22" t="str">
        <f>HYPERLINK("https://slackin.bikalims.org/","Bikalims")</f>
        <v>Bikalims</v>
      </c>
      <c r="C371" s="11">
        <v>134</v>
      </c>
      <c r="D371" s="9" t="s">
        <v>444</v>
      </c>
    </row>
    <row r="372" spans="1:4" ht="14.25" x14ac:dyDescent="0.2">
      <c r="A372" s="9" t="s">
        <v>441</v>
      </c>
      <c r="B372" s="22" t="str">
        <f>HYPERLINK("https://slackpass.io/boagworld","Boagworld")</f>
        <v>Boagworld</v>
      </c>
      <c r="C372" s="11">
        <v>532</v>
      </c>
      <c r="D372" s="9" t="s">
        <v>445</v>
      </c>
    </row>
    <row r="373" spans="1:4" ht="14.25" x14ac:dyDescent="0.2">
      <c r="A373" s="9" t="s">
        <v>441</v>
      </c>
      <c r="B373" s="22" t="str">
        <f>HYPERLINK("http://slack.clientexec.rocks/","Clientexec")</f>
        <v>Clientexec</v>
      </c>
      <c r="C373" s="11">
        <v>339</v>
      </c>
      <c r="D373" s="9" t="s">
        <v>446</v>
      </c>
    </row>
    <row r="374" spans="1:4" ht="14.25" x14ac:dyDescent="0.2">
      <c r="A374" s="4" t="s">
        <v>441</v>
      </c>
      <c r="B374" s="21" t="str">
        <f>HYPERLINK("https://ctrlalt.io/slack/join","CtrlAlt")</f>
        <v>CtrlAlt</v>
      </c>
      <c r="C374" s="6" t="s">
        <v>16</v>
      </c>
      <c r="D374" s="12" t="s">
        <v>447</v>
      </c>
    </row>
    <row r="375" spans="1:4" ht="14.25" x14ac:dyDescent="0.2">
      <c r="A375" s="4" t="s">
        <v>441</v>
      </c>
      <c r="B375" s="21" t="str">
        <f>HYPERLINK("https://slackpass.io/dgaauto","DGA Auto")</f>
        <v>DGA Auto</v>
      </c>
      <c r="C375" s="6">
        <v>10</v>
      </c>
      <c r="D375" s="4" t="s">
        <v>448</v>
      </c>
    </row>
    <row r="376" spans="1:4" ht="14.25" x14ac:dyDescent="0.2">
      <c r="A376" s="9" t="s">
        <v>441</v>
      </c>
      <c r="B376" s="22" t="str">
        <f>HYPERLINK("http://community.emccode.com/","EMC {code} Community")</f>
        <v>EMC {code} Community</v>
      </c>
      <c r="C376" s="11">
        <v>3077</v>
      </c>
      <c r="D376" s="9" t="s">
        <v>449</v>
      </c>
    </row>
    <row r="377" spans="1:4" ht="14.25" x14ac:dyDescent="0.2">
      <c r="A377" s="4" t="s">
        <v>441</v>
      </c>
      <c r="B377" s="21" t="str">
        <f>HYPERLINK("https://slackpass.io/everobotics","Everobotics")</f>
        <v>Everobotics</v>
      </c>
      <c r="C377" s="6">
        <v>82</v>
      </c>
      <c r="D377" s="12" t="s">
        <v>450</v>
      </c>
    </row>
    <row r="378" spans="1:4" ht="14.25" x14ac:dyDescent="0.2">
      <c r="A378" s="4" t="s">
        <v>441</v>
      </c>
      <c r="B378" s="21" t="str">
        <f>HYPERLINK("https://generalprovision.com/slack/","General Provision")</f>
        <v>General Provision</v>
      </c>
      <c r="C378" s="6" t="s">
        <v>16</v>
      </c>
      <c r="D378" s="12" t="s">
        <v>451</v>
      </c>
    </row>
    <row r="379" spans="1:4" ht="14.25" x14ac:dyDescent="0.2">
      <c r="A379" s="4" t="s">
        <v>441</v>
      </c>
      <c r="B379" s="21" t="str">
        <f>HYPERLINK("https://www.hubspot.com/join-slack","Hubspot on Slack")</f>
        <v>Hubspot on Slack</v>
      </c>
      <c r="C379" s="6" t="s">
        <v>16</v>
      </c>
      <c r="D379" s="12" t="s">
        <v>452</v>
      </c>
    </row>
    <row r="380" spans="1:4" ht="14.25" x14ac:dyDescent="0.2">
      <c r="A380" s="4" t="s">
        <v>441</v>
      </c>
      <c r="B380" s="22" t="str">
        <f>HYPERLINK("https://slackpass.io/kalabox","Kalabox")</f>
        <v>Kalabox</v>
      </c>
      <c r="C380" s="11">
        <v>175</v>
      </c>
      <c r="D380" s="9" t="s">
        <v>453</v>
      </c>
    </row>
    <row r="381" spans="1:4" ht="14.25" x14ac:dyDescent="0.2">
      <c r="A381" s="9" t="s">
        <v>441</v>
      </c>
      <c r="B381" s="22" t="str">
        <f>HYPERLINK("https://cebeci.koding.com/slackin/","Koding-dev")</f>
        <v>Koding-dev</v>
      </c>
      <c r="C381" s="11">
        <v>80</v>
      </c>
      <c r="D381" s="12" t="s">
        <v>454</v>
      </c>
    </row>
    <row r="382" spans="1:4" ht="14.25" x14ac:dyDescent="0.2">
      <c r="A382" s="9" t="s">
        <v>441</v>
      </c>
      <c r="B382" s="22" t="str">
        <f>HYPERLINK("https://landing.jobs/slack","Landing Jobs")</f>
        <v>Landing Jobs</v>
      </c>
      <c r="C382" s="11">
        <v>752</v>
      </c>
      <c r="D382" s="12" t="s">
        <v>455</v>
      </c>
    </row>
    <row r="383" spans="1:4" ht="14.25" x14ac:dyDescent="0.2">
      <c r="A383" s="4" t="s">
        <v>441</v>
      </c>
      <c r="B383" s="22" t="str">
        <f>HYPERLINK("https://moderatorwes.zendesk.com/hc/en-us","ModeratorWes")</f>
        <v>ModeratorWes</v>
      </c>
      <c r="C383" s="11">
        <v>20</v>
      </c>
      <c r="D383" s="12" t="s">
        <v>456</v>
      </c>
    </row>
    <row r="384" spans="1:4" ht="14.25" x14ac:dyDescent="0.2">
      <c r="A384" s="4" t="s">
        <v>441</v>
      </c>
      <c r="B384" s="21" t="str">
        <f>HYPERLINK("https://slackpass.io/namwil","Namwil")</f>
        <v>Namwil</v>
      </c>
      <c r="C384" s="6">
        <v>6</v>
      </c>
      <c r="D384" s="4" t="s">
        <v>457</v>
      </c>
    </row>
    <row r="385" spans="1:4" ht="14.25" x14ac:dyDescent="0.2">
      <c r="A385" s="9" t="s">
        <v>441</v>
      </c>
      <c r="B385" s="22" t="str">
        <f>HYPERLINK("https://nukern.typeform.com/to/EpPBwd","Nukern")</f>
        <v>Nukern</v>
      </c>
      <c r="C385" s="11">
        <v>134</v>
      </c>
      <c r="D385" s="12" t="s">
        <v>458</v>
      </c>
    </row>
    <row r="386" spans="1:4" ht="14.25" x14ac:dyDescent="0.2">
      <c r="A386" s="4" t="s">
        <v>441</v>
      </c>
      <c r="B386" s="21" t="str">
        <f>HYPERLINK("http://slack-invite.nylas.com/","Nylas")</f>
        <v>Nylas</v>
      </c>
      <c r="C386" s="6">
        <v>3000</v>
      </c>
      <c r="D386" s="12" t="s">
        <v>459</v>
      </c>
    </row>
    <row r="387" spans="1:4" ht="14.25" x14ac:dyDescent="0.2">
      <c r="A387" s="9" t="s">
        <v>441</v>
      </c>
      <c r="B387" s="22" t="str">
        <f>HYPERLINK("http://slackin.parabol.co/","Parabol Developer Community")</f>
        <v>Parabol Developer Community</v>
      </c>
      <c r="C387" s="11">
        <v>26</v>
      </c>
      <c r="D387" s="12" t="s">
        <v>460</v>
      </c>
    </row>
    <row r="388" spans="1:4" ht="14.25" x14ac:dyDescent="0.2">
      <c r="A388" s="4" t="s">
        <v>441</v>
      </c>
      <c r="B388" s="21" t="str">
        <f>HYPERLINK("https://www.getpostman.com/slack-invite","Postman")</f>
        <v>Postman</v>
      </c>
      <c r="C388" s="6">
        <v>2950</v>
      </c>
      <c r="D388" s="12" t="s">
        <v>461</v>
      </c>
    </row>
    <row r="389" spans="1:4" ht="14.25" x14ac:dyDescent="0.2">
      <c r="A389" s="4" t="s">
        <v>441</v>
      </c>
      <c r="B389" s="21" t="str">
        <f>HYPERLINK("http://www.hereforth.com/social-lens","Social Lens")</f>
        <v>Social Lens</v>
      </c>
      <c r="C389" s="6" t="s">
        <v>16</v>
      </c>
      <c r="D389" s="4" t="s">
        <v>462</v>
      </c>
    </row>
    <row r="390" spans="1:4" ht="14.25" x14ac:dyDescent="0.2">
      <c r="A390" s="4" t="s">
        <v>441</v>
      </c>
      <c r="B390" s="21" t="str">
        <f>HYPERLINK("https://stamplaykb.stamplayapp.com/","Stamplay Knowledge Base")</f>
        <v>Stamplay Knowledge Base</v>
      </c>
      <c r="C390" s="6" t="s">
        <v>16</v>
      </c>
      <c r="D390" s="4" t="s">
        <v>463</v>
      </c>
    </row>
    <row r="391" spans="1:4" ht="14.25" x14ac:dyDescent="0.2">
      <c r="A391" s="4" t="s">
        <v>464</v>
      </c>
      <c r="B391" s="21" t="str">
        <f>HYPERLINK("https://introverts.herokuapp.com/","Introverts")</f>
        <v>Introverts</v>
      </c>
      <c r="C391" s="6">
        <v>75</v>
      </c>
      <c r="D391" s="4" t="s">
        <v>465</v>
      </c>
    </row>
    <row r="392" spans="1:4" ht="14.25" x14ac:dyDescent="0.2">
      <c r="A392" s="4" t="s">
        <v>464</v>
      </c>
      <c r="B392" s="21" t="str">
        <f>HYPERLINK("https://slofile.com/slack/lonelyinternetpeople","Lonely Internet People")</f>
        <v>Lonely Internet People</v>
      </c>
      <c r="C392" s="6">
        <v>190</v>
      </c>
      <c r="D392" s="4" t="s">
        <v>466</v>
      </c>
    </row>
    <row r="393" spans="1:4" ht="14.25" x14ac:dyDescent="0.2">
      <c r="A393" s="4" t="s">
        <v>464</v>
      </c>
      <c r="B393" s="22" t="str">
        <f>HYPERLINK("https://mbtv-chat.signup.team/","MBTV")</f>
        <v>MBTV</v>
      </c>
      <c r="C393" s="11">
        <v>650</v>
      </c>
      <c r="D393" s="12" t="s">
        <v>467</v>
      </c>
    </row>
    <row r="394" spans="1:4" ht="14.25" x14ac:dyDescent="0.2">
      <c r="A394" s="9" t="s">
        <v>464</v>
      </c>
      <c r="B394" s="22" t="str">
        <f>HYPERLINK("https://menprovementchat.signup.team/","Menprovement")</f>
        <v>Menprovement</v>
      </c>
      <c r="C394" s="11">
        <v>116</v>
      </c>
      <c r="D394" s="9" t="s">
        <v>468</v>
      </c>
    </row>
    <row r="395" spans="1:4" ht="14.25" x14ac:dyDescent="0.2">
      <c r="A395" s="9" t="s">
        <v>464</v>
      </c>
      <c r="B395" s="22" t="str">
        <f>HYPERLINK("http://psychedelicchat.com/","Psychedelic Chat")</f>
        <v>Psychedelic Chat</v>
      </c>
      <c r="C395" s="11">
        <v>2206</v>
      </c>
      <c r="D395" s="9" t="s">
        <v>469</v>
      </c>
    </row>
    <row r="396" spans="1:4" ht="14.25" x14ac:dyDescent="0.2">
      <c r="A396" s="4" t="s">
        <v>464</v>
      </c>
      <c r="B396" s="21" t="str">
        <f>HYPERLINK("http://psychtech.co.uk/2017/03/03/join-us-on-slack/","PsychologyTech")</f>
        <v>PsychologyTech</v>
      </c>
      <c r="C396" s="6">
        <v>23</v>
      </c>
      <c r="D396" s="12" t="s">
        <v>470</v>
      </c>
    </row>
    <row r="397" spans="1:4" ht="14.25" x14ac:dyDescent="0.2">
      <c r="A397" s="4" t="s">
        <v>471</v>
      </c>
      <c r="B397" s="21" t="str">
        <f>HYPERLINK("http://regrowhthackers.herokuapp.com/","Real Estate Growth Hackers")</f>
        <v>Real Estate Growth Hackers</v>
      </c>
      <c r="C397" s="6">
        <v>191</v>
      </c>
      <c r="D397" s="12" t="s">
        <v>472</v>
      </c>
    </row>
    <row r="398" spans="1:4" ht="14.25" x14ac:dyDescent="0.2">
      <c r="A398" s="4" t="s">
        <v>471</v>
      </c>
      <c r="B398" s="21" t="str">
        <f>HYPERLINK("https://slackpass.io/real-estate-technology","Real Estate Technology")</f>
        <v>Real Estate Technology</v>
      </c>
      <c r="C398" s="6">
        <v>15</v>
      </c>
      <c r="D398" s="12" t="s">
        <v>473</v>
      </c>
    </row>
    <row r="399" spans="1:4" ht="14.25" x14ac:dyDescent="0.2">
      <c r="A399" s="4" t="s">
        <v>471</v>
      </c>
      <c r="B399" s="21" t="str">
        <f>HYPERLINK("http://travelerschat.com/","Travellers Chat (AirBNB Hosts)")</f>
        <v>Travellers Chat (AirBNB Hosts)</v>
      </c>
      <c r="C399" s="6">
        <v>821</v>
      </c>
      <c r="D399" s="4" t="s">
        <v>474</v>
      </c>
    </row>
    <row r="400" spans="1:4" ht="14.25" x14ac:dyDescent="0.2">
      <c r="A400" s="4" t="s">
        <v>475</v>
      </c>
      <c r="B400" s="21" t="str">
        <f>HYPERLINK("http://slack.gain.adventist.org/","GAiN")</f>
        <v>GAiN</v>
      </c>
      <c r="C400" s="6">
        <v>190</v>
      </c>
      <c r="D400" s="12" t="s">
        <v>476</v>
      </c>
    </row>
    <row r="401" spans="1:4" ht="14.25" x14ac:dyDescent="0.2">
      <c r="A401" s="4" t="s">
        <v>475</v>
      </c>
      <c r="B401" s="21" t="str">
        <f>HYPERLINK("http://kingdombuilders.io/slack/","Kingdom Builders")</f>
        <v>Kingdom Builders</v>
      </c>
      <c r="C401" s="6">
        <v>1100</v>
      </c>
      <c r="D401" s="4" t="s">
        <v>477</v>
      </c>
    </row>
    <row r="402" spans="1:4" ht="14.25" x14ac:dyDescent="0.2">
      <c r="A402" s="4" t="s">
        <v>475</v>
      </c>
      <c r="B402" s="21" t="str">
        <f>HYPERLINK("https://men4christ.typeform.com/to/AZ341B","Men 4 Christ")</f>
        <v>Men 4 Christ</v>
      </c>
      <c r="C402" s="6" t="s">
        <v>16</v>
      </c>
      <c r="D402" s="12" t="s">
        <v>478</v>
      </c>
    </row>
    <row r="403" spans="1:4" ht="14.25" x14ac:dyDescent="0.2">
      <c r="A403" s="4" t="s">
        <v>475</v>
      </c>
      <c r="B403" s="21" t="str">
        <f>HYPERLINK("http://www.redhillschurch.com/slack/","Red Hills Church")</f>
        <v>Red Hills Church</v>
      </c>
      <c r="C403" s="6" t="s">
        <v>16</v>
      </c>
      <c r="D403" s="12" t="s">
        <v>479</v>
      </c>
    </row>
    <row r="404" spans="1:4" ht="14.25" x14ac:dyDescent="0.2">
      <c r="A404" s="4" t="s">
        <v>475</v>
      </c>
      <c r="B404" s="21" t="str">
        <f>HYPERLINK("http://slack.techreformation.com/","Tech Reformation")</f>
        <v>Tech Reformation</v>
      </c>
      <c r="C404" s="6">
        <v>368</v>
      </c>
      <c r="D404" s="12" t="s">
        <v>480</v>
      </c>
    </row>
    <row r="405" spans="1:4" ht="14.25" x14ac:dyDescent="0.2">
      <c r="A405" s="4" t="s">
        <v>481</v>
      </c>
      <c r="B405" s="21" t="str">
        <f>HYPERLINK("https://anthropologists1.herokuapp.com/","AnthroHangout")</f>
        <v>AnthroHangout</v>
      </c>
      <c r="C405" s="6">
        <v>375</v>
      </c>
      <c r="D405" s="4" t="s">
        <v>482</v>
      </c>
    </row>
    <row r="406" spans="1:4" ht="14.25" x14ac:dyDescent="0.2">
      <c r="A406" s="4" t="s">
        <v>481</v>
      </c>
      <c r="B406" s="21" t="str">
        <f>HYPERLINK("https://biobreaks.typeform.com/to/giuTkj","BioBreaks")</f>
        <v>BioBreaks</v>
      </c>
      <c r="C406" s="6" t="s">
        <v>16</v>
      </c>
      <c r="D406" s="4" t="s">
        <v>483</v>
      </c>
    </row>
    <row r="407" spans="1:4" ht="14.25" x14ac:dyDescent="0.2">
      <c r="A407" s="9" t="s">
        <v>481</v>
      </c>
      <c r="B407" s="22" t="str">
        <f>HYPERLINK("https://biohackers.herokuapp.com/","Biohackers")</f>
        <v>Biohackers</v>
      </c>
      <c r="C407" s="11">
        <v>38</v>
      </c>
      <c r="D407" s="9" t="s">
        <v>484</v>
      </c>
    </row>
    <row r="408" spans="1:4" ht="14.25" x14ac:dyDescent="0.2">
      <c r="A408" s="4" t="s">
        <v>481</v>
      </c>
      <c r="B408" s="21" t="str">
        <f>HYPERLINK("https://ethnographyhangout.typeform.com/to/M0f1lK","Ethnography Hangout")</f>
        <v>Ethnography Hangout</v>
      </c>
      <c r="C408" s="6" t="s">
        <v>16</v>
      </c>
      <c r="D408" s="4" t="s">
        <v>485</v>
      </c>
    </row>
    <row r="409" spans="1:4" ht="14.25" x14ac:dyDescent="0.2">
      <c r="A409" s="4" t="s">
        <v>481</v>
      </c>
      <c r="B409" s="21" t="str">
        <f>HYPERLINK("http://qiime2-slackin.qiime.org/","QIIME 2 ")</f>
        <v xml:space="preserve">QIIME 2 </v>
      </c>
      <c r="C409" s="6">
        <v>59</v>
      </c>
      <c r="D409" s="12" t="s">
        <v>486</v>
      </c>
    </row>
    <row r="410" spans="1:4" ht="14.25" x14ac:dyDescent="0.2">
      <c r="A410" s="4" t="s">
        <v>481</v>
      </c>
      <c r="B410" s="21" t="str">
        <f>HYPERLINK("http://synbio.info/display/synbio/Join+our+Slack+Community","Synthetic Biology (Synbio.info)")</f>
        <v>Synthetic Biology (Synbio.info)</v>
      </c>
      <c r="C410" s="6" t="s">
        <v>16</v>
      </c>
      <c r="D410" s="12" t="s">
        <v>487</v>
      </c>
    </row>
    <row r="411" spans="1:4" ht="14.25" x14ac:dyDescent="0.2">
      <c r="A411" s="4" t="s">
        <v>488</v>
      </c>
      <c r="B411" s="21" t="str">
        <f>HYPERLINK("https://slackpass.io/ageism-in-tech","Ageism in Tech")</f>
        <v>Ageism in Tech</v>
      </c>
      <c r="C411" s="6">
        <v>91</v>
      </c>
      <c r="D411" s="4" t="s">
        <v>489</v>
      </c>
    </row>
    <row r="412" spans="1:4" ht="14.25" x14ac:dyDescent="0.2">
      <c r="A412" s="4" t="s">
        <v>488</v>
      </c>
      <c r="B412" s="21" t="str">
        <f>HYPERLINK("http://slack.datalook.io/","Data Look (#openimpact)")</f>
        <v>Data Look (#openimpact)</v>
      </c>
      <c r="C412" s="6">
        <v>470</v>
      </c>
      <c r="D412" s="4" t="s">
        <v>490</v>
      </c>
    </row>
    <row r="413" spans="1:4" ht="14.25" x14ac:dyDescent="0.2">
      <c r="A413" s="4" t="s">
        <v>488</v>
      </c>
      <c r="B413" s="21" t="str">
        <f>HYPERLINK("https://remainstanding.co.uk/","Remain Standing")</f>
        <v>Remain Standing</v>
      </c>
      <c r="C413" s="6" t="s">
        <v>16</v>
      </c>
      <c r="D413" s="12" t="s">
        <v>491</v>
      </c>
    </row>
    <row r="414" spans="1:4" ht="14.25" x14ac:dyDescent="0.2">
      <c r="A414" s="4" t="s">
        <v>488</v>
      </c>
      <c r="B414" s="21" t="str">
        <f>HYPERLINK("https://khalidadil.typeform.com/to/eAQuh7","Social Entrepreneurs")</f>
        <v>Social Entrepreneurs</v>
      </c>
      <c r="C414" s="6" t="s">
        <v>16</v>
      </c>
      <c r="D414" s="4" t="s">
        <v>492</v>
      </c>
    </row>
    <row r="415" spans="1:4" ht="14.25" x14ac:dyDescent="0.2">
      <c r="A415" s="4" t="s">
        <v>493</v>
      </c>
      <c r="B415" s="21" t="str">
        <f>HYPERLINK("https://slackpass.io/optimumergo/officeathletes","#Officeathletes")</f>
        <v>#Officeathletes</v>
      </c>
      <c r="C415" s="6" t="s">
        <v>16</v>
      </c>
      <c r="D415" s="4" t="s">
        <v>494</v>
      </c>
    </row>
    <row r="416" spans="1:4" ht="14.25" x14ac:dyDescent="0.2">
      <c r="A416" s="4" t="s">
        <v>493</v>
      </c>
      <c r="B416" s="21" t="str">
        <f>HYPERLINK("https://ayobeast.signup.team/","AyoBeast")</f>
        <v>AyoBeast</v>
      </c>
      <c r="C416" s="6" t="s">
        <v>16</v>
      </c>
      <c r="D416" s="4" t="s">
        <v>495</v>
      </c>
    </row>
    <row r="417" spans="1:4" ht="14.25" x14ac:dyDescent="0.2">
      <c r="A417" s="9" t="s">
        <v>493</v>
      </c>
      <c r="B417" s="22" t="str">
        <f>HYPERLINK("https://slackpass.io/dfwgolf","DFW Golf")</f>
        <v>DFW Golf</v>
      </c>
      <c r="C417" s="11">
        <v>48</v>
      </c>
      <c r="D417" s="9" t="s">
        <v>496</v>
      </c>
    </row>
    <row r="418" spans="1:4" ht="14.25" x14ac:dyDescent="0.2">
      <c r="A418" s="4" t="s">
        <v>493</v>
      </c>
      <c r="B418" s="21" t="str">
        <f>HYPERLINK("http://former.io/f/SICyeS0Wb6CgWdwa","GoPro Heroes")</f>
        <v>GoPro Heroes</v>
      </c>
      <c r="C418" s="6" t="s">
        <v>16</v>
      </c>
      <c r="D418" s="12" t="s">
        <v>497</v>
      </c>
    </row>
    <row r="419" spans="1:4" ht="14.25" x14ac:dyDescent="0.2">
      <c r="A419" s="9" t="s">
        <v>493</v>
      </c>
      <c r="B419" s="22" t="str">
        <f>HYPERLINK("https://www.townhallchat.com/join/T0KTBQWK0/","Hikers &amp; Backpackers")</f>
        <v>Hikers &amp; Backpackers</v>
      </c>
      <c r="C419" s="11">
        <v>514</v>
      </c>
      <c r="D419" s="12" t="s">
        <v>498</v>
      </c>
    </row>
    <row r="420" spans="1:4" ht="14.25" x14ac:dyDescent="0.2">
      <c r="A420" s="4" t="s">
        <v>493</v>
      </c>
      <c r="B420" s="21" t="str">
        <f>HYPERLINK("https://www.starters.co/","Starters")</f>
        <v>Starters</v>
      </c>
      <c r="C420" s="6" t="s">
        <v>16</v>
      </c>
      <c r="D420" s="4" t="s">
        <v>499</v>
      </c>
    </row>
    <row r="421" spans="1:4" ht="14.25" x14ac:dyDescent="0.2">
      <c r="A421" s="4" t="s">
        <v>493</v>
      </c>
      <c r="B421" s="21" t="str">
        <f>HYPERLINK("https://slackpass.io/utr-community","UTR Community")</f>
        <v>UTR Community</v>
      </c>
      <c r="C421" s="6">
        <v>161</v>
      </c>
      <c r="D421" s="4" t="s">
        <v>500</v>
      </c>
    </row>
    <row r="422" spans="1:4" ht="14.25" x14ac:dyDescent="0.2">
      <c r="A422" s="4" t="s">
        <v>493</v>
      </c>
      <c r="B422" s="21" t="str">
        <f>HYPERLINK("https://slackpass.io/wod-mates","WOD Mates")</f>
        <v>WOD Mates</v>
      </c>
      <c r="C422" s="6">
        <v>31</v>
      </c>
      <c r="D422" s="4" t="s">
        <v>501</v>
      </c>
    </row>
    <row r="423" spans="1:4" ht="14.25" x14ac:dyDescent="0.2">
      <c r="A423" s="4" t="s">
        <v>502</v>
      </c>
      <c r="B423" s="21" t="str">
        <f>HYPERLINK("https://treadedtravels.typeform.com/to/hMlEXI","Travel Influencers")</f>
        <v>Travel Influencers</v>
      </c>
      <c r="C423" s="6" t="s">
        <v>16</v>
      </c>
      <c r="D423" s="4" t="s">
        <v>503</v>
      </c>
    </row>
    <row r="424" spans="1:4" ht="14.25" x14ac:dyDescent="0.2">
      <c r="A424" s="4" t="s">
        <v>502</v>
      </c>
      <c r="B424" s="21" t="str">
        <f>HYPERLINK("http://traveltalk.it/","Travel Talk")</f>
        <v>Travel Talk</v>
      </c>
      <c r="C424" s="6" t="s">
        <v>16</v>
      </c>
      <c r="D424" s="12" t="s">
        <v>504</v>
      </c>
    </row>
    <row r="425" spans="1:4" ht="14.25" x14ac:dyDescent="0.2">
      <c r="A425" s="9" t="s">
        <v>502</v>
      </c>
      <c r="B425" s="22" t="str">
        <f>HYPERLINK("https://traveltoday.chat/","TravelToday")</f>
        <v>TravelToday</v>
      </c>
      <c r="C425" s="11">
        <v>47</v>
      </c>
      <c r="D425" s="12" t="s">
        <v>505</v>
      </c>
    </row>
    <row r="426" spans="1:4" ht="14.25" x14ac:dyDescent="0.2">
      <c r="A426" s="9" t="s">
        <v>502</v>
      </c>
      <c r="B426" s="22" t="str">
        <f>HYPERLINK("https://slackpass.io/youmetravelco","You Me Travel Co")</f>
        <v>You Me Travel Co</v>
      </c>
      <c r="C426" s="11">
        <v>16</v>
      </c>
      <c r="D426" s="12" t="s">
        <v>506</v>
      </c>
    </row>
    <row r="427" spans="1:4" ht="14.25" x14ac:dyDescent="0.2">
      <c r="A427" s="4" t="s">
        <v>507</v>
      </c>
      <c r="B427" s="21" t="str">
        <f>HYPERLINK("http://vaporhangout.com/","Vapor Hangout")</f>
        <v>Vapor Hangout</v>
      </c>
      <c r="C427" s="6" t="s">
        <v>16</v>
      </c>
      <c r="D427" s="12" t="s">
        <v>508</v>
      </c>
    </row>
    <row r="428" spans="1:4" ht="14.25" x14ac:dyDescent="0.2">
      <c r="A428" s="4" t="s">
        <v>507</v>
      </c>
      <c r="B428" s="21" t="str">
        <f>HYPERLINK("https://whatsyourvape.typeform.com/to/RKYgWB","What's Your Vape")</f>
        <v>What's Your Vape</v>
      </c>
      <c r="C428" s="6" t="s">
        <v>16</v>
      </c>
      <c r="D428" s="12" t="s">
        <v>509</v>
      </c>
    </row>
    <row r="429" spans="1:4" ht="14.25" x14ac:dyDescent="0.2">
      <c r="A429" s="4" t="s">
        <v>510</v>
      </c>
      <c r="B429" s="21" t="str">
        <f>HYPERLINK("http://signup.hashtagcreators.com/","#Creators")</f>
        <v>#Creators</v>
      </c>
      <c r="C429" s="6">
        <v>90</v>
      </c>
      <c r="D429" s="4" t="s">
        <v>511</v>
      </c>
    </row>
    <row r="430" spans="1:4" ht="14.25" x14ac:dyDescent="0.2">
      <c r="A430" s="4" t="s">
        <v>510</v>
      </c>
      <c r="B430" s="21" t="str">
        <f>HYPERLINK("https://www.wowza.com/slack?utm_content=36605764&amp;utm_medium=social&amp;utm_source=twitter","#Livestreaming")</f>
        <v>#Livestreaming</v>
      </c>
      <c r="C430" s="6">
        <v>1207</v>
      </c>
      <c r="D430" s="4" t="s">
        <v>512</v>
      </c>
    </row>
    <row r="431" spans="1:4" ht="14.25" x14ac:dyDescent="0.2">
      <c r="A431" s="9" t="s">
        <v>510</v>
      </c>
      <c r="B431" s="22" t="str">
        <f>HYPERLINK("https://intelmedia.stamplayapp.com/","Intel VAAPI")</f>
        <v>Intel VAAPI</v>
      </c>
      <c r="C431" s="11">
        <v>51</v>
      </c>
      <c r="D431" s="12" t="s">
        <v>513</v>
      </c>
    </row>
    <row r="432" spans="1:4" ht="14.25" x14ac:dyDescent="0.2">
      <c r="A432" s="4" t="s">
        <v>510</v>
      </c>
      <c r="B432" s="21" t="str">
        <f>HYPERLINK("http://video-dev.org/","Video-dev")</f>
        <v>Video-dev</v>
      </c>
      <c r="C432" s="6">
        <v>389</v>
      </c>
      <c r="D432" s="4" t="s">
        <v>514</v>
      </c>
    </row>
    <row r="433" spans="1:4" ht="14.25" x14ac:dyDescent="0.2">
      <c r="A433" s="4" t="s">
        <v>510</v>
      </c>
      <c r="B433" s="21" t="str">
        <f>HYPERLINK("https://wistia.com/community/","Wistia")</f>
        <v>Wistia</v>
      </c>
      <c r="C433" s="6" t="s">
        <v>16</v>
      </c>
      <c r="D433" s="12" t="s">
        <v>515</v>
      </c>
    </row>
    <row r="434" spans="1:4" ht="14.25" x14ac:dyDescent="0.2">
      <c r="A434" s="4" t="s">
        <v>516</v>
      </c>
      <c r="B434" s="21" t="str">
        <f>HYPERLINK("http://hashtagfemalefounders.com/","#FemaleFounders")</f>
        <v>#FemaleFounders</v>
      </c>
      <c r="C434" s="6" t="s">
        <v>16</v>
      </c>
      <c r="D434" s="4" t="s">
        <v>517</v>
      </c>
    </row>
    <row r="435" spans="1:4" ht="14.25" x14ac:dyDescent="0.2">
      <c r="A435" s="4" t="s">
        <v>516</v>
      </c>
      <c r="B435" s="21" t="str">
        <f>HYPERLINK("https://slackpass.io/speakeasy-fitness/lounge","#Lounge")</f>
        <v>#Lounge</v>
      </c>
      <c r="C435" s="6" t="s">
        <v>16</v>
      </c>
      <c r="D435" s="4" t="s">
        <v>518</v>
      </c>
    </row>
    <row r="436" spans="1:4" ht="14.25" x14ac:dyDescent="0.2">
      <c r="A436" s="4" t="s">
        <v>516</v>
      </c>
      <c r="B436" s="21" t="str">
        <f>HYPERLINK("https://chrystan.typeform.com/to/M1XPcw","#Womentravelers")</f>
        <v>#Womentravelers</v>
      </c>
      <c r="C436" s="6" t="s">
        <v>16</v>
      </c>
      <c r="D436" s="4" t="s">
        <v>519</v>
      </c>
    </row>
    <row r="437" spans="1:4" ht="14.25" x14ac:dyDescent="0.2">
      <c r="A437" s="4" t="s">
        <v>516</v>
      </c>
      <c r="B437" s="21" t="str">
        <f>HYPERLINK("http://lemonaid.io/","LemonAid")</f>
        <v>LemonAid</v>
      </c>
      <c r="C437" s="6">
        <v>321</v>
      </c>
      <c r="D437" s="4" t="s">
        <v>520</v>
      </c>
    </row>
    <row r="438" spans="1:4" ht="14.25" x14ac:dyDescent="0.2">
      <c r="A438" s="4" t="s">
        <v>516</v>
      </c>
      <c r="B438" s="21" t="str">
        <f>HYPERLINK("https://slackin.pyladies.com/","PyLadies")</f>
        <v>PyLadies</v>
      </c>
      <c r="C438" s="6">
        <v>431</v>
      </c>
      <c r="D438" s="4" t="s">
        <v>521</v>
      </c>
    </row>
    <row r="439" spans="1:4" ht="14.25" x14ac:dyDescent="0.2">
      <c r="A439" s="4" t="s">
        <v>516</v>
      </c>
      <c r="B439" s="21" t="str">
        <f>HYPERLINK("https://mary256.typeform.com/to/QTJFon","Wild(erness) Women")</f>
        <v>Wild(erness) Women</v>
      </c>
      <c r="C439" s="6" t="s">
        <v>16</v>
      </c>
      <c r="D439" s="4" t="s">
        <v>522</v>
      </c>
    </row>
    <row r="440" spans="1:4" s="27" customFormat="1" ht="15" x14ac:dyDescent="0.25">
      <c r="A440" s="24" t="s">
        <v>516</v>
      </c>
      <c r="B440" s="24" t="str">
        <f>HYPERLINK("http://www.womenintechsales.com/join-the-women-in-sales-slack-channel-and-women-in-sales-community","Women in Sales")</f>
        <v>Women in Sales</v>
      </c>
      <c r="C440" s="26" t="s">
        <v>16</v>
      </c>
      <c r="D440" s="24" t="s">
        <v>523</v>
      </c>
    </row>
    <row r="441" spans="1:4" s="27" customFormat="1" ht="15" x14ac:dyDescent="0.25">
      <c r="A441" s="24" t="s">
        <v>516</v>
      </c>
      <c r="B441" s="24" t="str">
        <f>HYPERLINK("http://womenintechto.com/","Women in Tech")</f>
        <v>Women in Tech</v>
      </c>
      <c r="C441" s="26">
        <v>115</v>
      </c>
      <c r="D441" s="27" t="s">
        <v>524</v>
      </c>
    </row>
    <row r="442" spans="1:4" ht="14.25" x14ac:dyDescent="0.2">
      <c r="A442" s="4" t="s">
        <v>516</v>
      </c>
      <c r="B442" s="21" t="str">
        <f>HYPERLINK("http://witchat.github.io/","Women in Technology")</f>
        <v>Women in Technology</v>
      </c>
      <c r="C442" s="6" t="s">
        <v>16</v>
      </c>
      <c r="D442" s="4" t="s">
        <v>525</v>
      </c>
    </row>
    <row r="443" spans="1:4" ht="14.25" x14ac:dyDescent="0.2">
      <c r="A443" s="4" t="s">
        <v>516</v>
      </c>
      <c r="B443" s="21" t="str">
        <f>HYPERLINK("https://slackpass.io/womengetit","WomenGetIT")</f>
        <v>WomenGetIT</v>
      </c>
      <c r="C443" s="6">
        <v>71</v>
      </c>
      <c r="D443" s="4" t="s">
        <v>526</v>
      </c>
    </row>
    <row r="444" spans="1:4" ht="14.25" x14ac:dyDescent="0.2">
      <c r="A444" s="4" t="s">
        <v>527</v>
      </c>
      <c r="B444" s="21" t="str">
        <f>HYPERLINK("https://www.grasswire.com/about-us/","Grasswire Newsroom")</f>
        <v>Grasswire Newsroom</v>
      </c>
      <c r="C444" s="6">
        <v>1486</v>
      </c>
      <c r="D444" s="4" t="s">
        <v>528</v>
      </c>
    </row>
    <row r="445" spans="1:4" ht="14.25" x14ac:dyDescent="0.2">
      <c r="A445" s="23" t="s">
        <v>527</v>
      </c>
      <c r="B445" s="22" t="str">
        <f>HYPERLINK("https://community.quill.org/join-slack/","Quill")</f>
        <v>Quill</v>
      </c>
      <c r="C445" s="11">
        <v>89</v>
      </c>
      <c r="D445" s="12" t="s">
        <v>529</v>
      </c>
    </row>
    <row r="446" spans="1:4" ht="14.25" x14ac:dyDescent="0.2">
      <c r="A446" s="9" t="s">
        <v>527</v>
      </c>
      <c r="B446" s="22" t="str">
        <f>HYPERLINK("https://christine85.typeform.com/to/gw9HF4","WriterHangout")</f>
        <v>WriterHangout</v>
      </c>
      <c r="C446" s="11">
        <v>513</v>
      </c>
      <c r="D446" s="9" t="s">
        <v>530</v>
      </c>
    </row>
    <row r="447" spans="1:4" ht="14.25" x14ac:dyDescent="0.2">
      <c r="A447" s="9" t="s">
        <v>531</v>
      </c>
      <c r="B447" s="22" t="str">
        <f>HYPERLINK("http://chat.eventlabs.co/","#Events")</f>
        <v>#Events</v>
      </c>
      <c r="C447" s="11">
        <v>16</v>
      </c>
      <c r="D447" s="9" t="s">
        <v>532</v>
      </c>
    </row>
    <row r="448" spans="1:4" ht="14.25" x14ac:dyDescent="0.2">
      <c r="A448" s="9" t="s">
        <v>531</v>
      </c>
      <c r="B448" s="21" t="str">
        <f>HYPERLINK("http://amsxtech.com/","AMSxTech")</f>
        <v>AMSxTech</v>
      </c>
      <c r="C448" s="6" t="s">
        <v>16</v>
      </c>
      <c r="D448" s="4" t="s">
        <v>533</v>
      </c>
    </row>
    <row r="449" spans="1:4" ht="14.25" x14ac:dyDescent="0.2">
      <c r="A449" s="9" t="s">
        <v>531</v>
      </c>
      <c r="B449" s="22" t="str">
        <f>HYPERLINK("https://awschatbot2017.devpost.com/details/slack","AWS Chatbot")</f>
        <v>AWS Chatbot</v>
      </c>
      <c r="C449" s="11">
        <v>186</v>
      </c>
      <c r="D449" s="9" t="s">
        <v>534</v>
      </c>
    </row>
    <row r="450" spans="1:4" ht="14.25" x14ac:dyDescent="0.2">
      <c r="A450" s="9" t="s">
        <v>531</v>
      </c>
      <c r="B450" s="22" t="str">
        <f>HYPERLINK("https://slackpass.io/babesinbusiness","Babes In Business")</f>
        <v>Babes In Business</v>
      </c>
      <c r="C450" s="11">
        <v>193</v>
      </c>
      <c r="D450" s="9" t="s">
        <v>535</v>
      </c>
    </row>
    <row r="451" spans="1:4" ht="14.25" x14ac:dyDescent="0.2">
      <c r="A451" s="9" t="s">
        <v>531</v>
      </c>
      <c r="B451" s="22" t="str">
        <f>HYPERLINK("https://codemash-slack.herokuapp.com/","Codemash")</f>
        <v>Codemash</v>
      </c>
      <c r="C451" s="11">
        <v>960</v>
      </c>
      <c r="D451" s="9" t="s">
        <v>536</v>
      </c>
    </row>
    <row r="452" spans="1:4" ht="14.25" x14ac:dyDescent="0.2">
      <c r="A452" s="9" t="s">
        <v>531</v>
      </c>
      <c r="B452" s="22" t="str">
        <f>HYPERLINK("https://decentralizedweb-slack-join.herokuapp.com/","Decentralized Web Summit")</f>
        <v>Decentralized Web Summit</v>
      </c>
      <c r="C452" s="11">
        <v>288</v>
      </c>
      <c r="D452" s="12" t="s">
        <v>537</v>
      </c>
    </row>
    <row r="453" spans="1:4" ht="14.25" x14ac:dyDescent="0.2">
      <c r="A453" s="9" t="s">
        <v>531</v>
      </c>
      <c r="B453" s="22" t="str">
        <f>HYPERLINK("https://thefestivals.herokuapp.com/","Festivals")</f>
        <v>Festivals</v>
      </c>
      <c r="C453" s="11">
        <v>514</v>
      </c>
      <c r="D453" s="12" t="s">
        <v>538</v>
      </c>
    </row>
    <row r="454" spans="1:4" ht="14.25" x14ac:dyDescent="0.2">
      <c r="A454" s="9" t="s">
        <v>531</v>
      </c>
      <c r="B454" s="22" t="str">
        <f>HYPERLINK("https://friends.hasgeek.com/","Friends of HasGeek")</f>
        <v>Friends of HasGeek</v>
      </c>
      <c r="C454" s="11">
        <v>1386</v>
      </c>
      <c r="D454" s="9" t="s">
        <v>539</v>
      </c>
    </row>
    <row r="455" spans="1:4" ht="14.25" x14ac:dyDescent="0.2">
      <c r="A455" s="9" t="s">
        <v>531</v>
      </c>
      <c r="B455" s="22" t="str">
        <f>HYPERLINK("http://slackin.saccounty.net/","Hack4Sac")</f>
        <v>Hack4Sac</v>
      </c>
      <c r="C455" s="11">
        <v>137</v>
      </c>
      <c r="D455" s="12" t="s">
        <v>540</v>
      </c>
    </row>
    <row r="456" spans="1:4" ht="14.25" x14ac:dyDescent="0.2">
      <c r="A456" s="9" t="s">
        <v>531</v>
      </c>
      <c r="B456" s="21" t="str">
        <f>HYPERLINK("http://slack.satrdays.org/","SatRdays")</f>
        <v>SatRdays</v>
      </c>
      <c r="C456" s="6">
        <v>87</v>
      </c>
      <c r="D456" s="4" t="s">
        <v>541</v>
      </c>
    </row>
    <row r="457" spans="1:4" ht="14.25" x14ac:dyDescent="0.2">
      <c r="A457" s="9" t="s">
        <v>531</v>
      </c>
      <c r="B457" s="22" t="str">
        <f>HYPERLINK("https://slackpass.io/wwdc-2017","WWDC 2017")</f>
        <v>WWDC 2017</v>
      </c>
      <c r="C457" s="11">
        <v>73</v>
      </c>
      <c r="D457" s="9" t="s">
        <v>542</v>
      </c>
    </row>
    <row r="458" spans="1:4" ht="14.25" x14ac:dyDescent="0.2">
      <c r="A458" s="4" t="s">
        <v>344</v>
      </c>
      <c r="B458" s="21" t="str">
        <f>HYPERLINK("https://slackpass.io/shenomads","SheNomads")</f>
        <v>SheNomads</v>
      </c>
      <c r="C458" s="6">
        <v>366</v>
      </c>
      <c r="D458" s="4" t="s">
        <v>543</v>
      </c>
    </row>
    <row r="459" spans="1:4" ht="14.25" x14ac:dyDescent="0.2">
      <c r="A459" s="4" t="s">
        <v>369</v>
      </c>
      <c r="B459" s="21" t="str">
        <f>HYPERLINK("https://slackpass.io/hrtohr","HRtoHR")</f>
        <v>HRtoHR</v>
      </c>
      <c r="C459" s="6">
        <v>53</v>
      </c>
      <c r="D459" s="12" t="s">
        <v>544</v>
      </c>
    </row>
    <row r="460" spans="1:4" ht="14.25" x14ac:dyDescent="0.2">
      <c r="A460" s="4" t="s">
        <v>369</v>
      </c>
      <c r="B460" s="21" t="str">
        <f>HYPERLINK("https://trackmike.typeform.com/to/LCo1Te","Mysalespitchrocks")</f>
        <v>Mysalespitchrocks</v>
      </c>
      <c r="C460" s="6" t="s">
        <v>16</v>
      </c>
      <c r="D460" s="4" t="s">
        <v>545</v>
      </c>
    </row>
    <row r="461" spans="1:4" ht="14.25" x14ac:dyDescent="0.2">
      <c r="A461" s="4" t="s">
        <v>369</v>
      </c>
      <c r="B461" s="21" t="str">
        <f>HYPERLINK("https://slackpass.io/recruiterslack","RecruiterSlack")</f>
        <v>RecruiterSlack</v>
      </c>
      <c r="C461" s="6">
        <v>4</v>
      </c>
      <c r="D461" s="4" t="s">
        <v>546</v>
      </c>
    </row>
    <row r="462" spans="1:4" ht="14.25" x14ac:dyDescent="0.2">
      <c r="A462" s="4" t="s">
        <v>369</v>
      </c>
      <c r="B462" s="21" t="str">
        <f>HYPERLINK("https://slackpass.io/recruitinginnovators","Recruiting Innovators HQ")</f>
        <v>Recruiting Innovators HQ</v>
      </c>
      <c r="C462" s="6">
        <v>549</v>
      </c>
      <c r="D462" s="4" t="s">
        <v>547</v>
      </c>
    </row>
    <row r="463" spans="1:4" ht="14.25" x14ac:dyDescent="0.2">
      <c r="A463" s="4" t="s">
        <v>369</v>
      </c>
      <c r="B463" s="21" t="str">
        <f>HYPERLINK("http://techrecruiter.herokuapp.com/","Techrecruiter")</f>
        <v>Techrecruiter</v>
      </c>
      <c r="C463" s="6">
        <v>5</v>
      </c>
      <c r="D463" s="12" t="s">
        <v>548</v>
      </c>
    </row>
    <row r="464" spans="1:4" ht="14.25" x14ac:dyDescent="0.2">
      <c r="A464" s="4" t="s">
        <v>441</v>
      </c>
      <c r="B464" s="21" t="str">
        <f>HYPERLINK("https://slackpass.io/p/thecordcutters","Cordcutters")</f>
        <v>Cordcutters</v>
      </c>
      <c r="C464" s="6" t="s">
        <v>16</v>
      </c>
      <c r="D464" s="4" t="s">
        <v>549</v>
      </c>
    </row>
    <row r="465" spans="1:4" ht="14.25" x14ac:dyDescent="0.2">
      <c r="A465" s="9" t="s">
        <v>493</v>
      </c>
      <c r="B465" s="22" t="str">
        <f>HYPERLINK("https://slackpass.io/contortion","Contortion")</f>
        <v>Contortion</v>
      </c>
      <c r="C465" s="11">
        <v>149</v>
      </c>
      <c r="D465" s="9" t="s">
        <v>550</v>
      </c>
    </row>
    <row r="466" spans="1:4" ht="14.25" x14ac:dyDescent="0.2">
      <c r="A466" s="9" t="s">
        <v>493</v>
      </c>
      <c r="B466" s="22" t="str">
        <f>HYPERLINK("http://sportsgeekhq.com/slack","SportsBiz")</f>
        <v>SportsBiz</v>
      </c>
      <c r="C466" s="11">
        <v>891</v>
      </c>
      <c r="D466" s="12" t="s">
        <v>551</v>
      </c>
    </row>
    <row r="467" spans="1:4" ht="14.25" x14ac:dyDescent="0.2">
      <c r="A467" s="9" t="s">
        <v>527</v>
      </c>
      <c r="B467" s="22" t="str">
        <f>HYPERLINK("https://slackpass.io/jointhesaga","Join The Saga")</f>
        <v>Join The Saga</v>
      </c>
      <c r="C467" s="11">
        <v>46</v>
      </c>
      <c r="D467" s="9" t="s">
        <v>552</v>
      </c>
    </row>
  </sheetData>
  <mergeCells count="10">
    <mergeCell ref="A248:B248"/>
    <mergeCell ref="A1:D1"/>
    <mergeCell ref="A7:B7"/>
    <mergeCell ref="C2:C6"/>
    <mergeCell ref="D2:D6"/>
    <mergeCell ref="A2:B2"/>
    <mergeCell ref="A6:B6"/>
    <mergeCell ref="A5:B5"/>
    <mergeCell ref="A4:B4"/>
    <mergeCell ref="A3:B3"/>
  </mergeCells>
  <hyperlinks>
    <hyperlink ref="D2" r:id="rId1" xr:uid="{00000000-0004-0000-0000-000000000000}"/>
    <hyperlink ref="B294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</dc:creator>
  <cp:lastModifiedBy>Dream</cp:lastModifiedBy>
  <dcterms:created xsi:type="dcterms:W3CDTF">2022-07-14T06:36:39Z</dcterms:created>
  <dcterms:modified xsi:type="dcterms:W3CDTF">2022-07-14T06:36:39Z</dcterms:modified>
</cp:coreProperties>
</file>