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ersonal Work\Designs\Module Testings\"/>
    </mc:Choice>
  </mc:AlternateContent>
  <xr:revisionPtr revIDLastSave="0" documentId="13_ncr:1_{886EA56E-E3A4-42DC-9D48-E9C03FC005D8}" xr6:coauthVersionLast="47" xr6:coauthVersionMax="47" xr10:uidLastSave="{00000000-0000-0000-0000-000000000000}"/>
  <bookViews>
    <workbookView xWindow="-120" yWindow="-120" windowWidth="29040" windowHeight="15840" xr2:uid="{D87FE679-0198-4AF5-98CF-D95002D7886D}"/>
  </bookViews>
  <sheets>
    <sheet name="Wind vane" sheetId="1" r:id="rId1"/>
    <sheet name="LPF" sheetId="2" r:id="rId2"/>
  </sheets>
  <definedNames>
    <definedName name="_xlnm._FilterDatabase" localSheetId="0" hidden="1">'Wind vane'!$D$4:$D$11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B22" i="2"/>
  <c r="B25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3" i="2"/>
  <c r="B24" i="2"/>
  <c r="B7" i="2"/>
  <c r="U6" i="1"/>
  <c r="V6" i="1" s="1"/>
  <c r="AC8" i="1" s="1"/>
  <c r="U7" i="1"/>
  <c r="V7" i="1" s="1"/>
  <c r="AC10" i="1" s="1"/>
  <c r="U8" i="1"/>
  <c r="U9" i="1"/>
  <c r="U10" i="1"/>
  <c r="S5" i="1"/>
  <c r="AC5" i="1" s="1"/>
  <c r="S6" i="1"/>
  <c r="AC7" i="1" s="1"/>
  <c r="S7" i="1"/>
  <c r="AC9" i="1" s="1"/>
  <c r="S8" i="1"/>
  <c r="AC11" i="1" s="1"/>
  <c r="S9" i="1"/>
  <c r="AC13" i="1" s="1"/>
  <c r="S10" i="1"/>
  <c r="AC15" i="1" s="1"/>
  <c r="S11" i="1"/>
  <c r="AC17" i="1" s="1"/>
  <c r="S4" i="1"/>
  <c r="AC3" i="1" s="1"/>
  <c r="T4" i="1"/>
  <c r="U4" i="1"/>
  <c r="V4" i="1" s="1"/>
  <c r="AC4" i="1" s="1"/>
  <c r="T5" i="1"/>
  <c r="U5" i="1"/>
  <c r="V5" i="1" s="1"/>
  <c r="AC6" i="1" s="1"/>
  <c r="T6" i="1"/>
  <c r="T7" i="1"/>
  <c r="T8" i="1"/>
  <c r="V8" i="1"/>
  <c r="AC12" i="1" s="1"/>
  <c r="T9" i="1"/>
  <c r="V9" i="1"/>
  <c r="AC14" i="1" s="1"/>
  <c r="T10" i="1"/>
  <c r="V10" i="1"/>
  <c r="AC16" i="1" s="1"/>
  <c r="T11" i="1"/>
  <c r="U11" i="1"/>
  <c r="V11" i="1" s="1"/>
  <c r="AC18" i="1" s="1"/>
  <c r="M4" i="1"/>
  <c r="M3" i="1"/>
  <c r="D5" i="1"/>
  <c r="D6" i="1"/>
  <c r="D7" i="1"/>
  <c r="D8" i="1"/>
  <c r="D9" i="1"/>
  <c r="D10" i="1"/>
  <c r="D11" i="1"/>
  <c r="D4" i="1"/>
  <c r="F11" i="1"/>
  <c r="G11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4" i="1"/>
  <c r="G4" i="1" s="1"/>
  <c r="E5" i="1"/>
  <c r="E6" i="1"/>
  <c r="E7" i="1"/>
  <c r="E8" i="1"/>
  <c r="E9" i="1"/>
  <c r="E10" i="1"/>
  <c r="E11" i="1"/>
  <c r="E4" i="1"/>
  <c r="Q34" i="1" l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15" i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R36" i="1" l="1"/>
  <c r="R35" i="1"/>
  <c r="R17" i="1"/>
  <c r="R16" i="1"/>
  <c r="C17" i="1"/>
  <c r="C16" i="1"/>
  <c r="C18" i="1"/>
  <c r="C19" i="1" l="1"/>
  <c r="R38" i="1" l="1"/>
  <c r="R37" i="1"/>
  <c r="R19" i="1"/>
  <c r="R18" i="1"/>
  <c r="C20" i="1"/>
  <c r="C21" i="1" l="1"/>
  <c r="R40" i="1" l="1"/>
  <c r="R39" i="1"/>
  <c r="R21" i="1"/>
  <c r="R20" i="1"/>
  <c r="C22" i="1"/>
  <c r="R22" i="1" l="1"/>
  <c r="C24" i="1"/>
  <c r="C23" i="1"/>
  <c r="R41" i="1" l="1"/>
  <c r="R23" i="1"/>
  <c r="C26" i="1"/>
  <c r="C25" i="1"/>
  <c r="R42" i="1" l="1"/>
  <c r="R24" i="1"/>
  <c r="C27" i="1"/>
  <c r="R43" i="1" l="1"/>
  <c r="R25" i="1"/>
  <c r="C28" i="1"/>
  <c r="R44" i="1" l="1"/>
  <c r="C29" i="1"/>
  <c r="R45" i="1" l="1"/>
  <c r="R27" i="1"/>
  <c r="R26" i="1"/>
  <c r="E16" i="1"/>
  <c r="E15" i="1"/>
  <c r="C30" i="1"/>
  <c r="E20" i="1" s="1"/>
  <c r="R46" i="1" l="1"/>
  <c r="R28" i="1"/>
  <c r="E18" i="1"/>
  <c r="E19" i="1"/>
  <c r="R47" i="1" l="1"/>
  <c r="R29" i="1"/>
  <c r="R48" i="1" l="1"/>
  <c r="R30" i="1"/>
  <c r="T35" i="1" l="1"/>
  <c r="T34" i="1"/>
  <c r="R49" i="1"/>
  <c r="T18" i="1"/>
  <c r="U18" i="1" s="1"/>
  <c r="T20" i="1"/>
  <c r="U20" i="1" s="1"/>
  <c r="T19" i="1"/>
  <c r="U19" i="1" s="1"/>
  <c r="T15" i="1"/>
  <c r="U15" i="1" s="1"/>
  <c r="T16" i="1"/>
  <c r="U16" i="1" s="1"/>
  <c r="T37" i="1" l="1"/>
  <c r="T38" i="1"/>
  <c r="T39" i="1"/>
</calcChain>
</file>

<file path=xl/sharedStrings.xml><?xml version="1.0" encoding="utf-8"?>
<sst xmlns="http://schemas.openxmlformats.org/spreadsheetml/2006/main" count="55" uniqueCount="30">
  <si>
    <t>Rin</t>
  </si>
  <si>
    <t>Direction (fixed)</t>
  </si>
  <si>
    <t>Direction (mixed)</t>
  </si>
  <si>
    <t>Vout</t>
  </si>
  <si>
    <t>max(Vout)</t>
  </si>
  <si>
    <t>min(Vout)</t>
  </si>
  <si>
    <t>Vout handler</t>
  </si>
  <si>
    <t>Vout (sorted)</t>
  </si>
  <si>
    <t>Mean step</t>
  </si>
  <si>
    <t>Step</t>
  </si>
  <si>
    <t>max(step)</t>
  </si>
  <si>
    <t>min(step)</t>
  </si>
  <si>
    <t>R</t>
  </si>
  <si>
    <t>Resolution</t>
  </si>
  <si>
    <t>Datasheet</t>
  </si>
  <si>
    <t>Measured</t>
  </si>
  <si>
    <t xml:space="preserve"> </t>
  </si>
  <si>
    <t>RC Low-pass Filter</t>
  </si>
  <si>
    <r>
      <rPr>
        <sz val="14"/>
        <color theme="1"/>
        <rFont val="Calibri"/>
        <family val="2"/>
        <scheme val="minor"/>
      </rPr>
      <t>f</t>
    </r>
    <r>
      <rPr>
        <sz val="8"/>
        <color theme="1"/>
        <rFont val="Calibri"/>
        <family val="2"/>
        <scheme val="minor"/>
      </rPr>
      <t>-3dB</t>
    </r>
    <r>
      <rPr>
        <sz val="11"/>
        <color theme="1"/>
        <rFont val="Calibri"/>
        <family val="2"/>
        <scheme val="minor"/>
      </rPr>
      <t xml:space="preserve"> =</t>
    </r>
  </si>
  <si>
    <t>ΣC</t>
  </si>
  <si>
    <r>
      <t>C</t>
    </r>
    <r>
      <rPr>
        <sz val="8"/>
        <color theme="1"/>
        <rFont val="Calibri"/>
        <family val="2"/>
        <scheme val="minor"/>
      </rPr>
      <t>1</t>
    </r>
  </si>
  <si>
    <r>
      <t>C</t>
    </r>
    <r>
      <rPr>
        <sz val="8"/>
        <color theme="1"/>
        <rFont val="Calibri"/>
        <family val="2"/>
        <scheme val="minor"/>
      </rPr>
      <t>2</t>
    </r>
  </si>
  <si>
    <r>
      <t>C</t>
    </r>
    <r>
      <rPr>
        <sz val="8"/>
        <color theme="1"/>
        <rFont val="Calibri"/>
        <family val="2"/>
        <scheme val="minor"/>
      </rPr>
      <t>3</t>
    </r>
  </si>
  <si>
    <r>
      <t>C</t>
    </r>
    <r>
      <rPr>
        <sz val="8"/>
        <color theme="1"/>
        <rFont val="Calibri"/>
        <family val="2"/>
        <scheme val="minor"/>
      </rPr>
      <t>4</t>
    </r>
  </si>
  <si>
    <t>ΣC (real)</t>
  </si>
  <si>
    <t>ΣC (remaining)</t>
  </si>
  <si>
    <t>Rin handler</t>
  </si>
  <si>
    <t>Rin (sorted)</t>
  </si>
  <si>
    <t>max(Rin)</t>
  </si>
  <si>
    <t>min(Rin)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</si>
</sst>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\V\c\c\ \=\ #.#"/>
    <numFmt numFmtId="165" formatCode="0.00,&quot;K&quot;"/>
    <numFmt numFmtId="166" formatCode="0.0,&quot;K&quot;"/>
    <numFmt numFmtId="167" formatCode="\R\ \=\ 0.0,&quot;K&quot;\ "/>
    <numFmt numFmtId="168" formatCode="0.000000"/>
    <numFmt numFmtId="169" formatCode="#.##\ \m\V"/>
    <numFmt numFmtId="170" formatCode="#\ \b\i\t"/>
    <numFmt numFmtId="171" formatCode="0.000,&quot;K&quot;"/>
    <numFmt numFmtId="172" formatCode="0\ \H\z"/>
    <numFmt numFmtId="173" formatCode="0.0000E+00"/>
    <numFmt numFmtId="174" formatCode="0.00,\ &quot;K&quot;"/>
    <numFmt numFmtId="176" formatCode="\A\v\ \=\ #.####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8" fontId="1" fillId="0" borderId="5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168" fontId="1" fillId="0" borderId="6" xfId="0" applyNumberFormat="1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71" fontId="3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6" fontId="5" fillId="4" borderId="2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8" fontId="5" fillId="4" borderId="0" xfId="0" applyNumberFormat="1" applyFont="1" applyFill="1" applyAlignment="1">
      <alignment horizontal="center" vertical="center"/>
    </xf>
    <xf numFmtId="168" fontId="5" fillId="2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172" fontId="8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3" fontId="0" fillId="0" borderId="1" xfId="0" applyNumberFormat="1" applyBorder="1" applyAlignment="1">
      <alignment horizont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173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173" fontId="0" fillId="5" borderId="1" xfId="0" applyNumberFormat="1" applyFill="1" applyBorder="1"/>
    <xf numFmtId="174" fontId="1" fillId="0" borderId="1" xfId="0" applyNumberFormat="1" applyFont="1" applyBorder="1" applyAlignment="1">
      <alignment horizontal="center" vertical="center"/>
    </xf>
    <xf numFmtId="174" fontId="1" fillId="0" borderId="6" xfId="0" applyNumberFormat="1" applyFont="1" applyBorder="1" applyAlignment="1">
      <alignment horizontal="center" vertical="center"/>
    </xf>
    <xf numFmtId="17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17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vane'!$AA$3:$AA$18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xVal>
          <c:yVal>
            <c:numRef>
              <c:f>'Wind vane'!$AB$3:$AB$18</c:f>
              <c:numCache>
                <c:formatCode>0.00,"K"</c:formatCode>
                <c:ptCount val="16"/>
                <c:pt idx="0" formatCode="General">
                  <c:v>33100</c:v>
                </c:pt>
                <c:pt idx="1">
                  <c:v>6565.4880116250906</c:v>
                </c:pt>
                <c:pt idx="2" formatCode="General">
                  <c:v>8190</c:v>
                </c:pt>
                <c:pt idx="3">
                  <c:v>892.77415143603139</c:v>
                </c:pt>
                <c:pt idx="4" formatCode="General">
                  <c:v>1002</c:v>
                </c:pt>
                <c:pt idx="5">
                  <c:v>687.46240601503769</c:v>
                </c:pt>
                <c:pt idx="6" formatCode="General">
                  <c:v>2190</c:v>
                </c:pt>
                <c:pt idx="7">
                  <c:v>1399.8682042833609</c:v>
                </c:pt>
                <c:pt idx="8" formatCode="General">
                  <c:v>3880</c:v>
                </c:pt>
                <c:pt idx="9">
                  <c:v>3121.973816717019</c:v>
                </c:pt>
                <c:pt idx="10" formatCode="General">
                  <c:v>15980</c:v>
                </c:pt>
                <c:pt idx="11">
                  <c:v>14096.533412007671</c:v>
                </c:pt>
                <c:pt idx="12" formatCode="General">
                  <c:v>119600</c:v>
                </c:pt>
                <c:pt idx="13">
                  <c:v>42070.677506775071</c:v>
                </c:pt>
                <c:pt idx="14" formatCode="General">
                  <c:v>64900</c:v>
                </c:pt>
                <c:pt idx="15">
                  <c:v>21920.306122448979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9-4007-B392-3DBD4D260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724552"/>
        <c:axId val="570726192"/>
      </c:scatterChart>
      <c:valAx>
        <c:axId val="57072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26192"/>
        <c:crosses val="autoZero"/>
        <c:crossBetween val="midCat"/>
      </c:valAx>
      <c:valAx>
        <c:axId val="5707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2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 vane'!$AA$3:$AA$18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xVal>
          <c:yVal>
            <c:numRef>
              <c:f>'Wind vane'!$AC$3:$AC$18</c:f>
              <c:numCache>
                <c:formatCode>0.000000</c:formatCode>
                <c:ptCount val="16"/>
                <c:pt idx="0">
                  <c:v>1.0445885769603098</c:v>
                </c:pt>
                <c:pt idx="1">
                  <c:v>0.27881658115241226</c:v>
                </c:pt>
                <c:pt idx="2">
                  <c:v>0.34059701492537309</c:v>
                </c:pt>
                <c:pt idx="3">
                  <c:v>4.0938671593851048E-2</c:v>
                </c:pt>
                <c:pt idx="4">
                  <c:v>4.5876801213449059E-2</c:v>
                </c:pt>
                <c:pt idx="5">
                  <c:v>3.1615286646498091E-2</c:v>
                </c:pt>
                <c:pt idx="6">
                  <c:v>9.8624119353501863E-2</c:v>
                </c:pt>
                <c:pt idx="7">
                  <c:v>6.3737133327443005E-2</c:v>
                </c:pt>
                <c:pt idx="8">
                  <c:v>0.1707451403887689</c:v>
                </c:pt>
                <c:pt idx="9">
                  <c:v>0.13880742856075481</c:v>
                </c:pt>
                <c:pt idx="10">
                  <c:v>0.60448828034346713</c:v>
                </c:pt>
                <c:pt idx="11">
                  <c:v>0.54515526396010683</c:v>
                </c:pt>
                <c:pt idx="12">
                  <c:v>2.0542465753424657</c:v>
                </c:pt>
                <c:pt idx="13">
                  <c:v>1.2216048902333403</c:v>
                </c:pt>
                <c:pt idx="14">
                  <c:v>1.5660547742413027</c:v>
                </c:pt>
                <c:pt idx="15">
                  <c:v>0.77572688332360407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723-A4D4-5511096A4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60096"/>
        <c:axId val="567360424"/>
      </c:scatterChart>
      <c:valAx>
        <c:axId val="56736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60424"/>
        <c:crosses val="autoZero"/>
        <c:crossBetween val="midCat"/>
      </c:valAx>
      <c:valAx>
        <c:axId val="56736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6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328612</xdr:colOff>
      <xdr:row>33</xdr:row>
      <xdr:rowOff>166687</xdr:rowOff>
    </xdr:from>
    <xdr:to>
      <xdr:col>32</xdr:col>
      <xdr:colOff>242887</xdr:colOff>
      <xdr:row>47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293A3B-7956-CB78-3194-A03FFDDCB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328612</xdr:colOff>
      <xdr:row>19</xdr:row>
      <xdr:rowOff>14287</xdr:rowOff>
    </xdr:from>
    <xdr:to>
      <xdr:col>32</xdr:col>
      <xdr:colOff>242887</xdr:colOff>
      <xdr:row>32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F433B4-7C6A-0F2F-902A-7658B65CC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A7A9A-E276-4728-93D2-123DB49615FA}">
  <dimension ref="A1:AC49"/>
  <sheetViews>
    <sheetView tabSelected="1" topLeftCell="K1" workbookViewId="0">
      <selection activeCell="T2" sqref="T2"/>
    </sheetView>
  </sheetViews>
  <sheetFormatPr defaultRowHeight="15.75" x14ac:dyDescent="0.25"/>
  <cols>
    <col min="1" max="1" width="3.7109375" style="1" customWidth="1"/>
    <col min="2" max="2" width="16.7109375" style="1" customWidth="1"/>
    <col min="3" max="4" width="12.7109375" style="1" customWidth="1"/>
    <col min="5" max="5" width="16.7109375" style="1" customWidth="1"/>
    <col min="6" max="7" width="12.7109375" style="1" customWidth="1"/>
    <col min="8" max="8" width="9.140625" style="1"/>
    <col min="9" max="10" width="11.7109375" style="1" customWidth="1"/>
    <col min="11" max="11" width="9.140625" style="1"/>
    <col min="12" max="12" width="12.5703125" style="1" customWidth="1"/>
    <col min="13" max="13" width="13.5703125" style="1" customWidth="1"/>
    <col min="14" max="14" width="9.140625" style="1" customWidth="1"/>
    <col min="15" max="15" width="9.140625" style="26"/>
    <col min="16" max="16" width="3.7109375" style="1" customWidth="1"/>
    <col min="17" max="17" width="16.7109375" style="1" customWidth="1"/>
    <col min="18" max="19" width="12.7109375" style="1" customWidth="1"/>
    <col min="20" max="20" width="16.7109375" style="1" customWidth="1"/>
    <col min="21" max="22" width="12.7109375" style="1" customWidth="1"/>
    <col min="23" max="23" width="9.140625" style="1"/>
    <col min="24" max="25" width="11.7109375" style="1" customWidth="1"/>
    <col min="26" max="28" width="9.140625" style="1"/>
    <col min="29" max="29" width="15" style="1" customWidth="1"/>
    <col min="30" max="16384" width="9.140625" style="1"/>
  </cols>
  <sheetData>
    <row r="1" spans="1:29" ht="15.75" customHeight="1" x14ac:dyDescent="0.25">
      <c r="D1" s="22">
        <v>5.5</v>
      </c>
      <c r="E1" s="23">
        <v>3300</v>
      </c>
      <c r="S1" s="22">
        <v>3.26</v>
      </c>
      <c r="T1" s="23">
        <v>70200</v>
      </c>
    </row>
    <row r="2" spans="1:29" x14ac:dyDescent="0.25">
      <c r="I2" s="2" t="s">
        <v>12</v>
      </c>
      <c r="J2" s="3" t="s">
        <v>11</v>
      </c>
      <c r="L2" s="48" t="s">
        <v>13</v>
      </c>
      <c r="M2" s="48"/>
      <c r="X2" s="2" t="s">
        <v>12</v>
      </c>
      <c r="Y2" s="3" t="s">
        <v>11</v>
      </c>
    </row>
    <row r="3" spans="1:29" ht="15.75" customHeight="1" x14ac:dyDescent="0.25">
      <c r="A3" s="49" t="s">
        <v>14</v>
      </c>
      <c r="B3" s="4" t="s">
        <v>1</v>
      </c>
      <c r="C3" s="4" t="s">
        <v>0</v>
      </c>
      <c r="D3" s="4" t="s">
        <v>3</v>
      </c>
      <c r="E3" s="4" t="s">
        <v>2</v>
      </c>
      <c r="F3" s="4" t="s">
        <v>0</v>
      </c>
      <c r="G3" s="4" t="s">
        <v>3</v>
      </c>
      <c r="I3" s="5">
        <v>510</v>
      </c>
      <c r="J3" s="1">
        <v>0.01</v>
      </c>
      <c r="L3" s="17">
        <v>10</v>
      </c>
      <c r="M3" s="18">
        <f>1000*$D$1/(POWER(2,L3)-1)</f>
        <v>5.376344086021505</v>
      </c>
      <c r="N3" s="6"/>
      <c r="P3" s="49" t="s">
        <v>15</v>
      </c>
      <c r="Q3" s="4" t="s">
        <v>1</v>
      </c>
      <c r="R3" s="4" t="s">
        <v>0</v>
      </c>
      <c r="S3" s="4" t="s">
        <v>3</v>
      </c>
      <c r="T3" s="4" t="s">
        <v>2</v>
      </c>
      <c r="U3" s="4" t="s">
        <v>0</v>
      </c>
      <c r="V3" s="4" t="s">
        <v>3</v>
      </c>
      <c r="X3" s="5">
        <v>510</v>
      </c>
      <c r="Y3" s="1">
        <v>0.01</v>
      </c>
      <c r="AA3" s="31">
        <v>0</v>
      </c>
      <c r="AB3" s="31">
        <v>33100</v>
      </c>
      <c r="AC3" s="7">
        <f>S4</f>
        <v>1.0445885769603098</v>
      </c>
    </row>
    <row r="4" spans="1:29" x14ac:dyDescent="0.25">
      <c r="A4" s="49"/>
      <c r="B4" s="4">
        <v>0</v>
      </c>
      <c r="C4" s="8">
        <v>33000</v>
      </c>
      <c r="D4" s="7">
        <f t="shared" ref="D4:D11" si="0">$D$1*C4/(C4+$E$1)</f>
        <v>5</v>
      </c>
      <c r="E4" s="4">
        <f t="shared" ref="E4:E11" si="1">B4+22.5</f>
        <v>22.5</v>
      </c>
      <c r="F4" s="8">
        <f t="shared" ref="F4:F10" si="2">1/((1/C4)+(1/C5))</f>
        <v>6567.961165048544</v>
      </c>
      <c r="G4" s="7">
        <f t="shared" ref="G4:G11" si="3">$D$1*F4/(F4+$E$1)</f>
        <v>3.660714285714286</v>
      </c>
      <c r="I4" s="5">
        <v>560</v>
      </c>
      <c r="J4" s="1">
        <v>0.01</v>
      </c>
      <c r="L4" s="17">
        <v>12</v>
      </c>
      <c r="M4" s="18">
        <f>1000*$D$1/(POWER(2,L4)-1)</f>
        <v>1.343101343101343</v>
      </c>
      <c r="N4" s="6"/>
      <c r="P4" s="49"/>
      <c r="Q4" s="19">
        <v>0</v>
      </c>
      <c r="R4" s="20">
        <v>33100</v>
      </c>
      <c r="S4" s="7">
        <f>$S$1*R4/(R4+$T$1)</f>
        <v>1.0445885769603098</v>
      </c>
      <c r="T4" s="4">
        <f t="shared" ref="T4:T11" si="4">Q4+22.5</f>
        <v>22.5</v>
      </c>
      <c r="U4" s="8">
        <f t="shared" ref="U4:U10" si="5">1/((1/R4)+(1/R5))</f>
        <v>6565.4880116250906</v>
      </c>
      <c r="V4" s="7">
        <f>$S$1*U4/(U4+$T$1)</f>
        <v>0.27881658115241226</v>
      </c>
      <c r="X4" s="5">
        <v>560</v>
      </c>
      <c r="Y4" s="1">
        <v>0.01</v>
      </c>
      <c r="AA4" s="31">
        <v>22.5</v>
      </c>
      <c r="AB4" s="8">
        <v>6565.4880116250906</v>
      </c>
      <c r="AC4" s="7">
        <f>V4</f>
        <v>0.27881658115241226</v>
      </c>
    </row>
    <row r="5" spans="1:29" x14ac:dyDescent="0.25">
      <c r="A5" s="49"/>
      <c r="B5" s="4">
        <v>45</v>
      </c>
      <c r="C5" s="8">
        <v>8200</v>
      </c>
      <c r="D5" s="7">
        <f t="shared" si="0"/>
        <v>3.9217391304347826</v>
      </c>
      <c r="E5" s="4">
        <f t="shared" si="1"/>
        <v>67.5</v>
      </c>
      <c r="F5" s="8">
        <f t="shared" si="2"/>
        <v>891.30434782608688</v>
      </c>
      <c r="G5" s="7">
        <f t="shared" si="3"/>
        <v>1.1696058091286305</v>
      </c>
      <c r="I5" s="5">
        <v>680</v>
      </c>
      <c r="J5" s="1">
        <v>0.01</v>
      </c>
      <c r="L5" s="17">
        <v>16</v>
      </c>
      <c r="M5" s="18">
        <f>1000*$D$1/(POWER(2,L5)-1)</f>
        <v>8.3924620431830313E-2</v>
      </c>
      <c r="P5" s="49"/>
      <c r="Q5" s="19">
        <v>45</v>
      </c>
      <c r="R5" s="20">
        <v>8190</v>
      </c>
      <c r="S5" s="7">
        <f t="shared" ref="S5:S11" si="6">$S$1*R5/(R5+$T$1)</f>
        <v>0.34059701492537309</v>
      </c>
      <c r="T5" s="4">
        <f t="shared" si="4"/>
        <v>67.5</v>
      </c>
      <c r="U5" s="8">
        <f t="shared" si="5"/>
        <v>892.77415143603139</v>
      </c>
      <c r="V5" s="7">
        <f t="shared" ref="V5:V11" si="7">$S$1*U5/(U5+$T$1)</f>
        <v>4.0938671593851048E-2</v>
      </c>
      <c r="X5" s="5">
        <v>680</v>
      </c>
      <c r="Y5" s="1">
        <v>0.01</v>
      </c>
      <c r="AA5" s="31">
        <v>45</v>
      </c>
      <c r="AB5" s="31">
        <v>8190</v>
      </c>
      <c r="AC5" s="7">
        <f>S5</f>
        <v>0.34059701492537309</v>
      </c>
    </row>
    <row r="6" spans="1:29" x14ac:dyDescent="0.25">
      <c r="A6" s="49"/>
      <c r="B6" s="4">
        <v>90</v>
      </c>
      <c r="C6" s="8">
        <v>1000</v>
      </c>
      <c r="D6" s="7">
        <f t="shared" si="0"/>
        <v>1.2790697674418605</v>
      </c>
      <c r="E6" s="4">
        <f t="shared" si="1"/>
        <v>112.5</v>
      </c>
      <c r="F6" s="8">
        <f t="shared" si="2"/>
        <v>687.5</v>
      </c>
      <c r="G6" s="7">
        <f t="shared" si="3"/>
        <v>0.94827586206896552</v>
      </c>
      <c r="I6" s="5">
        <v>820</v>
      </c>
      <c r="J6" s="1">
        <v>0.02</v>
      </c>
      <c r="P6" s="49"/>
      <c r="Q6" s="19">
        <v>90</v>
      </c>
      <c r="R6" s="21">
        <v>1002</v>
      </c>
      <c r="S6" s="7">
        <f t="shared" si="6"/>
        <v>4.5876801213449059E-2</v>
      </c>
      <c r="T6" s="4">
        <f t="shared" si="4"/>
        <v>112.5</v>
      </c>
      <c r="U6" s="8">
        <f t="shared" si="5"/>
        <v>687.46240601503769</v>
      </c>
      <c r="V6" s="7">
        <f t="shared" si="7"/>
        <v>3.1615286646498091E-2</v>
      </c>
      <c r="X6" s="5">
        <v>820</v>
      </c>
      <c r="Y6" s="1">
        <v>0.02</v>
      </c>
      <c r="AA6" s="31">
        <v>67.5</v>
      </c>
      <c r="AB6" s="8">
        <v>892.77415143603139</v>
      </c>
      <c r="AC6" s="7">
        <f>V5</f>
        <v>4.0938671593851048E-2</v>
      </c>
    </row>
    <row r="7" spans="1:29" x14ac:dyDescent="0.25">
      <c r="A7" s="49"/>
      <c r="B7" s="4">
        <v>135</v>
      </c>
      <c r="C7" s="8">
        <v>2200</v>
      </c>
      <c r="D7" s="7">
        <f t="shared" si="0"/>
        <v>2.2000000000000002</v>
      </c>
      <c r="E7" s="4">
        <f t="shared" si="1"/>
        <v>157.5</v>
      </c>
      <c r="F7" s="8">
        <f t="shared" si="2"/>
        <v>1406.5573770491803</v>
      </c>
      <c r="G7" s="7">
        <f t="shared" si="3"/>
        <v>1.6436781609195403</v>
      </c>
      <c r="I7" s="5">
        <v>910</v>
      </c>
      <c r="J7" s="1">
        <v>0.02</v>
      </c>
      <c r="P7" s="49"/>
      <c r="Q7" s="19">
        <v>135</v>
      </c>
      <c r="R7" s="20">
        <v>2190</v>
      </c>
      <c r="S7" s="7">
        <f t="shared" si="6"/>
        <v>9.8624119353501863E-2</v>
      </c>
      <c r="T7" s="19">
        <f t="shared" si="4"/>
        <v>157.5</v>
      </c>
      <c r="U7" s="8">
        <f t="shared" si="5"/>
        <v>1399.8682042833609</v>
      </c>
      <c r="V7" s="7">
        <f t="shared" si="7"/>
        <v>6.3737133327443005E-2</v>
      </c>
      <c r="X7" s="5">
        <v>910</v>
      </c>
      <c r="Y7" s="1">
        <v>0.02</v>
      </c>
      <c r="AA7" s="31">
        <v>90</v>
      </c>
      <c r="AB7" s="31">
        <v>1002</v>
      </c>
      <c r="AC7" s="7">
        <f>S6</f>
        <v>4.5876801213449059E-2</v>
      </c>
    </row>
    <row r="8" spans="1:29" x14ac:dyDescent="0.25">
      <c r="A8" s="49"/>
      <c r="B8" s="4">
        <v>180</v>
      </c>
      <c r="C8" s="8">
        <v>3900</v>
      </c>
      <c r="D8" s="7">
        <f t="shared" si="0"/>
        <v>2.9791666666666665</v>
      </c>
      <c r="E8" s="4">
        <f t="shared" si="1"/>
        <v>202.5</v>
      </c>
      <c r="F8" s="8">
        <f t="shared" si="2"/>
        <v>3135.6783919597988</v>
      </c>
      <c r="G8" s="7">
        <f t="shared" si="3"/>
        <v>2.6797844928554695</v>
      </c>
      <c r="I8" s="9">
        <v>1000</v>
      </c>
      <c r="J8" s="10">
        <v>0.02</v>
      </c>
      <c r="P8" s="49"/>
      <c r="Q8" s="19">
        <v>180</v>
      </c>
      <c r="R8" s="20">
        <v>3880</v>
      </c>
      <c r="S8" s="7">
        <f t="shared" si="6"/>
        <v>0.1707451403887689</v>
      </c>
      <c r="T8" s="19">
        <f t="shared" si="4"/>
        <v>202.5</v>
      </c>
      <c r="U8" s="8">
        <f t="shared" si="5"/>
        <v>3121.973816717019</v>
      </c>
      <c r="V8" s="7">
        <f t="shared" si="7"/>
        <v>0.13880742856075481</v>
      </c>
      <c r="X8" s="9">
        <v>1000</v>
      </c>
      <c r="Y8" s="10">
        <v>0.02</v>
      </c>
      <c r="AA8" s="31">
        <v>112.5</v>
      </c>
      <c r="AB8" s="8">
        <v>687.46240601503769</v>
      </c>
      <c r="AC8" s="7">
        <f>V6</f>
        <v>3.1615286646498091E-2</v>
      </c>
    </row>
    <row r="9" spans="1:29" x14ac:dyDescent="0.25">
      <c r="A9" s="49"/>
      <c r="B9" s="4">
        <v>225</v>
      </c>
      <c r="C9" s="8">
        <v>16000</v>
      </c>
      <c r="D9" s="7">
        <f t="shared" si="0"/>
        <v>4.5595854922279795</v>
      </c>
      <c r="E9" s="4">
        <f t="shared" si="1"/>
        <v>247.5</v>
      </c>
      <c r="F9" s="8">
        <f t="shared" si="2"/>
        <v>14117.647058823528</v>
      </c>
      <c r="G9" s="7">
        <f t="shared" si="3"/>
        <v>4.4579533941236065</v>
      </c>
      <c r="I9" s="9">
        <v>1200</v>
      </c>
      <c r="J9" s="10">
        <v>0.02</v>
      </c>
      <c r="P9" s="49"/>
      <c r="Q9" s="19">
        <v>225</v>
      </c>
      <c r="R9" s="20">
        <v>15980</v>
      </c>
      <c r="S9" s="7">
        <f t="shared" si="6"/>
        <v>0.60448828034346713</v>
      </c>
      <c r="T9" s="4">
        <f t="shared" si="4"/>
        <v>247.5</v>
      </c>
      <c r="U9" s="8">
        <f t="shared" si="5"/>
        <v>14096.533412007671</v>
      </c>
      <c r="V9" s="7">
        <f t="shared" si="7"/>
        <v>0.54515526396010683</v>
      </c>
      <c r="X9" s="9">
        <v>1200</v>
      </c>
      <c r="Y9" s="10">
        <v>0.02</v>
      </c>
      <c r="AA9" s="31">
        <v>135</v>
      </c>
      <c r="AB9" s="31">
        <v>2190</v>
      </c>
      <c r="AC9" s="7">
        <f>S7</f>
        <v>9.8624119353501863E-2</v>
      </c>
    </row>
    <row r="10" spans="1:29" x14ac:dyDescent="0.25">
      <c r="A10" s="49"/>
      <c r="B10" s="4">
        <v>270</v>
      </c>
      <c r="C10" s="8">
        <v>120000</v>
      </c>
      <c r="D10" s="7">
        <f t="shared" si="0"/>
        <v>5.3527980535279802</v>
      </c>
      <c r="E10" s="4">
        <f t="shared" si="1"/>
        <v>292.5</v>
      </c>
      <c r="F10" s="8">
        <f t="shared" si="2"/>
        <v>42120.064899945915</v>
      </c>
      <c r="G10" s="7">
        <f t="shared" si="3"/>
        <v>5.1003968721757245</v>
      </c>
      <c r="I10" s="9">
        <v>1500</v>
      </c>
      <c r="J10" s="1">
        <v>0.03</v>
      </c>
      <c r="P10" s="49"/>
      <c r="Q10" s="19">
        <v>270</v>
      </c>
      <c r="R10" s="20">
        <v>119600</v>
      </c>
      <c r="S10" s="7">
        <f t="shared" si="6"/>
        <v>2.0542465753424657</v>
      </c>
      <c r="T10" s="4">
        <f t="shared" si="4"/>
        <v>292.5</v>
      </c>
      <c r="U10" s="8">
        <f t="shared" si="5"/>
        <v>42070.677506775071</v>
      </c>
      <c r="V10" s="7">
        <f t="shared" si="7"/>
        <v>1.2216048902333403</v>
      </c>
      <c r="X10" s="9">
        <v>1500</v>
      </c>
      <c r="Y10" s="1">
        <v>0.03</v>
      </c>
      <c r="AA10" s="19">
        <v>157.5</v>
      </c>
      <c r="AB10" s="8">
        <v>1399.8682042833609</v>
      </c>
      <c r="AC10" s="7">
        <f>V7</f>
        <v>6.3737133327443005E-2</v>
      </c>
    </row>
    <row r="11" spans="1:29" x14ac:dyDescent="0.25">
      <c r="A11" s="49"/>
      <c r="B11" s="4">
        <v>315</v>
      </c>
      <c r="C11" s="8">
        <v>64900</v>
      </c>
      <c r="D11" s="7">
        <f t="shared" si="0"/>
        <v>5.2338709677419351</v>
      </c>
      <c r="E11" s="4">
        <f t="shared" si="1"/>
        <v>337.5</v>
      </c>
      <c r="F11" s="8">
        <f>1/((1/C11)+(1/C4))</f>
        <v>21876.404494382026</v>
      </c>
      <c r="G11" s="7">
        <f t="shared" si="3"/>
        <v>4.7790868924889542</v>
      </c>
      <c r="I11" s="9">
        <v>1800</v>
      </c>
      <c r="J11" s="1">
        <v>0.04</v>
      </c>
      <c r="P11" s="49"/>
      <c r="Q11" s="19">
        <v>315</v>
      </c>
      <c r="R11" s="20">
        <v>64900</v>
      </c>
      <c r="S11" s="7">
        <f t="shared" si="6"/>
        <v>1.5660547742413027</v>
      </c>
      <c r="T11" s="4">
        <f t="shared" si="4"/>
        <v>337.5</v>
      </c>
      <c r="U11" s="8">
        <f>1/((1/R11)+(1/R4))</f>
        <v>21920.306122448979</v>
      </c>
      <c r="V11" s="7">
        <f t="shared" si="7"/>
        <v>0.77572688332360407</v>
      </c>
      <c r="X11" s="9">
        <v>1800</v>
      </c>
      <c r="Y11" s="1">
        <v>0.03</v>
      </c>
      <c r="AA11" s="31">
        <v>180</v>
      </c>
      <c r="AB11" s="31">
        <v>3880</v>
      </c>
      <c r="AC11" s="7">
        <f>S8</f>
        <v>0.1707451403887689</v>
      </c>
    </row>
    <row r="12" spans="1:29" x14ac:dyDescent="0.25">
      <c r="I12" s="9">
        <v>2000</v>
      </c>
      <c r="J12" s="1">
        <v>0.04</v>
      </c>
      <c r="X12" s="9">
        <v>2000</v>
      </c>
      <c r="Y12" s="1">
        <v>0.04</v>
      </c>
      <c r="AA12" s="19">
        <v>202.5</v>
      </c>
      <c r="AB12" s="8">
        <v>3121.973816717019</v>
      </c>
      <c r="AC12" s="7">
        <f>V8</f>
        <v>0.13880742856075481</v>
      </c>
    </row>
    <row r="13" spans="1:29" x14ac:dyDescent="0.25">
      <c r="B13" s="48" t="s">
        <v>6</v>
      </c>
      <c r="C13" s="48"/>
      <c r="D13" s="15"/>
      <c r="E13" s="13"/>
      <c r="I13" s="9">
        <v>2200</v>
      </c>
      <c r="J13" s="1">
        <v>0.04</v>
      </c>
      <c r="Q13" s="48" t="s">
        <v>6</v>
      </c>
      <c r="R13" s="48"/>
      <c r="S13" s="15" t="s">
        <v>16</v>
      </c>
      <c r="T13" s="13"/>
      <c r="X13" s="9">
        <v>2200</v>
      </c>
      <c r="Y13" s="1">
        <v>0.04</v>
      </c>
      <c r="AA13" s="31">
        <v>225</v>
      </c>
      <c r="AB13" s="31">
        <v>15980</v>
      </c>
      <c r="AC13" s="7">
        <f>S9</f>
        <v>0.60448828034346713</v>
      </c>
    </row>
    <row r="14" spans="1:29" x14ac:dyDescent="0.25">
      <c r="B14" s="4" t="s">
        <v>7</v>
      </c>
      <c r="C14" s="4" t="s">
        <v>9</v>
      </c>
      <c r="D14" s="13"/>
      <c r="E14" s="13"/>
      <c r="I14" s="9">
        <v>2400</v>
      </c>
      <c r="J14" s="1">
        <v>0.05</v>
      </c>
      <c r="Q14" s="4" t="s">
        <v>7</v>
      </c>
      <c r="R14" s="4" t="s">
        <v>9</v>
      </c>
      <c r="S14" s="13"/>
      <c r="T14" s="13"/>
      <c r="U14" s="50">
        <v>1.5858000000000001</v>
      </c>
      <c r="X14" s="9">
        <v>2400</v>
      </c>
      <c r="Y14" s="1">
        <v>0.05</v>
      </c>
      <c r="AA14" s="31">
        <v>247.5</v>
      </c>
      <c r="AB14" s="8">
        <v>14096.533412007671</v>
      </c>
      <c r="AC14" s="7">
        <f>V9</f>
        <v>0.54515526396010683</v>
      </c>
    </row>
    <row r="15" spans="1:29" x14ac:dyDescent="0.25">
      <c r="B15" s="7">
        <f>MAX(D4:D11,G4:G11)</f>
        <v>5.3527980535279802</v>
      </c>
      <c r="C15" s="4"/>
      <c r="D15" s="4" t="s">
        <v>4</v>
      </c>
      <c r="E15" s="16">
        <f>MAX(B15:B30)</f>
        <v>5.3527980535279802</v>
      </c>
      <c r="I15" s="9">
        <v>2700</v>
      </c>
      <c r="J15" s="1">
        <v>0.05</v>
      </c>
      <c r="Q15" s="7">
        <f>MAX(S4:S11,V4:V11)</f>
        <v>2.0542465753424657</v>
      </c>
      <c r="R15" s="4"/>
      <c r="S15" s="4" t="s">
        <v>4</v>
      </c>
      <c r="T15" s="16">
        <f>MAX(Q15:Q30)</f>
        <v>2.0542465753424657</v>
      </c>
      <c r="U15" s="1">
        <f>T15*$U$14</f>
        <v>3.2576242191780822</v>
      </c>
      <c r="X15" s="9">
        <v>2700</v>
      </c>
      <c r="Y15" s="1">
        <v>0.05</v>
      </c>
      <c r="AA15" s="31">
        <v>270</v>
      </c>
      <c r="AB15" s="31">
        <v>119600</v>
      </c>
      <c r="AC15" s="7">
        <f>S10</f>
        <v>2.0542465753424657</v>
      </c>
    </row>
    <row r="16" spans="1:29" x14ac:dyDescent="0.25">
      <c r="B16" s="7">
        <f>MAX(_xlfn.MAXIFS($D$4:$D$11,$D$4:$D$11,"&lt;"&amp;B15),_xlfn.MAXIFS($G$4:$G$11,$G$4:$G$11,"&lt;"&amp;B15))</f>
        <v>5.2338709677419351</v>
      </c>
      <c r="C16" s="7">
        <f>B15-B16</f>
        <v>0.11892708578604516</v>
      </c>
      <c r="D16" s="4" t="s">
        <v>5</v>
      </c>
      <c r="E16" s="7">
        <f>MIN(B15:B30)</f>
        <v>0.94827586206896552</v>
      </c>
      <c r="I16" s="27">
        <v>3000</v>
      </c>
      <c r="J16" s="28">
        <v>5.5585421985688388E-2</v>
      </c>
      <c r="Q16" s="7">
        <f>MAX(_xlfn.MAXIFS($S$4:$S$11,$S$4:$S$11,"&lt;"&amp;Q15),_xlfn.MAXIFS($V$4:$V$11,$V$4:$V$11,"&lt;"&amp;Q15))</f>
        <v>1.5660547742413027</v>
      </c>
      <c r="R16" s="7">
        <f>Q15-Q16</f>
        <v>0.488191801101163</v>
      </c>
      <c r="S16" s="4" t="s">
        <v>5</v>
      </c>
      <c r="T16" s="7">
        <f>MIN(Q15:Q30)</f>
        <v>3.1615286646498091E-2</v>
      </c>
      <c r="U16" s="1">
        <f>T16*$U$14</f>
        <v>5.0135521564016676E-2</v>
      </c>
      <c r="X16" s="27">
        <v>3000</v>
      </c>
      <c r="Y16" s="29">
        <v>5.4583219775074188E-2</v>
      </c>
      <c r="AA16" s="31">
        <v>292.5</v>
      </c>
      <c r="AB16" s="8">
        <v>42070.677506775071</v>
      </c>
      <c r="AC16" s="7">
        <f>V10</f>
        <v>1.2216048902333403</v>
      </c>
    </row>
    <row r="17" spans="2:29" x14ac:dyDescent="0.25">
      <c r="B17" s="14">
        <f t="shared" ref="B17:B30" si="8">MAX(_xlfn.MAXIFS($D$4:$D$11,$D$4:$D$11,"&lt;"&amp;B16),_xlfn.MAXIFS($G$4:$G$11,$G$4:$G$11,"&lt;"&amp;B16))</f>
        <v>5.1003968721757245</v>
      </c>
      <c r="C17" s="7">
        <f t="shared" ref="C17:C30" si="9">B16-B17</f>
        <v>0.13347409556621059</v>
      </c>
      <c r="D17" s="13"/>
      <c r="E17" s="13"/>
      <c r="I17" s="24">
        <v>3300</v>
      </c>
      <c r="J17" s="25">
        <v>6.0238123305434321E-2</v>
      </c>
      <c r="Q17" s="7">
        <f t="shared" ref="Q17:Q30" si="10">MAX(_xlfn.MAXIFS($S$4:$S$11,$S$4:$S$11,"&lt;"&amp;Q16),_xlfn.MAXIFS($V$4:$V$11,$V$4:$V$11,"&lt;"&amp;Q16))</f>
        <v>1.2216048902333403</v>
      </c>
      <c r="R17" s="7">
        <f t="shared" ref="R17:R30" si="11">Q16-Q17</f>
        <v>0.34444988400796239</v>
      </c>
      <c r="S17" s="13"/>
      <c r="T17" s="13"/>
      <c r="X17" s="27">
        <v>3300</v>
      </c>
      <c r="Y17" s="28">
        <v>5.9152959223590873E-2</v>
      </c>
      <c r="AA17" s="31">
        <v>315</v>
      </c>
      <c r="AB17" s="31">
        <v>64900</v>
      </c>
      <c r="AC17" s="7">
        <f>S11</f>
        <v>1.5660547742413027</v>
      </c>
    </row>
    <row r="18" spans="2:29" x14ac:dyDescent="0.25">
      <c r="B18" s="7">
        <f t="shared" si="8"/>
        <v>5</v>
      </c>
      <c r="C18" s="7">
        <f t="shared" si="9"/>
        <v>0.10039687217572446</v>
      </c>
      <c r="D18" s="4" t="s">
        <v>8</v>
      </c>
      <c r="E18" s="7">
        <f>AVERAGE(C16:C30)</f>
        <v>0.29363481276393427</v>
      </c>
      <c r="I18" s="27">
        <v>3900</v>
      </c>
      <c r="J18" s="28">
        <v>5.95855402051928E-2</v>
      </c>
      <c r="Q18" s="7">
        <f t="shared" si="10"/>
        <v>1.0445885769603098</v>
      </c>
      <c r="R18" s="7">
        <f t="shared" si="11"/>
        <v>0.17701631327303047</v>
      </c>
      <c r="S18" s="4" t="s">
        <v>8</v>
      </c>
      <c r="T18" s="7">
        <f>AVERAGE(R16:R30)</f>
        <v>0.13484208591306449</v>
      </c>
      <c r="U18" s="1">
        <f>T18*$U$14</f>
        <v>0.21383257984093768</v>
      </c>
      <c r="X18" s="24">
        <v>3900</v>
      </c>
      <c r="Y18" s="30">
        <v>5.9833402885865583E-2</v>
      </c>
      <c r="AA18" s="31">
        <v>337.5</v>
      </c>
      <c r="AB18" s="8">
        <v>21920.306122448979</v>
      </c>
      <c r="AC18" s="7">
        <f>V11</f>
        <v>0.77572688332360407</v>
      </c>
    </row>
    <row r="19" spans="2:29" x14ac:dyDescent="0.25">
      <c r="B19" s="7">
        <f t="shared" si="8"/>
        <v>4.7790868924889542</v>
      </c>
      <c r="C19" s="7">
        <f t="shared" si="9"/>
        <v>0.22091310751104576</v>
      </c>
      <c r="D19" s="4" t="s">
        <v>10</v>
      </c>
      <c r="E19" s="7">
        <f>MAX(C16:C30)</f>
        <v>0.68154761904761951</v>
      </c>
      <c r="I19" s="9">
        <v>4700</v>
      </c>
      <c r="J19" s="1">
        <v>0.05</v>
      </c>
      <c r="Q19" s="7">
        <f t="shared" si="10"/>
        <v>0.77572688332360407</v>
      </c>
      <c r="R19" s="7">
        <f t="shared" si="11"/>
        <v>0.26886169363670576</v>
      </c>
      <c r="S19" s="4" t="s">
        <v>10</v>
      </c>
      <c r="T19" s="7">
        <f>MAX(R16:R30)</f>
        <v>0.488191801101163</v>
      </c>
      <c r="U19" s="1">
        <f t="shared" ref="U19:U20" si="12">T19*$U$14</f>
        <v>0.77417455818622438</v>
      </c>
      <c r="X19" s="9">
        <v>4700</v>
      </c>
      <c r="Y19" s="1">
        <v>0.05</v>
      </c>
    </row>
    <row r="20" spans="2:29" x14ac:dyDescent="0.25">
      <c r="B20" s="7">
        <f t="shared" si="8"/>
        <v>4.5595854922279795</v>
      </c>
      <c r="C20" s="7">
        <f t="shared" si="9"/>
        <v>0.21950140026097475</v>
      </c>
      <c r="D20" s="11" t="s">
        <v>11</v>
      </c>
      <c r="E20" s="12">
        <f>MIN(C16:C30)</f>
        <v>0.10039687217572446</v>
      </c>
      <c r="I20" s="9">
        <v>5100</v>
      </c>
      <c r="J20" s="1">
        <v>0.05</v>
      </c>
      <c r="Q20" s="7">
        <f t="shared" si="10"/>
        <v>0.60448828034346713</v>
      </c>
      <c r="R20" s="7">
        <f t="shared" si="11"/>
        <v>0.17123860298013693</v>
      </c>
      <c r="S20" s="11" t="s">
        <v>11</v>
      </c>
      <c r="T20" s="12">
        <f>MIN(R16:R30)</f>
        <v>4.9381296195980112E-3</v>
      </c>
      <c r="U20" s="1">
        <f t="shared" si="12"/>
        <v>7.8308859507585267E-3</v>
      </c>
      <c r="X20" s="9">
        <v>5100</v>
      </c>
      <c r="Y20" s="1">
        <v>0.05</v>
      </c>
    </row>
    <row r="21" spans="2:29" x14ac:dyDescent="0.25">
      <c r="B21" s="7">
        <f t="shared" si="8"/>
        <v>4.4579533941236065</v>
      </c>
      <c r="C21" s="7">
        <f t="shared" si="9"/>
        <v>0.10163209810437301</v>
      </c>
      <c r="D21" s="13"/>
      <c r="E21" s="13"/>
      <c r="I21" s="9">
        <v>5600</v>
      </c>
      <c r="J21" s="1">
        <v>0.05</v>
      </c>
      <c r="Q21" s="7">
        <f t="shared" si="10"/>
        <v>0.54515526396010683</v>
      </c>
      <c r="R21" s="7">
        <f t="shared" si="11"/>
        <v>5.9333016383360304E-2</v>
      </c>
      <c r="S21" s="13"/>
      <c r="T21" s="13"/>
      <c r="X21" s="9">
        <v>5600</v>
      </c>
      <c r="Y21" s="1">
        <v>0.05</v>
      </c>
    </row>
    <row r="22" spans="2:29" x14ac:dyDescent="0.25">
      <c r="B22" s="7">
        <f t="shared" si="8"/>
        <v>3.9217391304347826</v>
      </c>
      <c r="C22" s="7">
        <f t="shared" si="9"/>
        <v>0.53621426368882386</v>
      </c>
      <c r="D22" s="13"/>
      <c r="E22" s="13"/>
      <c r="I22" s="9">
        <v>6800</v>
      </c>
      <c r="J22" s="1">
        <v>0.04</v>
      </c>
      <c r="Q22" s="7">
        <f t="shared" si="10"/>
        <v>0.34059701492537309</v>
      </c>
      <c r="R22" s="7">
        <f t="shared" si="11"/>
        <v>0.20455824903473374</v>
      </c>
      <c r="S22" s="13"/>
      <c r="T22" s="13"/>
      <c r="X22" s="9">
        <v>6800</v>
      </c>
      <c r="Y22" s="1">
        <v>0.04</v>
      </c>
    </row>
    <row r="23" spans="2:29" x14ac:dyDescent="0.25">
      <c r="B23" s="7">
        <f t="shared" si="8"/>
        <v>3.660714285714286</v>
      </c>
      <c r="C23" s="7">
        <f t="shared" si="9"/>
        <v>0.26102484472049658</v>
      </c>
      <c r="D23" s="13"/>
      <c r="E23" s="13"/>
      <c r="I23" s="9">
        <v>7500</v>
      </c>
      <c r="J23" s="1">
        <v>0.04</v>
      </c>
      <c r="Q23" s="7">
        <f t="shared" si="10"/>
        <v>0.27881658115241226</v>
      </c>
      <c r="R23" s="7">
        <f t="shared" si="11"/>
        <v>6.178043377296083E-2</v>
      </c>
      <c r="S23" s="13"/>
      <c r="T23" s="13"/>
      <c r="X23" s="9">
        <v>7500</v>
      </c>
      <c r="Y23" s="1">
        <v>0.04</v>
      </c>
    </row>
    <row r="24" spans="2:29" x14ac:dyDescent="0.25">
      <c r="B24" s="7">
        <f t="shared" si="8"/>
        <v>2.9791666666666665</v>
      </c>
      <c r="C24" s="7">
        <f t="shared" si="9"/>
        <v>0.68154761904761951</v>
      </c>
      <c r="D24" s="13"/>
      <c r="E24" s="13"/>
      <c r="I24" s="9">
        <v>8200</v>
      </c>
      <c r="J24" s="1">
        <v>0.04</v>
      </c>
      <c r="Q24" s="7">
        <f t="shared" si="10"/>
        <v>0.1707451403887689</v>
      </c>
      <c r="R24" s="7">
        <f t="shared" si="11"/>
        <v>0.10807144076364336</v>
      </c>
      <c r="S24" s="13"/>
      <c r="T24" s="13"/>
      <c r="X24" s="9">
        <v>8200</v>
      </c>
      <c r="Y24" s="1">
        <v>0.04</v>
      </c>
    </row>
    <row r="25" spans="2:29" x14ac:dyDescent="0.25">
      <c r="B25" s="7">
        <f t="shared" si="8"/>
        <v>2.6797844928554695</v>
      </c>
      <c r="C25" s="7">
        <f t="shared" si="9"/>
        <v>0.29938217381119703</v>
      </c>
      <c r="D25" s="13"/>
      <c r="E25" s="13"/>
      <c r="I25" s="9">
        <v>10000</v>
      </c>
      <c r="J25" s="1">
        <v>0.03</v>
      </c>
      <c r="Q25" s="7">
        <f t="shared" si="10"/>
        <v>0.13880742856075481</v>
      </c>
      <c r="R25" s="7">
        <f t="shared" si="11"/>
        <v>3.1937711828014081E-2</v>
      </c>
      <c r="S25" s="13"/>
      <c r="T25" s="13"/>
      <c r="X25" s="9">
        <v>10000</v>
      </c>
      <c r="Y25" s="1">
        <v>0.03</v>
      </c>
    </row>
    <row r="26" spans="2:29" x14ac:dyDescent="0.25">
      <c r="B26" s="7">
        <f t="shared" si="8"/>
        <v>2.2000000000000002</v>
      </c>
      <c r="C26" s="7">
        <f t="shared" si="9"/>
        <v>0.47978449285546931</v>
      </c>
      <c r="D26" s="13"/>
      <c r="E26" s="13"/>
      <c r="I26" s="9">
        <v>12000</v>
      </c>
      <c r="J26" s="1">
        <v>0.03</v>
      </c>
      <c r="Q26" s="7">
        <f t="shared" si="10"/>
        <v>9.8624119353501863E-2</v>
      </c>
      <c r="R26" s="7">
        <f t="shared" si="11"/>
        <v>4.0183309207252951E-2</v>
      </c>
      <c r="S26" s="13"/>
      <c r="T26" s="13"/>
      <c r="X26" s="9">
        <v>12000</v>
      </c>
      <c r="Y26" s="1">
        <v>0.03</v>
      </c>
    </row>
    <row r="27" spans="2:29" x14ac:dyDescent="0.25">
      <c r="B27" s="7">
        <f t="shared" si="8"/>
        <v>1.6436781609195403</v>
      </c>
      <c r="C27" s="7">
        <f t="shared" si="9"/>
        <v>0.55632183908045985</v>
      </c>
      <c r="D27" s="13"/>
      <c r="E27" s="13"/>
      <c r="I27" s="9">
        <v>13000</v>
      </c>
      <c r="J27" s="1">
        <v>0.02</v>
      </c>
      <c r="Q27" s="7">
        <f t="shared" si="10"/>
        <v>6.3737133327443005E-2</v>
      </c>
      <c r="R27" s="7">
        <f t="shared" si="11"/>
        <v>3.4886986026058858E-2</v>
      </c>
      <c r="S27" s="13"/>
      <c r="T27" s="13"/>
      <c r="X27" s="9">
        <v>13000</v>
      </c>
      <c r="Y27" s="1">
        <v>0.02</v>
      </c>
    </row>
    <row r="28" spans="2:29" x14ac:dyDescent="0.25">
      <c r="B28" s="7">
        <f t="shared" si="8"/>
        <v>1.2790697674418605</v>
      </c>
      <c r="C28" s="7">
        <f t="shared" si="9"/>
        <v>0.36460839347767982</v>
      </c>
      <c r="D28" s="13"/>
      <c r="E28" s="13"/>
      <c r="I28" s="9">
        <v>15000</v>
      </c>
      <c r="J28" s="1">
        <v>0.02</v>
      </c>
      <c r="Q28" s="7">
        <f t="shared" si="10"/>
        <v>4.5876801213449059E-2</v>
      </c>
      <c r="R28" s="7">
        <f t="shared" si="11"/>
        <v>1.7860332113993946E-2</v>
      </c>
      <c r="S28" s="13"/>
      <c r="T28" s="13"/>
      <c r="X28" s="9">
        <v>15000</v>
      </c>
      <c r="Y28" s="1">
        <v>0.02</v>
      </c>
    </row>
    <row r="29" spans="2:29" x14ac:dyDescent="0.25">
      <c r="B29" s="7">
        <f t="shared" si="8"/>
        <v>1.1696058091286305</v>
      </c>
      <c r="C29" s="7">
        <f t="shared" si="9"/>
        <v>0.10946395831322997</v>
      </c>
      <c r="D29" s="13"/>
      <c r="E29" s="13"/>
      <c r="I29" s="9">
        <v>18000</v>
      </c>
      <c r="J29" s="1">
        <v>0.02</v>
      </c>
      <c r="Q29" s="7">
        <f t="shared" si="10"/>
        <v>4.0938671593851048E-2</v>
      </c>
      <c r="R29" s="7">
        <f t="shared" si="11"/>
        <v>4.9381296195980112E-3</v>
      </c>
      <c r="S29" s="13"/>
      <c r="T29" s="13"/>
      <c r="X29" s="9">
        <v>18000</v>
      </c>
      <c r="Y29" s="1">
        <v>0.02</v>
      </c>
    </row>
    <row r="30" spans="2:29" x14ac:dyDescent="0.25">
      <c r="B30" s="7">
        <f t="shared" si="8"/>
        <v>0.94827586206896552</v>
      </c>
      <c r="C30" s="7">
        <f t="shared" si="9"/>
        <v>0.22132994705966502</v>
      </c>
      <c r="D30" s="13"/>
      <c r="E30" s="13"/>
      <c r="I30" s="9">
        <v>20000</v>
      </c>
      <c r="J30" s="1">
        <v>0.02</v>
      </c>
      <c r="Q30" s="7">
        <f t="shared" si="10"/>
        <v>3.1615286646498091E-2</v>
      </c>
      <c r="R30" s="7">
        <f t="shared" si="11"/>
        <v>9.323384947352957E-3</v>
      </c>
      <c r="S30" s="13"/>
      <c r="T30" s="13"/>
      <c r="X30" s="9">
        <v>20000</v>
      </c>
      <c r="Y30" s="1">
        <v>0.02</v>
      </c>
    </row>
    <row r="31" spans="2:29" x14ac:dyDescent="0.25">
      <c r="I31" s="9">
        <v>22000</v>
      </c>
      <c r="J31" s="1">
        <v>0.01</v>
      </c>
      <c r="X31" s="9">
        <v>22000</v>
      </c>
      <c r="Y31" s="1">
        <v>0.01</v>
      </c>
    </row>
    <row r="32" spans="2:29" x14ac:dyDescent="0.25">
      <c r="I32" s="9">
        <v>24000</v>
      </c>
      <c r="J32" s="1">
        <v>0.01</v>
      </c>
      <c r="Q32" s="48" t="s">
        <v>26</v>
      </c>
      <c r="R32" s="48"/>
      <c r="S32" s="15" t="s">
        <v>16</v>
      </c>
      <c r="T32" s="13"/>
      <c r="X32" s="9">
        <v>24000</v>
      </c>
      <c r="Y32" s="1">
        <v>0.01</v>
      </c>
    </row>
    <row r="33" spans="9:25" x14ac:dyDescent="0.25">
      <c r="I33" s="9">
        <v>27000</v>
      </c>
      <c r="J33" s="1">
        <v>0.01</v>
      </c>
      <c r="Q33" s="31" t="s">
        <v>27</v>
      </c>
      <c r="R33" s="31" t="s">
        <v>9</v>
      </c>
      <c r="S33" s="13"/>
      <c r="T33" s="13"/>
      <c r="X33" s="9">
        <v>27000</v>
      </c>
      <c r="Y33" s="1">
        <v>0.01</v>
      </c>
    </row>
    <row r="34" spans="9:25" x14ac:dyDescent="0.25">
      <c r="I34" s="9">
        <v>30000</v>
      </c>
      <c r="J34" s="1">
        <v>0.01</v>
      </c>
      <c r="Q34" s="8">
        <f>MAX(R4:R11,U4:U11)</f>
        <v>119600</v>
      </c>
      <c r="R34" s="31"/>
      <c r="S34" s="31" t="s">
        <v>28</v>
      </c>
      <c r="T34" s="46">
        <f>MAX(Q34:Q49)</f>
        <v>119600</v>
      </c>
      <c r="X34" s="9">
        <v>30000</v>
      </c>
      <c r="Y34" s="1">
        <v>0.01</v>
      </c>
    </row>
    <row r="35" spans="9:25" x14ac:dyDescent="0.25">
      <c r="I35" s="9">
        <v>33000</v>
      </c>
      <c r="J35" s="1">
        <v>0.01</v>
      </c>
      <c r="Q35" s="8">
        <f>MAX(_xlfn.MAXIFS($R$4:$R$11,$R$4:$R$11,"&lt;"&amp;Q34),_xlfn.MAXIFS($U$4:$U$11,$U$4:$U$11,"&lt;"&amp;Q34))</f>
        <v>64900</v>
      </c>
      <c r="R35" s="45">
        <f>Q34-Q35</f>
        <v>54700</v>
      </c>
      <c r="S35" s="31" t="s">
        <v>29</v>
      </c>
      <c r="T35" s="45">
        <f>MIN(Q34:Q49)</f>
        <v>687.46240601503769</v>
      </c>
      <c r="X35" s="9">
        <v>33000</v>
      </c>
      <c r="Y35" s="1">
        <v>0.01</v>
      </c>
    </row>
    <row r="36" spans="9:25" x14ac:dyDescent="0.25">
      <c r="I36" s="9">
        <v>36000</v>
      </c>
      <c r="J36" s="1">
        <v>0.01</v>
      </c>
      <c r="Q36" s="8">
        <f t="shared" ref="Q36:Q49" si="13">MAX(_xlfn.MAXIFS($R$4:$R$11,$R$4:$R$11,"&lt;"&amp;Q35),_xlfn.MAXIFS($U$4:$U$11,$U$4:$U$11,"&lt;"&amp;Q35))</f>
        <v>42070.677506775071</v>
      </c>
      <c r="R36" s="45">
        <f t="shared" ref="R36:R49" si="14">Q35-Q36</f>
        <v>22829.322493224929</v>
      </c>
      <c r="S36" s="13"/>
      <c r="T36" s="13"/>
      <c r="X36" s="9">
        <v>36000</v>
      </c>
      <c r="Y36" s="1">
        <v>0.01</v>
      </c>
    </row>
    <row r="37" spans="9:25" x14ac:dyDescent="0.25">
      <c r="I37" s="9">
        <v>39000</v>
      </c>
      <c r="J37" s="1">
        <v>0.01</v>
      </c>
      <c r="Q37" s="8">
        <f t="shared" si="13"/>
        <v>33100</v>
      </c>
      <c r="R37" s="45">
        <f t="shared" si="14"/>
        <v>8970.6775067750714</v>
      </c>
      <c r="S37" s="31" t="s">
        <v>8</v>
      </c>
      <c r="T37" s="45">
        <f>AVERAGE(R35:R49)</f>
        <v>7927.502506265665</v>
      </c>
      <c r="X37" s="9">
        <v>39000</v>
      </c>
      <c r="Y37" s="1">
        <v>0.01</v>
      </c>
    </row>
    <row r="38" spans="9:25" x14ac:dyDescent="0.25">
      <c r="I38" s="9">
        <v>47000</v>
      </c>
      <c r="J38" s="1">
        <v>0.01</v>
      </c>
      <c r="Q38" s="8">
        <f t="shared" si="13"/>
        <v>21920.306122448979</v>
      </c>
      <c r="R38" s="45">
        <f t="shared" si="14"/>
        <v>11179.693877551021</v>
      </c>
      <c r="S38" s="31" t="s">
        <v>10</v>
      </c>
      <c r="T38" s="45">
        <f>MAX(R35:R49)</f>
        <v>54700</v>
      </c>
      <c r="X38" s="9">
        <v>47000</v>
      </c>
      <c r="Y38" s="1">
        <v>0.01</v>
      </c>
    </row>
    <row r="39" spans="9:25" x14ac:dyDescent="0.25">
      <c r="Q39" s="8">
        <f t="shared" si="13"/>
        <v>15980</v>
      </c>
      <c r="R39" s="45">
        <f t="shared" si="14"/>
        <v>5940.3061224489793</v>
      </c>
      <c r="S39" s="11" t="s">
        <v>11</v>
      </c>
      <c r="T39" s="47">
        <f>MIN(R35:R49)</f>
        <v>109.22584856396861</v>
      </c>
    </row>
    <row r="40" spans="9:25" x14ac:dyDescent="0.25">
      <c r="Q40" s="8">
        <f t="shared" si="13"/>
        <v>14096.533412007671</v>
      </c>
      <c r="R40" s="45">
        <f t="shared" si="14"/>
        <v>1883.4665879923286</v>
      </c>
      <c r="S40" s="13"/>
      <c r="T40" s="13"/>
    </row>
    <row r="41" spans="9:25" x14ac:dyDescent="0.25">
      <c r="Q41" s="8">
        <f t="shared" si="13"/>
        <v>8190</v>
      </c>
      <c r="R41" s="45">
        <f t="shared" si="14"/>
        <v>5906.5334120076714</v>
      </c>
      <c r="S41" s="13"/>
      <c r="T41" s="13"/>
    </row>
    <row r="42" spans="9:25" x14ac:dyDescent="0.25">
      <c r="Q42" s="8">
        <f t="shared" si="13"/>
        <v>6565.4880116250906</v>
      </c>
      <c r="R42" s="45">
        <f t="shared" si="14"/>
        <v>1624.5119883749094</v>
      </c>
      <c r="S42" s="13"/>
      <c r="T42" s="13"/>
    </row>
    <row r="43" spans="9:25" x14ac:dyDescent="0.25">
      <c r="Q43" s="8">
        <f t="shared" si="13"/>
        <v>3880</v>
      </c>
      <c r="R43" s="45">
        <f t="shared" si="14"/>
        <v>2685.4880116250906</v>
      </c>
      <c r="S43" s="13"/>
      <c r="T43" s="13"/>
    </row>
    <row r="44" spans="9:25" x14ac:dyDescent="0.25">
      <c r="Q44" s="8">
        <f t="shared" si="13"/>
        <v>3121.973816717019</v>
      </c>
      <c r="R44" s="45">
        <f t="shared" si="14"/>
        <v>758.02618328298104</v>
      </c>
      <c r="S44" s="13"/>
      <c r="T44" s="13"/>
    </row>
    <row r="45" spans="9:25" x14ac:dyDescent="0.25">
      <c r="Q45" s="8">
        <f t="shared" si="13"/>
        <v>2190</v>
      </c>
      <c r="R45" s="45">
        <f t="shared" si="14"/>
        <v>931.97381671701896</v>
      </c>
      <c r="S45" s="13"/>
      <c r="T45" s="13"/>
    </row>
    <row r="46" spans="9:25" x14ac:dyDescent="0.25">
      <c r="Q46" s="8">
        <f t="shared" si="13"/>
        <v>1399.8682042833609</v>
      </c>
      <c r="R46" s="45">
        <f t="shared" si="14"/>
        <v>790.13179571663909</v>
      </c>
      <c r="S46" s="13"/>
      <c r="T46" s="13"/>
    </row>
    <row r="47" spans="9:25" x14ac:dyDescent="0.25">
      <c r="Q47" s="8">
        <f t="shared" si="13"/>
        <v>1002</v>
      </c>
      <c r="R47" s="45">
        <f t="shared" si="14"/>
        <v>397.86820428336091</v>
      </c>
      <c r="S47" s="13"/>
      <c r="T47" s="13"/>
    </row>
    <row r="48" spans="9:25" x14ac:dyDescent="0.25">
      <c r="Q48" s="8">
        <f t="shared" si="13"/>
        <v>892.77415143603139</v>
      </c>
      <c r="R48" s="45">
        <f t="shared" si="14"/>
        <v>109.22584856396861</v>
      </c>
      <c r="S48" s="13"/>
      <c r="T48" s="13"/>
    </row>
    <row r="49" spans="17:20" x14ac:dyDescent="0.25">
      <c r="Q49" s="8">
        <f t="shared" si="13"/>
        <v>687.46240601503769</v>
      </c>
      <c r="R49" s="45">
        <f t="shared" si="14"/>
        <v>205.3117454209937</v>
      </c>
      <c r="S49" s="13"/>
      <c r="T49" s="13"/>
    </row>
  </sheetData>
  <sortState xmlns:xlrd2="http://schemas.microsoft.com/office/spreadsheetml/2017/richdata2" ref="AA3:AC18">
    <sortCondition ref="AA3:AA18"/>
  </sortState>
  <mergeCells count="6">
    <mergeCell ref="Q32:R32"/>
    <mergeCell ref="L2:M2"/>
    <mergeCell ref="A3:A11"/>
    <mergeCell ref="P3:P11"/>
    <mergeCell ref="B13:C13"/>
    <mergeCell ref="Q13:R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ECC7-E0F2-4CE2-843A-52A4AB8B6101}">
  <dimension ref="A2:H25"/>
  <sheetViews>
    <sheetView workbookViewId="0">
      <selection activeCell="B5" sqref="B5"/>
    </sheetView>
  </sheetViews>
  <sheetFormatPr defaultRowHeight="15" x14ac:dyDescent="0.25"/>
  <cols>
    <col min="1" max="1" width="9.140625" style="34"/>
    <col min="2" max="2" width="13.42578125" style="34" customWidth="1"/>
    <col min="4" max="4" width="10.28515625" bestFit="1" customWidth="1"/>
    <col min="7" max="7" width="9.85546875" customWidth="1"/>
    <col min="8" max="8" width="16.42578125" customWidth="1"/>
  </cols>
  <sheetData>
    <row r="2" spans="1:8" ht="18.75" x14ac:dyDescent="0.3">
      <c r="A2" s="35" t="s">
        <v>17</v>
      </c>
    </row>
    <row r="4" spans="1:8" ht="18.75" x14ac:dyDescent="0.3">
      <c r="A4" s="32" t="s">
        <v>18</v>
      </c>
      <c r="B4" s="36">
        <v>2000</v>
      </c>
    </row>
    <row r="6" spans="1:8" s="33" customFormat="1" ht="17.25" x14ac:dyDescent="0.3">
      <c r="A6" s="37" t="s">
        <v>12</v>
      </c>
      <c r="B6" s="37" t="s">
        <v>19</v>
      </c>
      <c r="C6" s="37" t="s">
        <v>20</v>
      </c>
      <c r="D6" s="37" t="s">
        <v>21</v>
      </c>
      <c r="E6" s="37" t="s">
        <v>22</v>
      </c>
      <c r="F6" s="37" t="s">
        <v>23</v>
      </c>
      <c r="G6" s="37" t="s">
        <v>24</v>
      </c>
      <c r="H6" s="37" t="s">
        <v>25</v>
      </c>
    </row>
    <row r="7" spans="1:8" x14ac:dyDescent="0.25">
      <c r="A7" s="38">
        <v>4.7</v>
      </c>
      <c r="B7" s="39">
        <f>1/(2*PI()*$B$4*A7)</f>
        <v>1.6931376924669717E-5</v>
      </c>
      <c r="C7" s="40"/>
      <c r="D7" s="40"/>
      <c r="E7" s="40"/>
      <c r="F7" s="40"/>
    </row>
    <row r="8" spans="1:8" x14ac:dyDescent="0.25">
      <c r="A8" s="38">
        <v>68</v>
      </c>
      <c r="B8" s="39">
        <f t="shared" ref="B8:B25" si="0">1/(2*PI()*$B$4*A8)</f>
        <v>1.1702569344992305E-6</v>
      </c>
      <c r="C8" s="40"/>
      <c r="D8" s="40"/>
      <c r="E8" s="40"/>
      <c r="F8" s="40"/>
    </row>
    <row r="9" spans="1:8" x14ac:dyDescent="0.25">
      <c r="A9" s="38">
        <v>100</v>
      </c>
      <c r="B9" s="39">
        <f t="shared" si="0"/>
        <v>7.9577471545947677E-7</v>
      </c>
      <c r="C9" s="40"/>
      <c r="D9" s="40"/>
      <c r="E9" s="40"/>
      <c r="F9" s="40"/>
    </row>
    <row r="10" spans="1:8" x14ac:dyDescent="0.25">
      <c r="A10" s="38">
        <v>150</v>
      </c>
      <c r="B10" s="39">
        <f t="shared" si="0"/>
        <v>5.3051647697298451E-7</v>
      </c>
      <c r="C10" s="40"/>
      <c r="D10" s="40"/>
      <c r="E10" s="40"/>
      <c r="F10" s="40"/>
    </row>
    <row r="11" spans="1:8" x14ac:dyDescent="0.25">
      <c r="A11" s="38">
        <v>180</v>
      </c>
      <c r="B11" s="39">
        <f t="shared" si="0"/>
        <v>4.420970641441538E-7</v>
      </c>
      <c r="C11" s="40"/>
      <c r="D11" s="40"/>
      <c r="E11" s="40"/>
      <c r="F11" s="40"/>
    </row>
    <row r="12" spans="1:8" x14ac:dyDescent="0.25">
      <c r="A12" s="38">
        <v>330</v>
      </c>
      <c r="B12" s="39">
        <f t="shared" si="0"/>
        <v>2.4114385316953841E-7</v>
      </c>
      <c r="C12" s="40"/>
      <c r="D12" s="40"/>
      <c r="E12" s="40"/>
      <c r="F12" s="40"/>
    </row>
    <row r="13" spans="1:8" x14ac:dyDescent="0.25">
      <c r="A13" s="38">
        <v>350</v>
      </c>
      <c r="B13" s="39">
        <f t="shared" si="0"/>
        <v>2.2736420441699336E-7</v>
      </c>
      <c r="C13" s="40"/>
      <c r="D13" s="40"/>
      <c r="E13" s="40"/>
      <c r="F13" s="40"/>
    </row>
    <row r="14" spans="1:8" x14ac:dyDescent="0.25">
      <c r="A14" s="38">
        <v>390</v>
      </c>
      <c r="B14" s="39">
        <f t="shared" si="0"/>
        <v>2.0404479883576326E-7</v>
      </c>
      <c r="C14" s="40"/>
      <c r="D14" s="40"/>
      <c r="E14" s="40"/>
      <c r="F14" s="40"/>
    </row>
    <row r="15" spans="1:8" x14ac:dyDescent="0.25">
      <c r="A15" s="38">
        <v>470</v>
      </c>
      <c r="B15" s="39">
        <f t="shared" si="0"/>
        <v>1.6931376924669719E-7</v>
      </c>
      <c r="C15" s="40"/>
      <c r="D15" s="40"/>
      <c r="E15" s="40"/>
      <c r="F15" s="40"/>
    </row>
    <row r="16" spans="1:8" x14ac:dyDescent="0.25">
      <c r="A16" s="41">
        <v>560</v>
      </c>
      <c r="B16" s="42">
        <f t="shared" si="0"/>
        <v>1.4210262776062085E-7</v>
      </c>
      <c r="C16" s="43"/>
      <c r="D16" s="44"/>
      <c r="E16" s="43"/>
      <c r="F16" s="43"/>
    </row>
    <row r="17" spans="1:6" x14ac:dyDescent="0.25">
      <c r="A17" s="41">
        <v>680</v>
      </c>
      <c r="B17" s="42">
        <f t="shared" si="0"/>
        <v>1.1702569344992305E-7</v>
      </c>
      <c r="C17" s="43"/>
      <c r="D17" s="43"/>
      <c r="E17" s="43"/>
      <c r="F17" s="43"/>
    </row>
    <row r="18" spans="1:6" x14ac:dyDescent="0.25">
      <c r="A18" s="41">
        <v>820</v>
      </c>
      <c r="B18" s="42">
        <f t="shared" si="0"/>
        <v>9.7045697007253269E-8</v>
      </c>
      <c r="C18" s="43"/>
      <c r="D18" s="43"/>
      <c r="E18" s="43"/>
      <c r="F18" s="43"/>
    </row>
    <row r="19" spans="1:6" x14ac:dyDescent="0.25">
      <c r="A19" s="41">
        <v>1000</v>
      </c>
      <c r="B19" s="42">
        <f t="shared" si="0"/>
        <v>7.9577471545947674E-8</v>
      </c>
      <c r="C19" s="43"/>
      <c r="D19" s="43"/>
      <c r="E19" s="43"/>
      <c r="F19" s="43"/>
    </row>
    <row r="20" spans="1:6" x14ac:dyDescent="0.25">
      <c r="A20" s="41">
        <v>1200</v>
      </c>
      <c r="B20" s="42">
        <f t="shared" si="0"/>
        <v>6.6314559621623064E-8</v>
      </c>
      <c r="C20" s="43"/>
      <c r="D20" s="43"/>
      <c r="E20" s="43"/>
      <c r="F20" s="43"/>
    </row>
    <row r="21" spans="1:6" x14ac:dyDescent="0.25">
      <c r="A21" s="41">
        <v>2200</v>
      </c>
      <c r="B21" s="42">
        <f t="shared" si="0"/>
        <v>3.6171577975430763E-8</v>
      </c>
      <c r="C21" s="43"/>
      <c r="D21" s="43"/>
      <c r="E21" s="43"/>
      <c r="F21" s="43"/>
    </row>
    <row r="22" spans="1:6" x14ac:dyDescent="0.25">
      <c r="A22" s="41">
        <v>3300</v>
      </c>
      <c r="B22" s="42">
        <f t="shared" si="0"/>
        <v>2.4114385316953843E-8</v>
      </c>
      <c r="C22" s="43"/>
      <c r="D22" s="43"/>
      <c r="E22" s="43"/>
      <c r="F22" s="43"/>
    </row>
    <row r="23" spans="1:6" x14ac:dyDescent="0.25">
      <c r="A23" s="41">
        <v>4700</v>
      </c>
      <c r="B23" s="42">
        <f t="shared" si="0"/>
        <v>1.6931376924669719E-8</v>
      </c>
      <c r="C23" s="43"/>
      <c r="D23" s="43"/>
      <c r="E23" s="43"/>
      <c r="F23" s="43"/>
    </row>
    <row r="24" spans="1:6" x14ac:dyDescent="0.25">
      <c r="A24" s="38">
        <v>8200</v>
      </c>
      <c r="B24" s="39">
        <f t="shared" si="0"/>
        <v>9.7045697007253266E-9</v>
      </c>
      <c r="C24" s="40"/>
      <c r="D24" s="40"/>
      <c r="E24" s="40"/>
      <c r="F24" s="40"/>
    </row>
    <row r="25" spans="1:6" x14ac:dyDescent="0.25">
      <c r="A25" s="38">
        <v>10000</v>
      </c>
      <c r="B25" s="38">
        <f t="shared" si="0"/>
        <v>7.9577471545947671E-9</v>
      </c>
      <c r="C25" s="40"/>
      <c r="D25" s="40"/>
      <c r="E25" s="40"/>
      <c r="F25" s="40"/>
    </row>
  </sheetData>
  <sortState xmlns:xlrd2="http://schemas.microsoft.com/office/spreadsheetml/2017/richdata2" ref="A7:A24">
    <sortCondition ref="A7:A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 vane</vt:lpstr>
      <vt:lpstr>LPF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Hoàng Đỗ</dc:creator>
  <cp:lastModifiedBy>Nguyên Hoàng Đỗ</cp:lastModifiedBy>
  <dcterms:created xsi:type="dcterms:W3CDTF">2022-04-20T03:51:37Z</dcterms:created>
  <dcterms:modified xsi:type="dcterms:W3CDTF">2022-05-31T08:42:05Z</dcterms:modified>
</cp:coreProperties>
</file>