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910.xml" ContentType="application/vnd.openxmlformats-officedocument.drawingml.chart+xml"/>
  <Override PartName="/xl/charts/chart2901.xml" ContentType="application/vnd.openxmlformats-officedocument.drawingml.chart+xml"/>
  <Override PartName="/xl/charts/chart2900.xml" ContentType="application/vnd.openxmlformats-officedocument.drawingml.chart+xml"/>
  <Override PartName="/xl/charts/chart2893.xml" ContentType="application/vnd.openxmlformats-officedocument.drawingml.chart+xml"/>
  <Override PartName="/xl/charts/chart2892.xml" ContentType="application/vnd.openxmlformats-officedocument.drawingml.chart+xml"/>
  <Override PartName="/xl/charts/chart2891.xml" ContentType="application/vnd.openxmlformats-officedocument.drawingml.chart+xml"/>
  <Override PartName="/xl/charts/chart2890.xml" ContentType="application/vnd.openxmlformats-officedocument.drawingml.chart+xml"/>
  <Override PartName="/xl/charts/chart2889.xml" ContentType="application/vnd.openxmlformats-officedocument.drawingml.chart+xml"/>
  <Override PartName="/xl/charts/chart2888.xml" ContentType="application/vnd.openxmlformats-officedocument.drawingml.chart+xml"/>
  <Override PartName="/xl/charts/chart2887.xml" ContentType="application/vnd.openxmlformats-officedocument.drawingml.chart+xml"/>
  <Override PartName="/xl/charts/chart2886.xml" ContentType="application/vnd.openxmlformats-officedocument.drawingml.chart+xml"/>
  <Override PartName="/xl/charts/chart2885.xml" ContentType="application/vnd.openxmlformats-officedocument.drawingml.chart+xml"/>
  <Override PartName="/xl/charts/chart2884.xml" ContentType="application/vnd.openxmlformats-officedocument.drawingml.chart+xml"/>
  <Override PartName="/xl/charts/chart2883.xml" ContentType="application/vnd.openxmlformats-officedocument.drawingml.chart+xml"/>
  <Override PartName="/xl/charts/chart2882.xml" ContentType="application/vnd.openxmlformats-officedocument.drawingml.chart+xml"/>
  <Override PartName="/xl/charts/chart2881.xml" ContentType="application/vnd.openxmlformats-officedocument.drawingml.chart+xml"/>
  <Override PartName="/xl/charts/chart2880.xml" ContentType="application/vnd.openxmlformats-officedocument.drawingml.chart+xml"/>
  <Override PartName="/xl/charts/chart2879.xml" ContentType="application/vnd.openxmlformats-officedocument.drawingml.chart+xml"/>
  <Override PartName="/xl/charts/chart2878.xml" ContentType="application/vnd.openxmlformats-officedocument.drawingml.chart+xml"/>
  <Override PartName="/xl/charts/chart2877.xml" ContentType="application/vnd.openxmlformats-officedocument.drawingml.chart+xml"/>
  <Override PartName="/xl/charts/chart2876.xml" ContentType="application/vnd.openxmlformats-officedocument.drawingml.chart+xml"/>
  <Override PartName="/xl/charts/chart2875.xml" ContentType="application/vnd.openxmlformats-officedocument.drawingml.chart+xml"/>
  <Override PartName="/xl/charts/chart2874.xml" ContentType="application/vnd.openxmlformats-officedocument.drawingml.chart+xml"/>
  <Override PartName="/xl/charts/chart2873.xml" ContentType="application/vnd.openxmlformats-officedocument.drawingml.chart+xml"/>
  <Override PartName="/xl/charts/chart2872.xml" ContentType="application/vnd.openxmlformats-officedocument.drawingml.chart+xml"/>
  <Override PartName="/xl/charts/chart2871.xml" ContentType="application/vnd.openxmlformats-officedocument.drawingml.chart+xml"/>
  <Override PartName="/xl/charts/chart2870.xml" ContentType="application/vnd.openxmlformats-officedocument.drawingml.chart+xml"/>
  <Override PartName="/xl/charts/chart2869.xml" ContentType="application/vnd.openxmlformats-officedocument.drawingml.chart+xml"/>
  <Override PartName="/xl/charts/chart2868.xml" ContentType="application/vnd.openxmlformats-officedocument.drawingml.chart+xml"/>
  <Override PartName="/xl/charts/chart2867.xml" ContentType="application/vnd.openxmlformats-officedocument.drawingml.chart+xml"/>
  <Override PartName="/xl/charts/chart2866.xml" ContentType="application/vnd.openxmlformats-officedocument.drawingml.chart+xml"/>
  <Override PartName="/xl/charts/chart2865.xml" ContentType="application/vnd.openxmlformats-officedocument.drawingml.chart+xml"/>
  <Override PartName="/xl/charts/chart2864.xml" ContentType="application/vnd.openxmlformats-officedocument.drawingml.chart+xml"/>
  <Override PartName="/xl/charts/chart2774.xml" ContentType="application/vnd.openxmlformats-officedocument.drawingml.chart+xml"/>
  <Override PartName="/xl/charts/chart2773.xml" ContentType="application/vnd.openxmlformats-officedocument.drawingml.chart+xml"/>
  <Override PartName="/xl/charts/chart2772.xml" ContentType="application/vnd.openxmlformats-officedocument.drawingml.chart+xml"/>
  <Override PartName="/xl/charts/chart2771.xml" ContentType="application/vnd.openxmlformats-officedocument.drawingml.chart+xml"/>
  <Override PartName="/xl/charts/chart2770.xml" ContentType="application/vnd.openxmlformats-officedocument.drawingml.chart+xml"/>
  <Override PartName="/xl/charts/chart2764.xml" ContentType="application/vnd.openxmlformats-officedocument.drawingml.chart+xml"/>
  <Override PartName="/xl/charts/chart2763.xml" ContentType="application/vnd.openxmlformats-officedocument.drawingml.chart+xml"/>
  <Override PartName="/xl/charts/chart2762.xml" ContentType="application/vnd.openxmlformats-officedocument.drawingml.chart+xml"/>
  <Override PartName="/xl/charts/chart2761.xml" ContentType="application/vnd.openxmlformats-officedocument.drawingml.chart+xml"/>
  <Override PartName="/xl/charts/chart2754.xml" ContentType="application/vnd.openxmlformats-officedocument.drawingml.chart+xml"/>
  <Override PartName="/xl/charts/chart2753.xml" ContentType="application/vnd.openxmlformats-officedocument.drawingml.chart+xml"/>
  <Override PartName="/xl/charts/chart2752.xml" ContentType="application/vnd.openxmlformats-officedocument.drawingml.chart+xml"/>
  <Override PartName="/xl/charts/chart2751.xml" ContentType="application/vnd.openxmlformats-officedocument.drawingml.chart+xml"/>
  <Override PartName="/xl/charts/chart2775.xml" ContentType="application/vnd.openxmlformats-officedocument.drawingml.chart+xml"/>
  <Override PartName="/xl/charts/chart2750.xml" ContentType="application/vnd.openxmlformats-officedocument.drawingml.chart+xml"/>
  <Override PartName="/xl/charts/chart2769.xml" ContentType="application/vnd.openxmlformats-officedocument.drawingml.chart+xml"/>
  <Override PartName="/xl/charts/chart2903.xml" ContentType="application/vnd.openxmlformats-officedocument.drawingml.chart+xml"/>
  <Override PartName="/xl/charts/chart2851.xml" ContentType="application/vnd.openxmlformats-officedocument.drawingml.chart+xml"/>
  <Override PartName="/xl/charts/chart2744.xml" ContentType="application/vnd.openxmlformats-officedocument.drawingml.chart+xml"/>
  <Override PartName="/xl/charts/chart2768.xml" ContentType="application/vnd.openxmlformats-officedocument.drawingml.chart+xml"/>
  <Override PartName="/xl/charts/chart2902.xml" ContentType="application/vnd.openxmlformats-officedocument.drawingml.chart+xml"/>
  <Override PartName="/xl/charts/chart2850.xml" ContentType="application/vnd.openxmlformats-officedocument.drawingml.chart+xml"/>
  <Override PartName="/xl/charts/chart2743.xml" ContentType="application/vnd.openxmlformats-officedocument.drawingml.chart+xml"/>
  <Override PartName="/xl/charts/chart2767.xml" ContentType="application/vnd.openxmlformats-officedocument.drawingml.chart+xml"/>
  <Override PartName="/xl/charts/chart2742.xml" ContentType="application/vnd.openxmlformats-officedocument.drawingml.chart+xml"/>
  <Override PartName="/xl/charts/chart2766.xml" ContentType="application/vnd.openxmlformats-officedocument.drawingml.chart+xml"/>
  <Override PartName="/xl/charts/chart2741.xml" ContentType="application/vnd.openxmlformats-officedocument.drawingml.chart+xml"/>
  <Override PartName="/xl/charts/chart2765.xml" ContentType="application/vnd.openxmlformats-officedocument.drawingml.chart+xml"/>
  <Override PartName="/xl/charts/chart2740.xml" ContentType="application/vnd.openxmlformats-officedocument.drawingml.chart+xml"/>
  <Override PartName="/xl/charts/chart2759.xml" ContentType="application/vnd.openxmlformats-officedocument.drawingml.chart+xml"/>
  <Override PartName="/xl/charts/chart2841.xml" ContentType="application/vnd.openxmlformats-officedocument.drawingml.chart+xml"/>
  <Override PartName="/xl/charts/chart2734.xml" ContentType="application/vnd.openxmlformats-officedocument.drawingml.chart+xml"/>
  <Override PartName="/xl/charts/chart2709.xml" ContentType="application/vnd.openxmlformats-officedocument.drawingml.chart+xml"/>
  <Override PartName="/xl/charts/chart2708.xml" ContentType="application/vnd.openxmlformats-officedocument.drawingml.chart+xml"/>
  <Override PartName="/xl/charts/chart2707.xml" ContentType="application/vnd.openxmlformats-officedocument.drawingml.chart+xml"/>
  <Override PartName="/xl/charts/chart2738.xml" ContentType="application/vnd.openxmlformats-officedocument.drawingml.chart+xml"/>
  <Override PartName="/xl/charts/chart2820.xml" ContentType="application/vnd.openxmlformats-officedocument.drawingml.chart+xml"/>
  <Override PartName="/xl/charts/chart2713.xml" ContentType="application/vnd.openxmlformats-officedocument.drawingml.chart+xml"/>
  <Override PartName="/xl/charts/chart2706.xml" ContentType="application/vnd.openxmlformats-officedocument.drawingml.chart+xml"/>
  <Override PartName="/xl/charts/chart2737.xml" ContentType="application/vnd.openxmlformats-officedocument.drawingml.chart+xml"/>
  <Override PartName="/xl/charts/chart2712.xml" ContentType="application/vnd.openxmlformats-officedocument.drawingml.chart+xml"/>
  <Override PartName="/xl/charts/chart2799.xml" ContentType="application/vnd.openxmlformats-officedocument.drawingml.chart+xml"/>
  <Override PartName="/xl/charts/chart2705.xml" ContentType="application/vnd.openxmlformats-officedocument.drawingml.chart+xml"/>
  <Override PartName="/xl/charts/chart2736.xml" ContentType="application/vnd.openxmlformats-officedocument.drawingml.chart+xml"/>
  <Override PartName="/xl/charts/chart2711.xml" ContentType="application/vnd.openxmlformats-officedocument.drawingml.chart+xml"/>
  <Override PartName="/xl/charts/chart2735.xml" ContentType="application/vnd.openxmlformats-officedocument.drawingml.chart+xml"/>
  <Override PartName="/xl/charts/chart2710.xml" ContentType="application/vnd.openxmlformats-officedocument.drawingml.chart+xml"/>
  <Override PartName="/xl/charts/chart2739.xml" ContentType="application/vnd.openxmlformats-officedocument.drawingml.chart+xml"/>
  <Override PartName="/xl/charts/chart2821.xml" ContentType="application/vnd.openxmlformats-officedocument.drawingml.chart+xml"/>
  <Override PartName="/xl/charts/chart2714.xml" ContentType="application/vnd.openxmlformats-officedocument.drawingml.chart+xml"/>
  <Override PartName="/xl/charts/chart2715.xml" ContentType="application/vnd.openxmlformats-officedocument.drawingml.chart+xml"/>
  <Override PartName="/xl/charts/chart2716.xml" ContentType="application/vnd.openxmlformats-officedocument.drawingml.chart+xml"/>
  <Override PartName="/xl/charts/chart2717.xml" ContentType="application/vnd.openxmlformats-officedocument.drawingml.chart+xml"/>
  <Override PartName="/xl/charts/chart2718.xml" ContentType="application/vnd.openxmlformats-officedocument.drawingml.chart+xml"/>
  <Override PartName="/xl/charts/chart2894.xml" ContentType="application/vnd.openxmlformats-officedocument.drawingml.chart+xml"/>
  <Override PartName="/xl/charts/chart2800.xml" ContentType="application/vnd.openxmlformats-officedocument.drawingml.chart+xml"/>
  <Override PartName="/xl/charts/chart2719.xml" ContentType="application/vnd.openxmlformats-officedocument.drawingml.chart+xml"/>
  <Override PartName="/xl/charts/chart2895.xml" ContentType="application/vnd.openxmlformats-officedocument.drawingml.chart+xml"/>
  <Override PartName="/xl/charts/chart2801.xml" ContentType="application/vnd.openxmlformats-officedocument.drawingml.chart+xml"/>
  <Override PartName="/xl/charts/chart2745.xml" ContentType="application/vnd.openxmlformats-officedocument.drawingml.chart+xml"/>
  <Override PartName="/xl/charts/chart2720.xml" ContentType="application/vnd.openxmlformats-officedocument.drawingml.chart+xml"/>
  <Override PartName="/xl/charts/chart2746.xml" ContentType="application/vnd.openxmlformats-officedocument.drawingml.chart+xml"/>
  <Override PartName="/xl/charts/chart2721.xml" ContentType="application/vnd.openxmlformats-officedocument.drawingml.chart+xml"/>
  <Override PartName="/xl/charts/chart2747.xml" ContentType="application/vnd.openxmlformats-officedocument.drawingml.chart+xml"/>
  <Override PartName="/xl/charts/chart2698.xml" ContentType="application/vnd.openxmlformats-officedocument.drawingml.chart+xml"/>
  <Override PartName="/xl/charts/chart2722.xml" ContentType="application/vnd.openxmlformats-officedocument.drawingml.chart+xml"/>
  <Override PartName="/xl/charts/chart2748.xml" ContentType="application/vnd.openxmlformats-officedocument.drawingml.chart+xml"/>
  <Override PartName="/xl/charts/chart2699.xml" ContentType="application/vnd.openxmlformats-officedocument.drawingml.chart+xml"/>
  <Override PartName="/xl/charts/chart2830.xml" ContentType="application/vnd.openxmlformats-officedocument.drawingml.chart+xml"/>
  <Override PartName="/xl/charts/chart2723.xml" ContentType="application/vnd.openxmlformats-officedocument.drawingml.chart+xml"/>
  <Override PartName="/xl/charts/chart2749.xml" ContentType="application/vnd.openxmlformats-officedocument.drawingml.chart+xml"/>
  <Override PartName="/xl/charts/chart2831.xml" ContentType="application/vnd.openxmlformats-officedocument.drawingml.chart+xml"/>
  <Override PartName="/xl/charts/chart2724.xml" ContentType="application/vnd.openxmlformats-officedocument.drawingml.chart+xml"/>
  <Override PartName="/xl/charts/chart2791.xml" ContentType="application/vnd.openxmlformats-officedocument.drawingml.chart+xml"/>
  <Override PartName="/xl/charts/chart2725.xml" ContentType="application/vnd.openxmlformats-officedocument.drawingml.chart+xml"/>
  <Override PartName="/xl/charts/chart2792.xml" ContentType="application/vnd.openxmlformats-officedocument.drawingml.chart+xml"/>
  <Override PartName="/xl/charts/chart2726.xml" ContentType="application/vnd.openxmlformats-officedocument.drawingml.chart+xml"/>
  <Override PartName="/xl/charts/chart2796.xml" ContentType="application/vnd.openxmlformats-officedocument.drawingml.chart+xml"/>
  <Override PartName="/xl/charts/chart2702.xml" ContentType="application/vnd.openxmlformats-officedocument.drawingml.chart+xml"/>
  <Override PartName="/xl/charts/chart2793.xml" ContentType="application/vnd.openxmlformats-officedocument.drawingml.chart+xml"/>
  <Override PartName="/xl/charts/chart2727.xml" ContentType="application/vnd.openxmlformats-officedocument.drawingml.chart+xml"/>
  <Override PartName="/xl/charts/chart2797.xml" ContentType="application/vnd.openxmlformats-officedocument.drawingml.chart+xml"/>
  <Override PartName="/xl/charts/chart2703.xml" ContentType="application/vnd.openxmlformats-officedocument.drawingml.chart+xml"/>
  <Override PartName="/xl/charts/chart2700.xml" ContentType="application/vnd.openxmlformats-officedocument.drawingml.chart+xml"/>
  <Override PartName="/xl/charts/chart2794.xml" ContentType="application/vnd.openxmlformats-officedocument.drawingml.chart+xml"/>
  <Override PartName="/xl/charts/chart2728.xml" ContentType="application/vnd.openxmlformats-officedocument.drawingml.chart+xml"/>
  <Override PartName="/xl/charts/chart2810.xml" ContentType="application/vnd.openxmlformats-officedocument.drawingml.chart+xml"/>
  <Override PartName="/xl/charts/chart2798.xml" ContentType="application/vnd.openxmlformats-officedocument.drawingml.chart+xml"/>
  <Override PartName="/xl/charts/chart2704.xml" ContentType="application/vnd.openxmlformats-officedocument.drawingml.chart+xml"/>
  <Override PartName="/xl/charts/chart2701.xml" ContentType="application/vnd.openxmlformats-officedocument.drawingml.chart+xml"/>
  <Override PartName="/xl/charts/chart2795.xml" ContentType="application/vnd.openxmlformats-officedocument.drawingml.chart+xml"/>
  <Override PartName="/xl/charts/chart2729.xml" ContentType="application/vnd.openxmlformats-officedocument.drawingml.chart+xml"/>
  <Override PartName="/xl/charts/chart2811.xml" ContentType="application/vnd.openxmlformats-officedocument.drawingml.chart+xml"/>
  <Override PartName="/xl/charts/chart2755.xml" ContentType="application/vnd.openxmlformats-officedocument.drawingml.chart+xml"/>
  <Override PartName="/xl/charts/chart2730.xml" ContentType="application/vnd.openxmlformats-officedocument.drawingml.chart+xml"/>
  <Override PartName="/xl/charts/chart2756.xml" ContentType="application/vnd.openxmlformats-officedocument.drawingml.chart+xml"/>
  <Override PartName="/xl/charts/chart2731.xml" ContentType="application/vnd.openxmlformats-officedocument.drawingml.chart+xml"/>
  <Override PartName="/xl/charts/chart2757.xml" ContentType="application/vnd.openxmlformats-officedocument.drawingml.chart+xml"/>
  <Override PartName="/xl/charts/chart2732.xml" ContentType="application/vnd.openxmlformats-officedocument.drawingml.chart+xml"/>
  <Override PartName="/xl/charts/chart2758.xml" ContentType="application/vnd.openxmlformats-officedocument.drawingml.chart+xml"/>
  <Override PartName="/xl/charts/chart2840.xml" ContentType="application/vnd.openxmlformats-officedocument.drawingml.chart+xml"/>
  <Override PartName="/xl/charts/chart2733.xml" ContentType="application/vnd.openxmlformats-officedocument.drawingml.chart+xml"/>
  <Override PartName="/xl/charts/chart2760.xml" ContentType="application/vnd.openxmlformats-officedocument.drawingml.chart+xml"/>
  <Override PartName="/xl/charts/chart2776.xml" ContentType="application/vnd.openxmlformats-officedocument.drawingml.chart+xml"/>
  <Override PartName="/xl/charts/chart2777.xml" ContentType="application/vnd.openxmlformats-officedocument.drawingml.chart+xml"/>
  <Override PartName="/xl/charts/chart2778.xml" ContentType="application/vnd.openxmlformats-officedocument.drawingml.chart+xml"/>
  <Override PartName="/xl/charts/chart2860.xml" ContentType="application/vnd.openxmlformats-officedocument.drawingml.chart+xml"/>
  <Override PartName="/xl/charts/chart2779.xml" ContentType="application/vnd.openxmlformats-officedocument.drawingml.chart+xml"/>
  <Override PartName="/xl/charts/chart2861.xml" ContentType="application/vnd.openxmlformats-officedocument.drawingml.chart+xml"/>
  <Override PartName="/xl/charts/chart2780.xml" ContentType="application/vnd.openxmlformats-officedocument.drawingml.chart+xml"/>
  <Override PartName="/xl/charts/chart2781.xml" ContentType="application/vnd.openxmlformats-officedocument.drawingml.chart+xml"/>
  <Override PartName="/xl/charts/chart2782.xml" ContentType="application/vnd.openxmlformats-officedocument.drawingml.chart+xml"/>
  <Override PartName="/xl/charts/chart2783.xml" ContentType="application/vnd.openxmlformats-officedocument.drawingml.chart+xml"/>
  <Override PartName="/xl/charts/chart2784.xml" ContentType="application/vnd.openxmlformats-officedocument.drawingml.chart+xml"/>
  <Override PartName="/xl/charts/chart2785.xml" ContentType="application/vnd.openxmlformats-officedocument.drawingml.chart+xml"/>
  <Override PartName="/xl/charts/chart2786.xml" ContentType="application/vnd.openxmlformats-officedocument.drawingml.chart+xml"/>
  <Override PartName="/xl/charts/chart2787.xml" ContentType="application/vnd.openxmlformats-officedocument.drawingml.chart+xml"/>
  <Override PartName="/xl/charts/chart2788.xml" ContentType="application/vnd.openxmlformats-officedocument.drawingml.chart+xml"/>
  <Override PartName="/xl/charts/chart2789.xml" ContentType="application/vnd.openxmlformats-officedocument.drawingml.chart+xml"/>
  <Override PartName="/xl/charts/chart2790.xml" ContentType="application/vnd.openxmlformats-officedocument.drawingml.chart+xml"/>
  <Override PartName="/xl/charts/chart2896.xml" ContentType="application/vnd.openxmlformats-officedocument.drawingml.chart+xml"/>
  <Override PartName="/xl/charts/chart2802.xml" ContentType="application/vnd.openxmlformats-officedocument.drawingml.chart+xml"/>
  <Override PartName="/xl/charts/chart2897.xml" ContentType="application/vnd.openxmlformats-officedocument.drawingml.chart+xml"/>
  <Override PartName="/xl/charts/chart2803.xml" ContentType="application/vnd.openxmlformats-officedocument.drawingml.chart+xml"/>
  <Override PartName="/xl/charts/chart2898.xml" ContentType="application/vnd.openxmlformats-officedocument.drawingml.chart+xml"/>
  <Override PartName="/xl/charts/chart2804.xml" ContentType="application/vnd.openxmlformats-officedocument.drawingml.chart+xml"/>
  <Override PartName="/xl/charts/chart2899.xml" ContentType="application/vnd.openxmlformats-officedocument.drawingml.chart+xml"/>
  <Override PartName="/xl/charts/chart2805.xml" ContentType="application/vnd.openxmlformats-officedocument.drawingml.chart+xml"/>
  <Override PartName="/xl/charts/chart2806.xml" ContentType="application/vnd.openxmlformats-officedocument.drawingml.chart+xml"/>
  <Override PartName="/xl/charts/chart2807.xml" ContentType="application/vnd.openxmlformats-officedocument.drawingml.chart+xml"/>
  <Override PartName="/xl/charts/chart2808.xml" ContentType="application/vnd.openxmlformats-officedocument.drawingml.chart+xml"/>
  <Override PartName="/xl/charts/chart2809.xml" ContentType="application/vnd.openxmlformats-officedocument.drawingml.chart+xml"/>
  <Override PartName="/xl/charts/chart2812.xml" ContentType="application/vnd.openxmlformats-officedocument.drawingml.chart+xml"/>
  <Override PartName="/xl/charts/chart2813.xml" ContentType="application/vnd.openxmlformats-officedocument.drawingml.chart+xml"/>
  <Override PartName="/xl/charts/chart2814.xml" ContentType="application/vnd.openxmlformats-officedocument.drawingml.chart+xml"/>
  <Override PartName="/xl/charts/chart2815.xml" ContentType="application/vnd.openxmlformats-officedocument.drawingml.chart+xml"/>
  <Override PartName="/xl/charts/chart2816.xml" ContentType="application/vnd.openxmlformats-officedocument.drawingml.chart+xml"/>
  <Override PartName="/xl/charts/chart2817.xml" ContentType="application/vnd.openxmlformats-officedocument.drawingml.chart+xml"/>
  <Override PartName="/xl/charts/chart2818.xml" ContentType="application/vnd.openxmlformats-officedocument.drawingml.chart+xml"/>
  <Override PartName="/xl/charts/chart2819.xml" ContentType="application/vnd.openxmlformats-officedocument.drawingml.chart+xml"/>
  <Override PartName="/xl/charts/chart2822.xml" ContentType="application/vnd.openxmlformats-officedocument.drawingml.chart+xml"/>
  <Override PartName="/xl/charts/chart2823.xml" ContentType="application/vnd.openxmlformats-officedocument.drawingml.chart+xml"/>
  <Override PartName="/xl/charts/chart2824.xml" ContentType="application/vnd.openxmlformats-officedocument.drawingml.chart+xml"/>
  <Override PartName="/xl/charts/chart2825.xml" ContentType="application/vnd.openxmlformats-officedocument.drawingml.chart+xml"/>
  <Override PartName="/xl/charts/chart2826.xml" ContentType="application/vnd.openxmlformats-officedocument.drawingml.chart+xml"/>
  <Override PartName="/xl/charts/chart2827.xml" ContentType="application/vnd.openxmlformats-officedocument.drawingml.chart+xml"/>
  <Override PartName="/xl/charts/chart2828.xml" ContentType="application/vnd.openxmlformats-officedocument.drawingml.chart+xml"/>
  <Override PartName="/xl/charts/chart2829.xml" ContentType="application/vnd.openxmlformats-officedocument.drawingml.chart+xml"/>
  <Override PartName="/xl/charts/chart2832.xml" ContentType="application/vnd.openxmlformats-officedocument.drawingml.chart+xml"/>
  <Override PartName="/xl/charts/chart2833.xml" ContentType="application/vnd.openxmlformats-officedocument.drawingml.chart+xml"/>
  <Override PartName="/xl/charts/chart2834.xml" ContentType="application/vnd.openxmlformats-officedocument.drawingml.chart+xml"/>
  <Override PartName="/xl/charts/chart2835.xml" ContentType="application/vnd.openxmlformats-officedocument.drawingml.chart+xml"/>
  <Override PartName="/xl/charts/chart2836.xml" ContentType="application/vnd.openxmlformats-officedocument.drawingml.chart+xml"/>
  <Override PartName="/xl/charts/chart2837.xml" ContentType="application/vnd.openxmlformats-officedocument.drawingml.chart+xml"/>
  <Override PartName="/xl/charts/chart2838.xml" ContentType="application/vnd.openxmlformats-officedocument.drawingml.chart+xml"/>
  <Override PartName="/xl/charts/chart2839.xml" ContentType="application/vnd.openxmlformats-officedocument.drawingml.chart+xml"/>
  <Override PartName="/xl/charts/chart2842.xml" ContentType="application/vnd.openxmlformats-officedocument.drawingml.chart+xml"/>
  <Override PartName="/xl/charts/chart2843.xml" ContentType="application/vnd.openxmlformats-officedocument.drawingml.chart+xml"/>
  <Override PartName="/xl/charts/chart2844.xml" ContentType="application/vnd.openxmlformats-officedocument.drawingml.chart+xml"/>
  <Override PartName="/xl/charts/chart2845.xml" ContentType="application/vnd.openxmlformats-officedocument.drawingml.chart+xml"/>
  <Override PartName="/xl/charts/chart2846.xml" ContentType="application/vnd.openxmlformats-officedocument.drawingml.chart+xml"/>
  <Override PartName="/xl/charts/chart2847.xml" ContentType="application/vnd.openxmlformats-officedocument.drawingml.chart+xml"/>
  <Override PartName="/xl/charts/chart2848.xml" ContentType="application/vnd.openxmlformats-officedocument.drawingml.chart+xml"/>
  <Override PartName="/xl/charts/chart2849.xml" ContentType="application/vnd.openxmlformats-officedocument.drawingml.chart+xml"/>
  <Override PartName="/xl/charts/chart2904.xml" ContentType="application/vnd.openxmlformats-officedocument.drawingml.chart+xml"/>
  <Override PartName="/xl/charts/chart2852.xml" ContentType="application/vnd.openxmlformats-officedocument.drawingml.chart+xml"/>
  <Override PartName="/xl/charts/chart2905.xml" ContentType="application/vnd.openxmlformats-officedocument.drawingml.chart+xml"/>
  <Override PartName="/xl/charts/chart2853.xml" ContentType="application/vnd.openxmlformats-officedocument.drawingml.chart+xml"/>
  <Override PartName="/xl/charts/chart2906.xml" ContentType="application/vnd.openxmlformats-officedocument.drawingml.chart+xml"/>
  <Override PartName="/xl/charts/chart2854.xml" ContentType="application/vnd.openxmlformats-officedocument.drawingml.chart+xml"/>
  <Override PartName="/xl/charts/chart2907.xml" ContentType="application/vnd.openxmlformats-officedocument.drawingml.chart+xml"/>
  <Override PartName="/xl/charts/chart2855.xml" ContentType="application/vnd.openxmlformats-officedocument.drawingml.chart+xml"/>
  <Override PartName="/xl/charts/chart2908.xml" ContentType="application/vnd.openxmlformats-officedocument.drawingml.chart+xml"/>
  <Override PartName="/xl/charts/chart2856.xml" ContentType="application/vnd.openxmlformats-officedocument.drawingml.chart+xml"/>
  <Override PartName="/xl/charts/chart2909.xml" ContentType="application/vnd.openxmlformats-officedocument.drawingml.chart+xml"/>
  <Override PartName="/xl/charts/chart2857.xml" ContentType="application/vnd.openxmlformats-officedocument.drawingml.chart+xml"/>
  <Override PartName="/xl/charts/chart2858.xml" ContentType="application/vnd.openxmlformats-officedocument.drawingml.chart+xml"/>
  <Override PartName="/xl/charts/chart2859.xml" ContentType="application/vnd.openxmlformats-officedocument.drawingml.chart+xml"/>
  <Override PartName="/xl/charts/chart2862.xml" ContentType="application/vnd.openxmlformats-officedocument.drawingml.chart+xml"/>
  <Override PartName="/xl/charts/chart2863.xml" ContentType="application/vnd.openxmlformats-officedocument.drawingml.chart+xml"/>
  <Override PartName="/xl/worksheets/_rels/sheet29.xml.rels" ContentType="application/vnd.openxmlformats-package.relationship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9.xml.rels" ContentType="application/vnd.openxmlformats-package.relationships+xml"/>
  <Override PartName="/xl/drawings/_rels/drawing28.xml.rels" ContentType="application/vnd.openxmlformats-package.relationships+xml"/>
  <Override PartName="/xl/drawings/_rels/drawing27.xml.rels" ContentType="application/vnd.openxmlformats-package.relationships+xml"/>
  <Override PartName="/xl/drawings/_rels/drawing26.xml.rels" ContentType="application/vnd.openxmlformats-package.relationships+xml"/>
  <Override PartName="/xl/drawings/_rels/drawing30.xml.rels" ContentType="application/vnd.openxmlformats-package.relationships+xml"/>
  <Override PartName="/xl/drawings/_rels/drawing25.xml.rels" ContentType="application/vnd.openxmlformats-package.relationships+xml"/>
  <Override PartName="/xl/drawings/_rels/drawing19.xml.rels" ContentType="application/vnd.openxmlformats-package.relationships+xml"/>
  <Override PartName="/xl/drawings/_rels/drawing24.xml.rels" ContentType="application/vnd.openxmlformats-package.relationships+xml"/>
  <Override PartName="/xl/drawings/_rels/drawing23.xml.rels" ContentType="application/vnd.openxmlformats-package.relationships+xml"/>
  <Override PartName="/xl/drawings/_rels/drawing18.xml.rels" ContentType="application/vnd.openxmlformats-package.relationships+xml"/>
  <Override PartName="/xl/drawings/_rels/drawing17.xml.rels" ContentType="application/vnd.openxmlformats-package.relationships+xml"/>
  <Override PartName="/xl/drawings/_rels/drawing20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21.xml.rels" ContentType="application/vnd.openxmlformats-package.relationships+xml"/>
  <Override PartName="/xl/drawings/_rels/drawing7.xml.rels" ContentType="application/vnd.openxmlformats-package.relationships+xml"/>
  <Override PartName="/xl/drawings/_rels/drawing22.xml.rels" ContentType="application/vnd.openxmlformats-package.relationships+xml"/>
  <Override PartName="/xl/drawings/_rels/drawing8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30.xml" ContentType="application/vnd.openxmlformats-officedocument.drawing+xml"/>
  <Override PartName="/xl/drawings/drawing2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A1andA2" sheetId="1" state="visible" r:id="rId2"/>
    <sheet name="B1andB2" sheetId="2" state="visible" r:id="rId3"/>
    <sheet name="C1andC2" sheetId="3" state="visible" r:id="rId4"/>
    <sheet name="D1andD2" sheetId="4" state="visible" r:id="rId5"/>
    <sheet name="E1andE2" sheetId="5" state="visible" r:id="rId6"/>
    <sheet name="F1andF2" sheetId="6" state="visible" r:id="rId7"/>
    <sheet name="G1andG2" sheetId="7" state="visible" r:id="rId8"/>
    <sheet name="H1andH2" sheetId="8" state="visible" r:id="rId9"/>
    <sheet name="I1andI2" sheetId="9" state="visible" r:id="rId10"/>
    <sheet name="J1andJ2" sheetId="10" state="visible" r:id="rId11"/>
    <sheet name="K1andK2" sheetId="11" state="visible" r:id="rId12"/>
    <sheet name="L1andL2" sheetId="12" state="visible" r:id="rId13"/>
    <sheet name="M1andM2" sheetId="13" state="visible" r:id="rId14"/>
    <sheet name="O1andO2" sheetId="14" state="visible" r:id="rId15"/>
    <sheet name="N1andN2" sheetId="15" state="visible" r:id="rId16"/>
    <sheet name="080817-A" sheetId="16" state="visible" r:id="rId17"/>
    <sheet name="080817-B" sheetId="17" state="visible" r:id="rId18"/>
    <sheet name="090817-A" sheetId="18" state="visible" r:id="rId19"/>
    <sheet name="090817-B" sheetId="19" state="visible" r:id="rId20"/>
    <sheet name="030817-A" sheetId="20" state="visible" r:id="rId21"/>
    <sheet name="030817-B" sheetId="21" state="visible" r:id="rId22"/>
    <sheet name="190717-A" sheetId="22" state="visible" r:id="rId23"/>
    <sheet name="190717-B" sheetId="23" state="visible" r:id="rId24"/>
    <sheet name="20-210917-1" sheetId="24" state="visible" r:id="rId25"/>
    <sheet name="20-210917-2" sheetId="25" state="visible" r:id="rId26"/>
    <sheet name="20-210917-3" sheetId="26" state="visible" r:id="rId27"/>
    <sheet name="20-210917-4" sheetId="27" state="visible" r:id="rId28"/>
    <sheet name="20-210917-5" sheetId="28" state="visible" r:id="rId29"/>
    <sheet name="170817-concresp" sheetId="29" state="visible" r:id="rId30"/>
    <sheet name="summary" sheetId="30" state="visible" r:id="rId31"/>
    <sheet name="summaryII" sheetId="31" state="visible" r:id="rId32"/>
  </sheets>
  <definedNames>
    <definedName function="false" hidden="false" localSheetId="0" name="solver_adj" vbProcedure="false">A1andA2!$S$255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opt" vbProcedure="false">A1andA2!$S$257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1" name="solver_adj" vbProcedure="false">B1andB2!$S$186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1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0</definedName>
    <definedName function="false" hidden="false" localSheetId="1" name="solver_nwt" vbProcedure="false">1</definedName>
    <definedName function="false" hidden="false" localSheetId="1" name="solver_opt" vbProcedure="false">B1andB2!$S$188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2</definedName>
    <definedName function="false" hidden="false" localSheetId="1" name="solver_val" vbProcedure="false">0</definedName>
    <definedName function="false" hidden="false" localSheetId="1" name="solver_ver" vbProcedure="false">3</definedName>
    <definedName function="false" hidden="false" localSheetId="2" name="solver_adj" vbProcedure="false">C1andC2!$S$255</definedName>
    <definedName function="false" hidden="false" localSheetId="2" name="solver_cvg" vbProcedure="false">0.0001</definedName>
    <definedName function="false" hidden="false" localSheetId="2" name="solver_drv" vbProcedure="false">1</definedName>
    <definedName function="false" hidden="false" localSheetId="2" name="solver_eng" vbProcedure="false">1</definedName>
    <definedName function="false" hidden="false" localSheetId="2" name="solver_est" vbProcedure="false">1</definedName>
    <definedName function="false" hidden="false" localSheetId="2" name="solver_itr" vbProcedure="false">2147483647</definedName>
    <definedName function="false" hidden="false" localSheetId="2" name="solver_mip" vbProcedure="false">2147483647</definedName>
    <definedName function="false" hidden="false" localSheetId="2" name="solver_mni" vbProcedure="false">30</definedName>
    <definedName function="false" hidden="false" localSheetId="2" name="solver_mrt" vbProcedure="false">0.075</definedName>
    <definedName function="false" hidden="false" localSheetId="2" name="solver_msl" vbProcedure="false">2</definedName>
    <definedName function="false" hidden="false" localSheetId="2" name="solver_neg" vbProcedure="false">1</definedName>
    <definedName function="false" hidden="false" localSheetId="2" name="solver_nod" vbProcedure="false">2147483647</definedName>
    <definedName function="false" hidden="false" localSheetId="2" name="solver_num" vbProcedure="false">0</definedName>
    <definedName function="false" hidden="false" localSheetId="2" name="solver_nwt" vbProcedure="false">1</definedName>
    <definedName function="false" hidden="false" localSheetId="2" name="solver_opt" vbProcedure="false">C1andC2!$S$257</definedName>
    <definedName function="false" hidden="false" localSheetId="2" name="solver_pre" vbProcedure="false">0.000001</definedName>
    <definedName function="false" hidden="false" localSheetId="2" name="solver_rbv" vbProcedure="false">1</definedName>
    <definedName function="false" hidden="false" localSheetId="2" name="solver_rlx" vbProcedure="false">2</definedName>
    <definedName function="false" hidden="false" localSheetId="2" name="solver_rsd" vbProcedure="false">0</definedName>
    <definedName function="false" hidden="false" localSheetId="2" name="solver_scl" vbProcedure="false">1</definedName>
    <definedName function="false" hidden="false" localSheetId="2" name="solver_sho" vbProcedure="false">2</definedName>
    <definedName function="false" hidden="false" localSheetId="2" name="solver_ssz" vbProcedure="false">100</definedName>
    <definedName function="false" hidden="false" localSheetId="2" name="solver_tim" vbProcedure="false">2147483647</definedName>
    <definedName function="false" hidden="false" localSheetId="2" name="solver_tol" vbProcedure="false">0.01</definedName>
    <definedName function="false" hidden="false" localSheetId="2" name="solver_typ" vbProcedure="false">2</definedName>
    <definedName function="false" hidden="false" localSheetId="2" name="solver_val" vbProcedure="false">0</definedName>
    <definedName function="false" hidden="false" localSheetId="2" name="solver_ver" vbProcedure="false">3</definedName>
    <definedName function="false" hidden="false" localSheetId="3" name="solver_adj" vbProcedure="false">D1andD2!$S$118</definedName>
    <definedName function="false" hidden="false" localSheetId="3" name="solver_cvg" vbProcedure="false">0.0001</definedName>
    <definedName function="false" hidden="false" localSheetId="3" name="solver_drv" vbProcedure="false">1</definedName>
    <definedName function="false" hidden="false" localSheetId="3" name="solver_eng" vbProcedure="false">1</definedName>
    <definedName function="false" hidden="false" localSheetId="3" name="solver_est" vbProcedure="false">1</definedName>
    <definedName function="false" hidden="false" localSheetId="3" name="solver_itr" vbProcedure="false">2147483647</definedName>
    <definedName function="false" hidden="false" localSheetId="3" name="solver_mip" vbProcedure="false">2147483647</definedName>
    <definedName function="false" hidden="false" localSheetId="3" name="solver_mni" vbProcedure="false">30</definedName>
    <definedName function="false" hidden="false" localSheetId="3" name="solver_mrt" vbProcedure="false">0.075</definedName>
    <definedName function="false" hidden="false" localSheetId="3" name="solver_msl" vbProcedure="false">2</definedName>
    <definedName function="false" hidden="false" localSheetId="3" name="solver_neg" vbProcedure="false">1</definedName>
    <definedName function="false" hidden="false" localSheetId="3" name="solver_nod" vbProcedure="false">2147483647</definedName>
    <definedName function="false" hidden="false" localSheetId="3" name="solver_num" vbProcedure="false">0</definedName>
    <definedName function="false" hidden="false" localSheetId="3" name="solver_nwt" vbProcedure="false">1</definedName>
    <definedName function="false" hidden="false" localSheetId="3" name="solver_opt" vbProcedure="false">D1andD2!$S$120</definedName>
    <definedName function="false" hidden="false" localSheetId="3" name="solver_pre" vbProcedure="false">0.000001</definedName>
    <definedName function="false" hidden="false" localSheetId="3" name="solver_rbv" vbProcedure="false">1</definedName>
    <definedName function="false" hidden="false" localSheetId="3" name="solver_rlx" vbProcedure="false">2</definedName>
    <definedName function="false" hidden="false" localSheetId="3" name="solver_rsd" vbProcedure="false">0</definedName>
    <definedName function="false" hidden="false" localSheetId="3" name="solver_scl" vbProcedure="false">1</definedName>
    <definedName function="false" hidden="false" localSheetId="3" name="solver_sho" vbProcedure="false">2</definedName>
    <definedName function="false" hidden="false" localSheetId="3" name="solver_ssz" vbProcedure="false">100</definedName>
    <definedName function="false" hidden="false" localSheetId="3" name="solver_tim" vbProcedure="false">2147483647</definedName>
    <definedName function="false" hidden="false" localSheetId="3" name="solver_tol" vbProcedure="false">0.01</definedName>
    <definedName function="false" hidden="false" localSheetId="3" name="solver_typ" vbProcedure="false">2</definedName>
    <definedName function="false" hidden="false" localSheetId="3" name="solver_val" vbProcedure="false">0</definedName>
    <definedName function="false" hidden="false" localSheetId="3" name="solver_ver" vbProcedure="false">3</definedName>
    <definedName function="false" hidden="false" localSheetId="4" name="solver_adj" vbProcedure="false">E1andE2!$S$220</definedName>
    <definedName function="false" hidden="false" localSheetId="4" name="solver_cvg" vbProcedure="false">0.0001</definedName>
    <definedName function="false" hidden="false" localSheetId="4" name="solver_drv" vbProcedure="false">1</definedName>
    <definedName function="false" hidden="false" localSheetId="4" name="solver_eng" vbProcedure="false">1</definedName>
    <definedName function="false" hidden="false" localSheetId="4" name="solver_est" vbProcedure="false">1</definedName>
    <definedName function="false" hidden="false" localSheetId="4" name="solver_itr" vbProcedure="false">2147483647</definedName>
    <definedName function="false" hidden="false" localSheetId="4" name="solver_mip" vbProcedure="false">2147483647</definedName>
    <definedName function="false" hidden="false" localSheetId="4" name="solver_mni" vbProcedure="false">30</definedName>
    <definedName function="false" hidden="false" localSheetId="4" name="solver_mrt" vbProcedure="false">0.075</definedName>
    <definedName function="false" hidden="false" localSheetId="4" name="solver_msl" vbProcedure="false">2</definedName>
    <definedName function="false" hidden="false" localSheetId="4" name="solver_neg" vbProcedure="false">1</definedName>
    <definedName function="false" hidden="false" localSheetId="4" name="solver_nod" vbProcedure="false">2147483647</definedName>
    <definedName function="false" hidden="false" localSheetId="4" name="solver_num" vbProcedure="false">0</definedName>
    <definedName function="false" hidden="false" localSheetId="4" name="solver_nwt" vbProcedure="false">1</definedName>
    <definedName function="false" hidden="false" localSheetId="4" name="solver_opt" vbProcedure="false">E1andE2!$S$222</definedName>
    <definedName function="false" hidden="false" localSheetId="4" name="solver_pre" vbProcedure="false">0.000001</definedName>
    <definedName function="false" hidden="false" localSheetId="4" name="solver_rbv" vbProcedure="false">1</definedName>
    <definedName function="false" hidden="false" localSheetId="4" name="solver_rlx" vbProcedure="false">2</definedName>
    <definedName function="false" hidden="false" localSheetId="4" name="solver_rsd" vbProcedure="false">0</definedName>
    <definedName function="false" hidden="false" localSheetId="4" name="solver_scl" vbProcedure="false">1</definedName>
    <definedName function="false" hidden="false" localSheetId="4" name="solver_sho" vbProcedure="false">2</definedName>
    <definedName function="false" hidden="false" localSheetId="4" name="solver_ssz" vbProcedure="false">100</definedName>
    <definedName function="false" hidden="false" localSheetId="4" name="solver_tim" vbProcedure="false">2147483647</definedName>
    <definedName function="false" hidden="false" localSheetId="4" name="solver_tol" vbProcedure="false">0.01</definedName>
    <definedName function="false" hidden="false" localSheetId="4" name="solver_typ" vbProcedure="false">2</definedName>
    <definedName function="false" hidden="false" localSheetId="4" name="solver_val" vbProcedure="false">0</definedName>
    <definedName function="false" hidden="false" localSheetId="4" name="solver_ver" vbProcedure="false">3</definedName>
    <definedName function="false" hidden="false" localSheetId="5" name="solver_adj" vbProcedure="false">F1andF2!$S$255</definedName>
    <definedName function="false" hidden="false" localSheetId="5" name="solver_cvg" vbProcedure="false">0.0001</definedName>
    <definedName function="false" hidden="false" localSheetId="5" name="solver_drv" vbProcedure="false">1</definedName>
    <definedName function="false" hidden="false" localSheetId="5" name="solver_eng" vbProcedure="false">1</definedName>
    <definedName function="false" hidden="false" localSheetId="5" name="solver_est" vbProcedure="false">1</definedName>
    <definedName function="false" hidden="false" localSheetId="5" name="solver_itr" vbProcedure="false">2147483647</definedName>
    <definedName function="false" hidden="false" localSheetId="5" name="solver_mip" vbProcedure="false">2147483647</definedName>
    <definedName function="false" hidden="false" localSheetId="5" name="solver_mni" vbProcedure="false">30</definedName>
    <definedName function="false" hidden="false" localSheetId="5" name="solver_mrt" vbProcedure="false">0.075</definedName>
    <definedName function="false" hidden="false" localSheetId="5" name="solver_msl" vbProcedure="false">2</definedName>
    <definedName function="false" hidden="false" localSheetId="5" name="solver_neg" vbProcedure="false">1</definedName>
    <definedName function="false" hidden="false" localSheetId="5" name="solver_nod" vbProcedure="false">2147483647</definedName>
    <definedName function="false" hidden="false" localSheetId="5" name="solver_num" vbProcedure="false">0</definedName>
    <definedName function="false" hidden="false" localSheetId="5" name="solver_nwt" vbProcedure="false">1</definedName>
    <definedName function="false" hidden="false" localSheetId="5" name="solver_opt" vbProcedure="false">F1andF2!$S$257</definedName>
    <definedName function="false" hidden="false" localSheetId="5" name="solver_pre" vbProcedure="false">0.000001</definedName>
    <definedName function="false" hidden="false" localSheetId="5" name="solver_rbv" vbProcedure="false">1</definedName>
    <definedName function="false" hidden="false" localSheetId="5" name="solver_rlx" vbProcedure="false">2</definedName>
    <definedName function="false" hidden="false" localSheetId="5" name="solver_rsd" vbProcedure="false">0</definedName>
    <definedName function="false" hidden="false" localSheetId="5" name="solver_scl" vbProcedure="false">1</definedName>
    <definedName function="false" hidden="false" localSheetId="5" name="solver_sho" vbProcedure="false">2</definedName>
    <definedName function="false" hidden="false" localSheetId="5" name="solver_ssz" vbProcedure="false">100</definedName>
    <definedName function="false" hidden="false" localSheetId="5" name="solver_tim" vbProcedure="false">2147483647</definedName>
    <definedName function="false" hidden="false" localSheetId="5" name="solver_tol" vbProcedure="false">0.01</definedName>
    <definedName function="false" hidden="false" localSheetId="5" name="solver_typ" vbProcedure="false">2</definedName>
    <definedName function="false" hidden="false" localSheetId="5" name="solver_val" vbProcedure="false">0</definedName>
    <definedName function="false" hidden="false" localSheetId="5" name="solver_ver" vbProcedure="false">3</definedName>
    <definedName function="false" hidden="false" localSheetId="6" name="solver_adj" vbProcedure="false">G1andG2!$S$255</definedName>
    <definedName function="false" hidden="false" localSheetId="6" name="solver_cvg" vbProcedure="false">0.0001</definedName>
    <definedName function="false" hidden="false" localSheetId="6" name="solver_drv" vbProcedure="false">1</definedName>
    <definedName function="false" hidden="false" localSheetId="6" name="solver_eng" vbProcedure="false">1</definedName>
    <definedName function="false" hidden="false" localSheetId="6" name="solver_est" vbProcedure="false">1</definedName>
    <definedName function="false" hidden="false" localSheetId="6" name="solver_itr" vbProcedure="false">2147483647</definedName>
    <definedName function="false" hidden="false" localSheetId="6" name="solver_mip" vbProcedure="false">2147483647</definedName>
    <definedName function="false" hidden="false" localSheetId="6" name="solver_mni" vbProcedure="false">30</definedName>
    <definedName function="false" hidden="false" localSheetId="6" name="solver_mrt" vbProcedure="false">0.075</definedName>
    <definedName function="false" hidden="false" localSheetId="6" name="solver_msl" vbProcedure="false">2</definedName>
    <definedName function="false" hidden="false" localSheetId="6" name="solver_neg" vbProcedure="false">1</definedName>
    <definedName function="false" hidden="false" localSheetId="6" name="solver_nod" vbProcedure="false">2147483647</definedName>
    <definedName function="false" hidden="false" localSheetId="6" name="solver_num" vbProcedure="false">0</definedName>
    <definedName function="false" hidden="false" localSheetId="6" name="solver_nwt" vbProcedure="false">1</definedName>
    <definedName function="false" hidden="false" localSheetId="6" name="solver_opt" vbProcedure="false">G1andG2!$S$257</definedName>
    <definedName function="false" hidden="false" localSheetId="6" name="solver_pre" vbProcedure="false">0.000001</definedName>
    <definedName function="false" hidden="false" localSheetId="6" name="solver_rbv" vbProcedure="false">1</definedName>
    <definedName function="false" hidden="false" localSheetId="6" name="solver_rlx" vbProcedure="false">2</definedName>
    <definedName function="false" hidden="false" localSheetId="6" name="solver_rsd" vbProcedure="false">0</definedName>
    <definedName function="false" hidden="false" localSheetId="6" name="solver_scl" vbProcedure="false">1</definedName>
    <definedName function="false" hidden="false" localSheetId="6" name="solver_sho" vbProcedure="false">2</definedName>
    <definedName function="false" hidden="false" localSheetId="6" name="solver_ssz" vbProcedure="false">100</definedName>
    <definedName function="false" hidden="false" localSheetId="6" name="solver_tim" vbProcedure="false">2147483647</definedName>
    <definedName function="false" hidden="false" localSheetId="6" name="solver_tol" vbProcedure="false">0.01</definedName>
    <definedName function="false" hidden="false" localSheetId="6" name="solver_typ" vbProcedure="false">2</definedName>
    <definedName function="false" hidden="false" localSheetId="6" name="solver_val" vbProcedure="false">0</definedName>
    <definedName function="false" hidden="false" localSheetId="6" name="solver_ver" vbProcedure="false">3</definedName>
    <definedName function="false" hidden="false" localSheetId="7" name="solver_adj" vbProcedure="false">H1andH2!$S$255</definedName>
    <definedName function="false" hidden="false" localSheetId="7" name="solver_cvg" vbProcedure="false">0.0001</definedName>
    <definedName function="false" hidden="false" localSheetId="7" name="solver_drv" vbProcedure="false">1</definedName>
    <definedName function="false" hidden="false" localSheetId="7" name="solver_eng" vbProcedure="false">1</definedName>
    <definedName function="false" hidden="false" localSheetId="7" name="solver_est" vbProcedure="false">1</definedName>
    <definedName function="false" hidden="false" localSheetId="7" name="solver_itr" vbProcedure="false">2147483647</definedName>
    <definedName function="false" hidden="false" localSheetId="7" name="solver_mip" vbProcedure="false">2147483647</definedName>
    <definedName function="false" hidden="false" localSheetId="7" name="solver_mni" vbProcedure="false">30</definedName>
    <definedName function="false" hidden="false" localSheetId="7" name="solver_mrt" vbProcedure="false">0.075</definedName>
    <definedName function="false" hidden="false" localSheetId="7" name="solver_msl" vbProcedure="false">2</definedName>
    <definedName function="false" hidden="false" localSheetId="7" name="solver_neg" vbProcedure="false">1</definedName>
    <definedName function="false" hidden="false" localSheetId="7" name="solver_nod" vbProcedure="false">2147483647</definedName>
    <definedName function="false" hidden="false" localSheetId="7" name="solver_num" vbProcedure="false">0</definedName>
    <definedName function="false" hidden="false" localSheetId="7" name="solver_nwt" vbProcedure="false">1</definedName>
    <definedName function="false" hidden="false" localSheetId="7" name="solver_opt" vbProcedure="false">H1andH2!$S$257</definedName>
    <definedName function="false" hidden="false" localSheetId="7" name="solver_pre" vbProcedure="false">0.000001</definedName>
    <definedName function="false" hidden="false" localSheetId="7" name="solver_rbv" vbProcedure="false">1</definedName>
    <definedName function="false" hidden="false" localSheetId="7" name="solver_rlx" vbProcedure="false">2</definedName>
    <definedName function="false" hidden="false" localSheetId="7" name="solver_rsd" vbProcedure="false">0</definedName>
    <definedName function="false" hidden="false" localSheetId="7" name="solver_scl" vbProcedure="false">1</definedName>
    <definedName function="false" hidden="false" localSheetId="7" name="solver_sho" vbProcedure="false">2</definedName>
    <definedName function="false" hidden="false" localSheetId="7" name="solver_ssz" vbProcedure="false">100</definedName>
    <definedName function="false" hidden="false" localSheetId="7" name="solver_tim" vbProcedure="false">2147483647</definedName>
    <definedName function="false" hidden="false" localSheetId="7" name="solver_tol" vbProcedure="false">0.01</definedName>
    <definedName function="false" hidden="false" localSheetId="7" name="solver_typ" vbProcedure="false">2</definedName>
    <definedName function="false" hidden="false" localSheetId="7" name="solver_val" vbProcedure="false">0</definedName>
    <definedName function="false" hidden="false" localSheetId="7" name="solver_ver" vbProcedure="false">3</definedName>
    <definedName function="false" hidden="false" localSheetId="8" name="solver_adj" vbProcedure="false">I1andI2!$S$255</definedName>
    <definedName function="false" hidden="false" localSheetId="8" name="solver_cvg" vbProcedure="false">0.0001</definedName>
    <definedName function="false" hidden="false" localSheetId="8" name="solver_drv" vbProcedure="false">1</definedName>
    <definedName function="false" hidden="false" localSheetId="8" name="solver_eng" vbProcedure="false">1</definedName>
    <definedName function="false" hidden="false" localSheetId="8" name="solver_est" vbProcedure="false">1</definedName>
    <definedName function="false" hidden="false" localSheetId="8" name="solver_itr" vbProcedure="false">2147483647</definedName>
    <definedName function="false" hidden="false" localSheetId="8" name="solver_mip" vbProcedure="false">2147483647</definedName>
    <definedName function="false" hidden="false" localSheetId="8" name="solver_mni" vbProcedure="false">30</definedName>
    <definedName function="false" hidden="false" localSheetId="8" name="solver_mrt" vbProcedure="false">0.075</definedName>
    <definedName function="false" hidden="false" localSheetId="8" name="solver_msl" vbProcedure="false">2</definedName>
    <definedName function="false" hidden="false" localSheetId="8" name="solver_neg" vbProcedure="false">1</definedName>
    <definedName function="false" hidden="false" localSheetId="8" name="solver_nod" vbProcedure="false">2147483647</definedName>
    <definedName function="false" hidden="false" localSheetId="8" name="solver_num" vbProcedure="false">0</definedName>
    <definedName function="false" hidden="false" localSheetId="8" name="solver_nwt" vbProcedure="false">1</definedName>
    <definedName function="false" hidden="false" localSheetId="8" name="solver_opt" vbProcedure="false">I1andI2!$S$257</definedName>
    <definedName function="false" hidden="false" localSheetId="8" name="solver_pre" vbProcedure="false">0.000001</definedName>
    <definedName function="false" hidden="false" localSheetId="8" name="solver_rbv" vbProcedure="false">1</definedName>
    <definedName function="false" hidden="false" localSheetId="8" name="solver_rlx" vbProcedure="false">2</definedName>
    <definedName function="false" hidden="false" localSheetId="8" name="solver_rsd" vbProcedure="false">0</definedName>
    <definedName function="false" hidden="false" localSheetId="8" name="solver_scl" vbProcedure="false">1</definedName>
    <definedName function="false" hidden="false" localSheetId="8" name="solver_sho" vbProcedure="false">2</definedName>
    <definedName function="false" hidden="false" localSheetId="8" name="solver_ssz" vbProcedure="false">100</definedName>
    <definedName function="false" hidden="false" localSheetId="8" name="solver_tim" vbProcedure="false">2147483647</definedName>
    <definedName function="false" hidden="false" localSheetId="8" name="solver_tol" vbProcedure="false">0.01</definedName>
    <definedName function="false" hidden="false" localSheetId="8" name="solver_typ" vbProcedure="false">2</definedName>
    <definedName function="false" hidden="false" localSheetId="8" name="solver_val" vbProcedure="false">0</definedName>
    <definedName function="false" hidden="false" localSheetId="8" name="solver_ver" vbProcedure="false">3</definedName>
    <definedName function="false" hidden="false" localSheetId="9" name="solver_adj" vbProcedure="false">J1andJ2!$S$255</definedName>
    <definedName function="false" hidden="false" localSheetId="9" name="solver_cvg" vbProcedure="false">0.0001</definedName>
    <definedName function="false" hidden="false" localSheetId="9" name="solver_drv" vbProcedure="false">1</definedName>
    <definedName function="false" hidden="false" localSheetId="9" name="solver_eng" vbProcedure="false">1</definedName>
    <definedName function="false" hidden="false" localSheetId="9" name="solver_est" vbProcedure="false">1</definedName>
    <definedName function="false" hidden="false" localSheetId="9" name="solver_itr" vbProcedure="false">2147483647</definedName>
    <definedName function="false" hidden="false" localSheetId="9" name="solver_mip" vbProcedure="false">2147483647</definedName>
    <definedName function="false" hidden="false" localSheetId="9" name="solver_mni" vbProcedure="false">30</definedName>
    <definedName function="false" hidden="false" localSheetId="9" name="solver_mrt" vbProcedure="false">0.075</definedName>
    <definedName function="false" hidden="false" localSheetId="9" name="solver_msl" vbProcedure="false">2</definedName>
    <definedName function="false" hidden="false" localSheetId="9" name="solver_neg" vbProcedure="false">1</definedName>
    <definedName function="false" hidden="false" localSheetId="9" name="solver_nod" vbProcedure="false">2147483647</definedName>
    <definedName function="false" hidden="false" localSheetId="9" name="solver_num" vbProcedure="false">0</definedName>
    <definedName function="false" hidden="false" localSheetId="9" name="solver_nwt" vbProcedure="false">1</definedName>
    <definedName function="false" hidden="false" localSheetId="9" name="solver_opt" vbProcedure="false">J1andJ2!$S$257</definedName>
    <definedName function="false" hidden="false" localSheetId="9" name="solver_pre" vbProcedure="false">0.000001</definedName>
    <definedName function="false" hidden="false" localSheetId="9" name="solver_rbv" vbProcedure="false">1</definedName>
    <definedName function="false" hidden="false" localSheetId="9" name="solver_rlx" vbProcedure="false">2</definedName>
    <definedName function="false" hidden="false" localSheetId="9" name="solver_rsd" vbProcedure="false">0</definedName>
    <definedName function="false" hidden="false" localSheetId="9" name="solver_scl" vbProcedure="false">1</definedName>
    <definedName function="false" hidden="false" localSheetId="9" name="solver_sho" vbProcedure="false">2</definedName>
    <definedName function="false" hidden="false" localSheetId="9" name="solver_ssz" vbProcedure="false">100</definedName>
    <definedName function="false" hidden="false" localSheetId="9" name="solver_tim" vbProcedure="false">2147483647</definedName>
    <definedName function="false" hidden="false" localSheetId="9" name="solver_tol" vbProcedure="false">0.01</definedName>
    <definedName function="false" hidden="false" localSheetId="9" name="solver_typ" vbProcedure="false">2</definedName>
    <definedName function="false" hidden="false" localSheetId="9" name="solver_val" vbProcedure="false">0</definedName>
    <definedName function="false" hidden="false" localSheetId="9" name="solver_ver" vbProcedure="false">3</definedName>
    <definedName function="false" hidden="false" localSheetId="10" name="solver_adj" vbProcedure="false">K1andK2!$S$220</definedName>
    <definedName function="false" hidden="false" localSheetId="10" name="solver_cvg" vbProcedure="false">0.0001</definedName>
    <definedName function="false" hidden="false" localSheetId="10" name="solver_drv" vbProcedure="false">1</definedName>
    <definedName function="false" hidden="false" localSheetId="10" name="solver_eng" vbProcedure="false">1</definedName>
    <definedName function="false" hidden="false" localSheetId="10" name="solver_est" vbProcedure="false">1</definedName>
    <definedName function="false" hidden="false" localSheetId="10" name="solver_itr" vbProcedure="false">2147483647</definedName>
    <definedName function="false" hidden="false" localSheetId="10" name="solver_mip" vbProcedure="false">2147483647</definedName>
    <definedName function="false" hidden="false" localSheetId="10" name="solver_mni" vbProcedure="false">30</definedName>
    <definedName function="false" hidden="false" localSheetId="10" name="solver_mrt" vbProcedure="false">0.075</definedName>
    <definedName function="false" hidden="false" localSheetId="10" name="solver_msl" vbProcedure="false">2</definedName>
    <definedName function="false" hidden="false" localSheetId="10" name="solver_neg" vbProcedure="false">1</definedName>
    <definedName function="false" hidden="false" localSheetId="10" name="solver_nod" vbProcedure="false">2147483647</definedName>
    <definedName function="false" hidden="false" localSheetId="10" name="solver_num" vbProcedure="false">0</definedName>
    <definedName function="false" hidden="false" localSheetId="10" name="solver_nwt" vbProcedure="false">1</definedName>
    <definedName function="false" hidden="false" localSheetId="10" name="solver_opt" vbProcedure="false">K1andK2!$S$222</definedName>
    <definedName function="false" hidden="false" localSheetId="10" name="solver_pre" vbProcedure="false">0.000001</definedName>
    <definedName function="false" hidden="false" localSheetId="10" name="solver_rbv" vbProcedure="false">1</definedName>
    <definedName function="false" hidden="false" localSheetId="10" name="solver_rlx" vbProcedure="false">2</definedName>
    <definedName function="false" hidden="false" localSheetId="10" name="solver_rsd" vbProcedure="false">0</definedName>
    <definedName function="false" hidden="false" localSheetId="10" name="solver_scl" vbProcedure="false">1</definedName>
    <definedName function="false" hidden="false" localSheetId="10" name="solver_sho" vbProcedure="false">2</definedName>
    <definedName function="false" hidden="false" localSheetId="10" name="solver_ssz" vbProcedure="false">100</definedName>
    <definedName function="false" hidden="false" localSheetId="10" name="solver_tim" vbProcedure="false">2147483647</definedName>
    <definedName function="false" hidden="false" localSheetId="10" name="solver_tol" vbProcedure="false">0.01</definedName>
    <definedName function="false" hidden="false" localSheetId="10" name="solver_typ" vbProcedure="false">2</definedName>
    <definedName function="false" hidden="false" localSheetId="10" name="solver_val" vbProcedure="false">0</definedName>
    <definedName function="false" hidden="false" localSheetId="10" name="solver_ver" vbProcedure="false">3</definedName>
    <definedName function="false" hidden="false" localSheetId="11" name="solver_adj" vbProcedure="false">L1andL2!$S$220</definedName>
    <definedName function="false" hidden="false" localSheetId="11" name="solver_cvg" vbProcedure="false">0.0001</definedName>
    <definedName function="false" hidden="false" localSheetId="11" name="solver_drv" vbProcedure="false">1</definedName>
    <definedName function="false" hidden="false" localSheetId="11" name="solver_eng" vbProcedure="false">1</definedName>
    <definedName function="false" hidden="false" localSheetId="11" name="solver_est" vbProcedure="false">1</definedName>
    <definedName function="false" hidden="false" localSheetId="11" name="solver_itr" vbProcedure="false">2147483647</definedName>
    <definedName function="false" hidden="false" localSheetId="11" name="solver_mip" vbProcedure="false">2147483647</definedName>
    <definedName function="false" hidden="false" localSheetId="11" name="solver_mni" vbProcedure="false">30</definedName>
    <definedName function="false" hidden="false" localSheetId="11" name="solver_mrt" vbProcedure="false">0.075</definedName>
    <definedName function="false" hidden="false" localSheetId="11" name="solver_msl" vbProcedure="false">2</definedName>
    <definedName function="false" hidden="false" localSheetId="11" name="solver_neg" vbProcedure="false">1</definedName>
    <definedName function="false" hidden="false" localSheetId="11" name="solver_nod" vbProcedure="false">2147483647</definedName>
    <definedName function="false" hidden="false" localSheetId="11" name="solver_num" vbProcedure="false">0</definedName>
    <definedName function="false" hidden="false" localSheetId="11" name="solver_nwt" vbProcedure="false">1</definedName>
    <definedName function="false" hidden="false" localSheetId="11" name="solver_opt" vbProcedure="false">L1andL2!$S$222</definedName>
    <definedName function="false" hidden="false" localSheetId="11" name="solver_pre" vbProcedure="false">0.000001</definedName>
    <definedName function="false" hidden="false" localSheetId="11" name="solver_rbv" vbProcedure="false">1</definedName>
    <definedName function="false" hidden="false" localSheetId="11" name="solver_rlx" vbProcedure="false">2</definedName>
    <definedName function="false" hidden="false" localSheetId="11" name="solver_rsd" vbProcedure="false">0</definedName>
    <definedName function="false" hidden="false" localSheetId="11" name="solver_scl" vbProcedure="false">1</definedName>
    <definedName function="false" hidden="false" localSheetId="11" name="solver_sho" vbProcedure="false">2</definedName>
    <definedName function="false" hidden="false" localSheetId="11" name="solver_ssz" vbProcedure="false">100</definedName>
    <definedName function="false" hidden="false" localSheetId="11" name="solver_tim" vbProcedure="false">2147483647</definedName>
    <definedName function="false" hidden="false" localSheetId="11" name="solver_tol" vbProcedure="false">0.01</definedName>
    <definedName function="false" hidden="false" localSheetId="11" name="solver_typ" vbProcedure="false">2</definedName>
    <definedName function="false" hidden="false" localSheetId="11" name="solver_val" vbProcedure="false">0</definedName>
    <definedName function="false" hidden="false" localSheetId="11" name="solver_ver" vbProcedure="false">3</definedName>
    <definedName function="false" hidden="false" localSheetId="12" name="solver_adj" vbProcedure="false">M1andM2!$S$220</definedName>
    <definedName function="false" hidden="false" localSheetId="12" name="solver_cvg" vbProcedure="false">0.0001</definedName>
    <definedName function="false" hidden="false" localSheetId="12" name="solver_drv" vbProcedure="false">1</definedName>
    <definedName function="false" hidden="false" localSheetId="12" name="solver_eng" vbProcedure="false">1</definedName>
    <definedName function="false" hidden="false" localSheetId="12" name="solver_est" vbProcedure="false">1</definedName>
    <definedName function="false" hidden="false" localSheetId="12" name="solver_itr" vbProcedure="false">2147483647</definedName>
    <definedName function="false" hidden="false" localSheetId="12" name="solver_mip" vbProcedure="false">2147483647</definedName>
    <definedName function="false" hidden="false" localSheetId="12" name="solver_mni" vbProcedure="false">30</definedName>
    <definedName function="false" hidden="false" localSheetId="12" name="solver_mrt" vbProcedure="false">0.075</definedName>
    <definedName function="false" hidden="false" localSheetId="12" name="solver_msl" vbProcedure="false">2</definedName>
    <definedName function="false" hidden="false" localSheetId="12" name="solver_neg" vbProcedure="false">1</definedName>
    <definedName function="false" hidden="false" localSheetId="12" name="solver_nod" vbProcedure="false">2147483647</definedName>
    <definedName function="false" hidden="false" localSheetId="12" name="solver_num" vbProcedure="false">0</definedName>
    <definedName function="false" hidden="false" localSheetId="12" name="solver_nwt" vbProcedure="false">1</definedName>
    <definedName function="false" hidden="false" localSheetId="12" name="solver_opt" vbProcedure="false">M1andM2!$S$222</definedName>
    <definedName function="false" hidden="false" localSheetId="12" name="solver_pre" vbProcedure="false">0.000001</definedName>
    <definedName function="false" hidden="false" localSheetId="12" name="solver_rbv" vbProcedure="false">1</definedName>
    <definedName function="false" hidden="false" localSheetId="12" name="solver_rlx" vbProcedure="false">2</definedName>
    <definedName function="false" hidden="false" localSheetId="12" name="solver_rsd" vbProcedure="false">0</definedName>
    <definedName function="false" hidden="false" localSheetId="12" name="solver_scl" vbProcedure="false">1</definedName>
    <definedName function="false" hidden="false" localSheetId="12" name="solver_sho" vbProcedure="false">2</definedName>
    <definedName function="false" hidden="false" localSheetId="12" name="solver_ssz" vbProcedure="false">100</definedName>
    <definedName function="false" hidden="false" localSheetId="12" name="solver_tim" vbProcedure="false">2147483647</definedName>
    <definedName function="false" hidden="false" localSheetId="12" name="solver_tol" vbProcedure="false">0.01</definedName>
    <definedName function="false" hidden="false" localSheetId="12" name="solver_typ" vbProcedure="false">2</definedName>
    <definedName function="false" hidden="false" localSheetId="12" name="solver_val" vbProcedure="false">0</definedName>
    <definedName function="false" hidden="false" localSheetId="12" name="solver_ver" vbProcedure="false">3</definedName>
    <definedName function="false" hidden="false" localSheetId="13" name="solver_adj" vbProcedure="false">O1andO2!$S$123</definedName>
    <definedName function="false" hidden="false" localSheetId="13" name="solver_cvg" vbProcedure="false">0.0001</definedName>
    <definedName function="false" hidden="false" localSheetId="13" name="solver_drv" vbProcedure="false">1</definedName>
    <definedName function="false" hidden="false" localSheetId="13" name="solver_eng" vbProcedure="false">1</definedName>
    <definedName function="false" hidden="false" localSheetId="13" name="solver_est" vbProcedure="false">1</definedName>
    <definedName function="false" hidden="false" localSheetId="13" name="solver_itr" vbProcedure="false">2147483647</definedName>
    <definedName function="false" hidden="false" localSheetId="13" name="solver_mip" vbProcedure="false">2147483647</definedName>
    <definedName function="false" hidden="false" localSheetId="13" name="solver_mni" vbProcedure="false">30</definedName>
    <definedName function="false" hidden="false" localSheetId="13" name="solver_mrt" vbProcedure="false">0.075</definedName>
    <definedName function="false" hidden="false" localSheetId="13" name="solver_msl" vbProcedure="false">2</definedName>
    <definedName function="false" hidden="false" localSheetId="13" name="solver_neg" vbProcedure="false">1</definedName>
    <definedName function="false" hidden="false" localSheetId="13" name="solver_nod" vbProcedure="false">2147483647</definedName>
    <definedName function="false" hidden="false" localSheetId="13" name="solver_num" vbProcedure="false">0</definedName>
    <definedName function="false" hidden="false" localSheetId="13" name="solver_nwt" vbProcedure="false">1</definedName>
    <definedName function="false" hidden="false" localSheetId="13" name="solver_opt" vbProcedure="false">O1andO2!$S$125</definedName>
    <definedName function="false" hidden="false" localSheetId="13" name="solver_pre" vbProcedure="false">0.000001</definedName>
    <definedName function="false" hidden="false" localSheetId="13" name="solver_rbv" vbProcedure="false">1</definedName>
    <definedName function="false" hidden="false" localSheetId="13" name="solver_rlx" vbProcedure="false">2</definedName>
    <definedName function="false" hidden="false" localSheetId="13" name="solver_rsd" vbProcedure="false">0</definedName>
    <definedName function="false" hidden="false" localSheetId="13" name="solver_scl" vbProcedure="false">1</definedName>
    <definedName function="false" hidden="false" localSheetId="13" name="solver_sho" vbProcedure="false">2</definedName>
    <definedName function="false" hidden="false" localSheetId="13" name="solver_ssz" vbProcedure="false">100</definedName>
    <definedName function="false" hidden="false" localSheetId="13" name="solver_tim" vbProcedure="false">2147483647</definedName>
    <definedName function="false" hidden="false" localSheetId="13" name="solver_tol" vbProcedure="false">0.01</definedName>
    <definedName function="false" hidden="false" localSheetId="13" name="solver_typ" vbProcedure="false">2</definedName>
    <definedName function="false" hidden="false" localSheetId="13" name="solver_val" vbProcedure="false">0</definedName>
    <definedName function="false" hidden="false" localSheetId="13" name="solver_ver" vbProcedure="false">3</definedName>
    <definedName function="false" hidden="false" localSheetId="14" name="solver_adj" vbProcedure="false">N1andN2!$S$118</definedName>
    <definedName function="false" hidden="false" localSheetId="14" name="solver_cvg" vbProcedure="false">0.0001</definedName>
    <definedName function="false" hidden="false" localSheetId="14" name="solver_drv" vbProcedure="false">1</definedName>
    <definedName function="false" hidden="false" localSheetId="14" name="solver_eng" vbProcedure="false">1</definedName>
    <definedName function="false" hidden="false" localSheetId="14" name="solver_est" vbProcedure="false">1</definedName>
    <definedName function="false" hidden="false" localSheetId="14" name="solver_itr" vbProcedure="false">2147483647</definedName>
    <definedName function="false" hidden="false" localSheetId="14" name="solver_mip" vbProcedure="false">2147483647</definedName>
    <definedName function="false" hidden="false" localSheetId="14" name="solver_mni" vbProcedure="false">30</definedName>
    <definedName function="false" hidden="false" localSheetId="14" name="solver_mrt" vbProcedure="false">0.075</definedName>
    <definedName function="false" hidden="false" localSheetId="14" name="solver_msl" vbProcedure="false">2</definedName>
    <definedName function="false" hidden="false" localSheetId="14" name="solver_neg" vbProcedure="false">1</definedName>
    <definedName function="false" hidden="false" localSheetId="14" name="solver_nod" vbProcedure="false">2147483647</definedName>
    <definedName function="false" hidden="false" localSheetId="14" name="solver_num" vbProcedure="false">0</definedName>
    <definedName function="false" hidden="false" localSheetId="14" name="solver_nwt" vbProcedure="false">1</definedName>
    <definedName function="false" hidden="false" localSheetId="14" name="solver_opt" vbProcedure="false">N1andN2!$S$120</definedName>
    <definedName function="false" hidden="false" localSheetId="14" name="solver_pre" vbProcedure="false">0.000001</definedName>
    <definedName function="false" hidden="false" localSheetId="14" name="solver_rbv" vbProcedure="false">1</definedName>
    <definedName function="false" hidden="false" localSheetId="14" name="solver_rlx" vbProcedure="false">2</definedName>
    <definedName function="false" hidden="false" localSheetId="14" name="solver_rsd" vbProcedure="false">0</definedName>
    <definedName function="false" hidden="false" localSheetId="14" name="solver_scl" vbProcedure="false">1</definedName>
    <definedName function="false" hidden="false" localSheetId="14" name="solver_sho" vbProcedure="false">2</definedName>
    <definedName function="false" hidden="false" localSheetId="14" name="solver_ssz" vbProcedure="false">100</definedName>
    <definedName function="false" hidden="false" localSheetId="14" name="solver_tim" vbProcedure="false">2147483647</definedName>
    <definedName function="false" hidden="false" localSheetId="14" name="solver_tol" vbProcedure="false">0.01</definedName>
    <definedName function="false" hidden="false" localSheetId="14" name="solver_typ" vbProcedure="false">2</definedName>
    <definedName function="false" hidden="false" localSheetId="14" name="solver_val" vbProcedure="false">0</definedName>
    <definedName function="false" hidden="false" localSheetId="14" name="solver_ver" vbProcedure="false">3</definedName>
    <definedName function="false" hidden="false" localSheetId="15" name="solver_adj" vbProcedure="false">'080817-A'!$S$49</definedName>
    <definedName function="false" hidden="false" localSheetId="15" name="solver_cvg" vbProcedure="false">0.0001</definedName>
    <definedName function="false" hidden="false" localSheetId="15" name="solver_drv" vbProcedure="false">1</definedName>
    <definedName function="false" hidden="false" localSheetId="15" name="solver_eng" vbProcedure="false">1</definedName>
    <definedName function="false" hidden="false" localSheetId="15" name="solver_est" vbProcedure="false">1</definedName>
    <definedName function="false" hidden="false" localSheetId="15" name="solver_itr" vbProcedure="false">2147483647</definedName>
    <definedName function="false" hidden="false" localSheetId="15" name="solver_mip" vbProcedure="false">2147483647</definedName>
    <definedName function="false" hidden="false" localSheetId="15" name="solver_mni" vbProcedure="false">30</definedName>
    <definedName function="false" hidden="false" localSheetId="15" name="solver_mrt" vbProcedure="false">0.075</definedName>
    <definedName function="false" hidden="false" localSheetId="15" name="solver_msl" vbProcedure="false">2</definedName>
    <definedName function="false" hidden="false" localSheetId="15" name="solver_neg" vbProcedure="false">1</definedName>
    <definedName function="false" hidden="false" localSheetId="15" name="solver_nod" vbProcedure="false">2147483647</definedName>
    <definedName function="false" hidden="false" localSheetId="15" name="solver_num" vbProcedure="false">0</definedName>
    <definedName function="false" hidden="false" localSheetId="15" name="solver_nwt" vbProcedure="false">1</definedName>
    <definedName function="false" hidden="false" localSheetId="15" name="solver_opt" vbProcedure="false">'080817-A'!$S$51</definedName>
    <definedName function="false" hidden="false" localSheetId="15" name="solver_pre" vbProcedure="false">0.000001</definedName>
    <definedName function="false" hidden="false" localSheetId="15" name="solver_rbv" vbProcedure="false">1</definedName>
    <definedName function="false" hidden="false" localSheetId="15" name="solver_rlx" vbProcedure="false">2</definedName>
    <definedName function="false" hidden="false" localSheetId="15" name="solver_rsd" vbProcedure="false">0</definedName>
    <definedName function="false" hidden="false" localSheetId="15" name="solver_scl" vbProcedure="false">1</definedName>
    <definedName function="false" hidden="false" localSheetId="15" name="solver_sho" vbProcedure="false">2</definedName>
    <definedName function="false" hidden="false" localSheetId="15" name="solver_ssz" vbProcedure="false">100</definedName>
    <definedName function="false" hidden="false" localSheetId="15" name="solver_tim" vbProcedure="false">2147483647</definedName>
    <definedName function="false" hidden="false" localSheetId="15" name="solver_tol" vbProcedure="false">0.01</definedName>
    <definedName function="false" hidden="false" localSheetId="15" name="solver_typ" vbProcedure="false">2</definedName>
    <definedName function="false" hidden="false" localSheetId="15" name="solver_val" vbProcedure="false">0</definedName>
    <definedName function="false" hidden="false" localSheetId="15" name="solver_ver" vbProcedure="false">3</definedName>
    <definedName function="false" hidden="false" localSheetId="16" name="solver_adj" vbProcedure="false">'080817-B'!$S$84</definedName>
    <definedName function="false" hidden="false" localSheetId="16" name="solver_cvg" vbProcedure="false">0.0001</definedName>
    <definedName function="false" hidden="false" localSheetId="16" name="solver_drv" vbProcedure="false">1</definedName>
    <definedName function="false" hidden="false" localSheetId="16" name="solver_eng" vbProcedure="false">1</definedName>
    <definedName function="false" hidden="false" localSheetId="16" name="solver_est" vbProcedure="false">1</definedName>
    <definedName function="false" hidden="false" localSheetId="16" name="solver_itr" vbProcedure="false">2147483647</definedName>
    <definedName function="false" hidden="false" localSheetId="16" name="solver_mip" vbProcedure="false">2147483647</definedName>
    <definedName function="false" hidden="false" localSheetId="16" name="solver_mni" vbProcedure="false">30</definedName>
    <definedName function="false" hidden="false" localSheetId="16" name="solver_mrt" vbProcedure="false">0.075</definedName>
    <definedName function="false" hidden="false" localSheetId="16" name="solver_msl" vbProcedure="false">2</definedName>
    <definedName function="false" hidden="false" localSheetId="16" name="solver_neg" vbProcedure="false">1</definedName>
    <definedName function="false" hidden="false" localSheetId="16" name="solver_nod" vbProcedure="false">2147483647</definedName>
    <definedName function="false" hidden="false" localSheetId="16" name="solver_num" vbProcedure="false">0</definedName>
    <definedName function="false" hidden="false" localSheetId="16" name="solver_nwt" vbProcedure="false">1</definedName>
    <definedName function="false" hidden="false" localSheetId="16" name="solver_opt" vbProcedure="false">'080817-B'!$S$86</definedName>
    <definedName function="false" hidden="false" localSheetId="16" name="solver_pre" vbProcedure="false">0.000001</definedName>
    <definedName function="false" hidden="false" localSheetId="16" name="solver_rbv" vbProcedure="false">1</definedName>
    <definedName function="false" hidden="false" localSheetId="16" name="solver_rlx" vbProcedure="false">2</definedName>
    <definedName function="false" hidden="false" localSheetId="16" name="solver_rsd" vbProcedure="false">0</definedName>
    <definedName function="false" hidden="false" localSheetId="16" name="solver_scl" vbProcedure="false">1</definedName>
    <definedName function="false" hidden="false" localSheetId="16" name="solver_sho" vbProcedure="false">2</definedName>
    <definedName function="false" hidden="false" localSheetId="16" name="solver_ssz" vbProcedure="false">100</definedName>
    <definedName function="false" hidden="false" localSheetId="16" name="solver_tim" vbProcedure="false">2147483647</definedName>
    <definedName function="false" hidden="false" localSheetId="16" name="solver_tol" vbProcedure="false">0.01</definedName>
    <definedName function="false" hidden="false" localSheetId="16" name="solver_typ" vbProcedure="false">2</definedName>
    <definedName function="false" hidden="false" localSheetId="16" name="solver_val" vbProcedure="false">0</definedName>
    <definedName function="false" hidden="false" localSheetId="16" name="solver_ver" vbProcedure="false">3</definedName>
    <definedName function="false" hidden="false" localSheetId="17" name="solver_adj" vbProcedure="false">'090817-A'!$S$255</definedName>
    <definedName function="false" hidden="false" localSheetId="17" name="solver_cvg" vbProcedure="false">0.0001</definedName>
    <definedName function="false" hidden="false" localSheetId="17" name="solver_drv" vbProcedure="false">1</definedName>
    <definedName function="false" hidden="false" localSheetId="17" name="solver_eng" vbProcedure="false">1</definedName>
    <definedName function="false" hidden="false" localSheetId="17" name="solver_est" vbProcedure="false">1</definedName>
    <definedName function="false" hidden="false" localSheetId="17" name="solver_itr" vbProcedure="false">2147483647</definedName>
    <definedName function="false" hidden="false" localSheetId="17" name="solver_mip" vbProcedure="false">2147483647</definedName>
    <definedName function="false" hidden="false" localSheetId="17" name="solver_mni" vbProcedure="false">30</definedName>
    <definedName function="false" hidden="false" localSheetId="17" name="solver_mrt" vbProcedure="false">0.075</definedName>
    <definedName function="false" hidden="false" localSheetId="17" name="solver_msl" vbProcedure="false">2</definedName>
    <definedName function="false" hidden="false" localSheetId="17" name="solver_neg" vbProcedure="false">1</definedName>
    <definedName function="false" hidden="false" localSheetId="17" name="solver_nod" vbProcedure="false">2147483647</definedName>
    <definedName function="false" hidden="false" localSheetId="17" name="solver_num" vbProcedure="false">0</definedName>
    <definedName function="false" hidden="false" localSheetId="17" name="solver_nwt" vbProcedure="false">1</definedName>
    <definedName function="false" hidden="false" localSheetId="17" name="solver_opt" vbProcedure="false">'090817-A'!$S$257</definedName>
    <definedName function="false" hidden="false" localSheetId="17" name="solver_pre" vbProcedure="false">0.000001</definedName>
    <definedName function="false" hidden="false" localSheetId="17" name="solver_rbv" vbProcedure="false">1</definedName>
    <definedName function="false" hidden="false" localSheetId="17" name="solver_rlx" vbProcedure="false">2</definedName>
    <definedName function="false" hidden="false" localSheetId="17" name="solver_rsd" vbProcedure="false">0</definedName>
    <definedName function="false" hidden="false" localSheetId="17" name="solver_scl" vbProcedure="false">1</definedName>
    <definedName function="false" hidden="false" localSheetId="17" name="solver_sho" vbProcedure="false">2</definedName>
    <definedName function="false" hidden="false" localSheetId="17" name="solver_ssz" vbProcedure="false">100</definedName>
    <definedName function="false" hidden="false" localSheetId="17" name="solver_tim" vbProcedure="false">2147483647</definedName>
    <definedName function="false" hidden="false" localSheetId="17" name="solver_tol" vbProcedure="false">0.01</definedName>
    <definedName function="false" hidden="false" localSheetId="17" name="solver_typ" vbProcedure="false">2</definedName>
    <definedName function="false" hidden="false" localSheetId="17" name="solver_val" vbProcedure="false">0</definedName>
    <definedName function="false" hidden="false" localSheetId="17" name="solver_ver" vbProcedure="false">3</definedName>
    <definedName function="false" hidden="false" localSheetId="18" name="solver_adj" vbProcedure="false">'090817-B'!$S$186</definedName>
    <definedName function="false" hidden="false" localSheetId="18" name="solver_cvg" vbProcedure="false">0.0001</definedName>
    <definedName function="false" hidden="false" localSheetId="18" name="solver_drv" vbProcedure="false">1</definedName>
    <definedName function="false" hidden="false" localSheetId="18" name="solver_eng" vbProcedure="false">1</definedName>
    <definedName function="false" hidden="false" localSheetId="18" name="solver_est" vbProcedure="false">1</definedName>
    <definedName function="false" hidden="false" localSheetId="18" name="solver_itr" vbProcedure="false">2147483647</definedName>
    <definedName function="false" hidden="false" localSheetId="18" name="solver_mip" vbProcedure="false">2147483647</definedName>
    <definedName function="false" hidden="false" localSheetId="18" name="solver_mni" vbProcedure="false">30</definedName>
    <definedName function="false" hidden="false" localSheetId="18" name="solver_mrt" vbProcedure="false">0.075</definedName>
    <definedName function="false" hidden="false" localSheetId="18" name="solver_msl" vbProcedure="false">2</definedName>
    <definedName function="false" hidden="false" localSheetId="18" name="solver_neg" vbProcedure="false">1</definedName>
    <definedName function="false" hidden="false" localSheetId="18" name="solver_nod" vbProcedure="false">2147483647</definedName>
    <definedName function="false" hidden="false" localSheetId="18" name="solver_num" vbProcedure="false">0</definedName>
    <definedName function="false" hidden="false" localSheetId="18" name="solver_nwt" vbProcedure="false">1</definedName>
    <definedName function="false" hidden="false" localSheetId="18" name="solver_opt" vbProcedure="false">'090817-B'!$S$188</definedName>
    <definedName function="false" hidden="false" localSheetId="18" name="solver_pre" vbProcedure="false">0.000001</definedName>
    <definedName function="false" hidden="false" localSheetId="18" name="solver_rbv" vbProcedure="false">1</definedName>
    <definedName function="false" hidden="false" localSheetId="18" name="solver_rlx" vbProcedure="false">2</definedName>
    <definedName function="false" hidden="false" localSheetId="18" name="solver_rsd" vbProcedure="false">0</definedName>
    <definedName function="false" hidden="false" localSheetId="18" name="solver_scl" vbProcedure="false">1</definedName>
    <definedName function="false" hidden="false" localSheetId="18" name="solver_sho" vbProcedure="false">2</definedName>
    <definedName function="false" hidden="false" localSheetId="18" name="solver_ssz" vbProcedure="false">100</definedName>
    <definedName function="false" hidden="false" localSheetId="18" name="solver_tim" vbProcedure="false">2147483647</definedName>
    <definedName function="false" hidden="false" localSheetId="18" name="solver_tol" vbProcedure="false">0.01</definedName>
    <definedName function="false" hidden="false" localSheetId="18" name="solver_typ" vbProcedure="false">2</definedName>
    <definedName function="false" hidden="false" localSheetId="18" name="solver_val" vbProcedure="false">0</definedName>
    <definedName function="false" hidden="false" localSheetId="18" name="solver_ver" vbProcedure="false">3</definedName>
    <definedName function="false" hidden="false" localSheetId="19" name="solver_adj" vbProcedure="false">'030817-A'!$S$255</definedName>
    <definedName function="false" hidden="false" localSheetId="19" name="solver_cvg" vbProcedure="false">0.0001</definedName>
    <definedName function="false" hidden="false" localSheetId="19" name="solver_drv" vbProcedure="false">1</definedName>
    <definedName function="false" hidden="false" localSheetId="19" name="solver_eng" vbProcedure="false">1</definedName>
    <definedName function="false" hidden="false" localSheetId="19" name="solver_est" vbProcedure="false">1</definedName>
    <definedName function="false" hidden="false" localSheetId="19" name="solver_itr" vbProcedure="false">2147483647</definedName>
    <definedName function="false" hidden="false" localSheetId="19" name="solver_mip" vbProcedure="false">2147483647</definedName>
    <definedName function="false" hidden="false" localSheetId="19" name="solver_mni" vbProcedure="false">30</definedName>
    <definedName function="false" hidden="false" localSheetId="19" name="solver_mrt" vbProcedure="false">0.075</definedName>
    <definedName function="false" hidden="false" localSheetId="19" name="solver_msl" vbProcedure="false">2</definedName>
    <definedName function="false" hidden="false" localSheetId="19" name="solver_neg" vbProcedure="false">1</definedName>
    <definedName function="false" hidden="false" localSheetId="19" name="solver_nod" vbProcedure="false">2147483647</definedName>
    <definedName function="false" hidden="false" localSheetId="19" name="solver_num" vbProcedure="false">0</definedName>
    <definedName function="false" hidden="false" localSheetId="19" name="solver_nwt" vbProcedure="false">1</definedName>
    <definedName function="false" hidden="false" localSheetId="19" name="solver_opt" vbProcedure="false">'030817-A'!$S$257</definedName>
    <definedName function="false" hidden="false" localSheetId="19" name="solver_pre" vbProcedure="false">0.000001</definedName>
    <definedName function="false" hidden="false" localSheetId="19" name="solver_rbv" vbProcedure="false">1</definedName>
    <definedName function="false" hidden="false" localSheetId="19" name="solver_rlx" vbProcedure="false">2</definedName>
    <definedName function="false" hidden="false" localSheetId="19" name="solver_rsd" vbProcedure="false">0</definedName>
    <definedName function="false" hidden="false" localSheetId="19" name="solver_scl" vbProcedure="false">1</definedName>
    <definedName function="false" hidden="false" localSheetId="19" name="solver_sho" vbProcedure="false">2</definedName>
    <definedName function="false" hidden="false" localSheetId="19" name="solver_ssz" vbProcedure="false">100</definedName>
    <definedName function="false" hidden="false" localSheetId="19" name="solver_tim" vbProcedure="false">2147483647</definedName>
    <definedName function="false" hidden="false" localSheetId="19" name="solver_tol" vbProcedure="false">0.01</definedName>
    <definedName function="false" hidden="false" localSheetId="19" name="solver_typ" vbProcedure="false">2</definedName>
    <definedName function="false" hidden="false" localSheetId="19" name="solver_val" vbProcedure="false">0</definedName>
    <definedName function="false" hidden="false" localSheetId="19" name="solver_ver" vbProcedure="false">3</definedName>
    <definedName function="false" hidden="false" localSheetId="20" name="solver_adj" vbProcedure="false">'030817-B'!$S$255</definedName>
    <definedName function="false" hidden="false" localSheetId="20" name="solver_cvg" vbProcedure="false">0.0001</definedName>
    <definedName function="false" hidden="false" localSheetId="20" name="solver_drv" vbProcedure="false">1</definedName>
    <definedName function="false" hidden="false" localSheetId="20" name="solver_eng" vbProcedure="false">1</definedName>
    <definedName function="false" hidden="false" localSheetId="20" name="solver_est" vbProcedure="false">1</definedName>
    <definedName function="false" hidden="false" localSheetId="20" name="solver_itr" vbProcedure="false">2147483647</definedName>
    <definedName function="false" hidden="false" localSheetId="20" name="solver_mip" vbProcedure="false">2147483647</definedName>
    <definedName function="false" hidden="false" localSheetId="20" name="solver_mni" vbProcedure="false">30</definedName>
    <definedName function="false" hidden="false" localSheetId="20" name="solver_mrt" vbProcedure="false">0.075</definedName>
    <definedName function="false" hidden="false" localSheetId="20" name="solver_msl" vbProcedure="false">2</definedName>
    <definedName function="false" hidden="false" localSheetId="20" name="solver_neg" vbProcedure="false">1</definedName>
    <definedName function="false" hidden="false" localSheetId="20" name="solver_nod" vbProcedure="false">2147483647</definedName>
    <definedName function="false" hidden="false" localSheetId="20" name="solver_num" vbProcedure="false">0</definedName>
    <definedName function="false" hidden="false" localSheetId="20" name="solver_nwt" vbProcedure="false">1</definedName>
    <definedName function="false" hidden="false" localSheetId="20" name="solver_opt" vbProcedure="false">'030817-B'!$S$257</definedName>
    <definedName function="false" hidden="false" localSheetId="20" name="solver_pre" vbProcedure="false">0.000001</definedName>
    <definedName function="false" hidden="false" localSheetId="20" name="solver_rbv" vbProcedure="false">1</definedName>
    <definedName function="false" hidden="false" localSheetId="20" name="solver_rlx" vbProcedure="false">2</definedName>
    <definedName function="false" hidden="false" localSheetId="20" name="solver_rsd" vbProcedure="false">0</definedName>
    <definedName function="false" hidden="false" localSheetId="20" name="solver_scl" vbProcedure="false">1</definedName>
    <definedName function="false" hidden="false" localSheetId="20" name="solver_sho" vbProcedure="false">2</definedName>
    <definedName function="false" hidden="false" localSheetId="20" name="solver_ssz" vbProcedure="false">100</definedName>
    <definedName function="false" hidden="false" localSheetId="20" name="solver_tim" vbProcedure="false">2147483647</definedName>
    <definedName function="false" hidden="false" localSheetId="20" name="solver_tol" vbProcedure="false">0.01</definedName>
    <definedName function="false" hidden="false" localSheetId="20" name="solver_typ" vbProcedure="false">2</definedName>
    <definedName function="false" hidden="false" localSheetId="20" name="solver_val" vbProcedure="false">0</definedName>
    <definedName function="false" hidden="false" localSheetId="20" name="solver_ver" vbProcedure="false">3</definedName>
    <definedName function="false" hidden="false" localSheetId="21" name="solver_adj" vbProcedure="false">'190717-A'!$T$15</definedName>
    <definedName function="false" hidden="false" localSheetId="21" name="solver_cvg" vbProcedure="false">0.0001</definedName>
    <definedName function="false" hidden="false" localSheetId="21" name="solver_drv" vbProcedure="false">1</definedName>
    <definedName function="false" hidden="false" localSheetId="21" name="solver_eng" vbProcedure="false">1</definedName>
    <definedName function="false" hidden="false" localSheetId="21" name="solver_est" vbProcedure="false">1</definedName>
    <definedName function="false" hidden="false" localSheetId="21" name="solver_itr" vbProcedure="false">2147483647</definedName>
    <definedName function="false" hidden="false" localSheetId="21" name="solver_mip" vbProcedure="false">2147483647</definedName>
    <definedName function="false" hidden="false" localSheetId="21" name="solver_mni" vbProcedure="false">30</definedName>
    <definedName function="false" hidden="false" localSheetId="21" name="solver_mrt" vbProcedure="false">0.075</definedName>
    <definedName function="false" hidden="false" localSheetId="21" name="solver_msl" vbProcedure="false">2</definedName>
    <definedName function="false" hidden="false" localSheetId="21" name="solver_neg" vbProcedure="false">1</definedName>
    <definedName function="false" hidden="false" localSheetId="21" name="solver_nod" vbProcedure="false">2147483647</definedName>
    <definedName function="false" hidden="false" localSheetId="21" name="solver_num" vbProcedure="false">0</definedName>
    <definedName function="false" hidden="false" localSheetId="21" name="solver_nwt" vbProcedure="false">1</definedName>
    <definedName function="false" hidden="false" localSheetId="21" name="solver_opt" vbProcedure="false">'190717-A'!$T$17</definedName>
    <definedName function="false" hidden="false" localSheetId="21" name="solver_pre" vbProcedure="false">0.000001</definedName>
    <definedName function="false" hidden="false" localSheetId="21" name="solver_rbv" vbProcedure="false">1</definedName>
    <definedName function="false" hidden="false" localSheetId="21" name="solver_rlx" vbProcedure="false">2</definedName>
    <definedName function="false" hidden="false" localSheetId="21" name="solver_rsd" vbProcedure="false">0</definedName>
    <definedName function="false" hidden="false" localSheetId="21" name="solver_scl" vbProcedure="false">1</definedName>
    <definedName function="false" hidden="false" localSheetId="21" name="solver_sho" vbProcedure="false">2</definedName>
    <definedName function="false" hidden="false" localSheetId="21" name="solver_ssz" vbProcedure="false">100</definedName>
    <definedName function="false" hidden="false" localSheetId="21" name="solver_tim" vbProcedure="false">2147483647</definedName>
    <definedName function="false" hidden="false" localSheetId="21" name="solver_tol" vbProcedure="false">0.01</definedName>
    <definedName function="false" hidden="false" localSheetId="21" name="solver_typ" vbProcedure="false">2</definedName>
    <definedName function="false" hidden="false" localSheetId="21" name="solver_val" vbProcedure="false">0</definedName>
    <definedName function="false" hidden="false" localSheetId="21" name="solver_ver" vbProcedure="false">3</definedName>
    <definedName function="false" hidden="false" localSheetId="22" name="solver_adj" vbProcedure="false">'190717-B'!$S$255</definedName>
    <definedName function="false" hidden="false" localSheetId="22" name="solver_cvg" vbProcedure="false">0.0001</definedName>
    <definedName function="false" hidden="false" localSheetId="22" name="solver_drv" vbProcedure="false">1</definedName>
    <definedName function="false" hidden="false" localSheetId="22" name="solver_eng" vbProcedure="false">1</definedName>
    <definedName function="false" hidden="false" localSheetId="22" name="solver_est" vbProcedure="false">1</definedName>
    <definedName function="false" hidden="false" localSheetId="22" name="solver_itr" vbProcedure="false">2147483647</definedName>
    <definedName function="false" hidden="false" localSheetId="22" name="solver_mip" vbProcedure="false">2147483647</definedName>
    <definedName function="false" hidden="false" localSheetId="22" name="solver_mni" vbProcedure="false">30</definedName>
    <definedName function="false" hidden="false" localSheetId="22" name="solver_mrt" vbProcedure="false">0.075</definedName>
    <definedName function="false" hidden="false" localSheetId="22" name="solver_msl" vbProcedure="false">2</definedName>
    <definedName function="false" hidden="false" localSheetId="22" name="solver_neg" vbProcedure="false">1</definedName>
    <definedName function="false" hidden="false" localSheetId="22" name="solver_nod" vbProcedure="false">2147483647</definedName>
    <definedName function="false" hidden="false" localSheetId="22" name="solver_num" vbProcedure="false">0</definedName>
    <definedName function="false" hidden="false" localSheetId="22" name="solver_nwt" vbProcedure="false">1</definedName>
    <definedName function="false" hidden="false" localSheetId="22" name="solver_opt" vbProcedure="false">'190717-B'!$S$257</definedName>
    <definedName function="false" hidden="false" localSheetId="22" name="solver_pre" vbProcedure="false">0.000001</definedName>
    <definedName function="false" hidden="false" localSheetId="22" name="solver_rbv" vbProcedure="false">1</definedName>
    <definedName function="false" hidden="false" localSheetId="22" name="solver_rlx" vbProcedure="false">2</definedName>
    <definedName function="false" hidden="false" localSheetId="22" name="solver_rsd" vbProcedure="false">0</definedName>
    <definedName function="false" hidden="false" localSheetId="22" name="solver_scl" vbProcedure="false">1</definedName>
    <definedName function="false" hidden="false" localSheetId="22" name="solver_sho" vbProcedure="false">2</definedName>
    <definedName function="false" hidden="false" localSheetId="22" name="solver_ssz" vbProcedure="false">100</definedName>
    <definedName function="false" hidden="false" localSheetId="22" name="solver_tim" vbProcedure="false">2147483647</definedName>
    <definedName function="false" hidden="false" localSheetId="22" name="solver_tol" vbProcedure="false">0.01</definedName>
    <definedName function="false" hidden="false" localSheetId="22" name="solver_typ" vbProcedure="false">2</definedName>
    <definedName function="false" hidden="false" localSheetId="22" name="solver_val" vbProcedure="false">0</definedName>
    <definedName function="false" hidden="false" localSheetId="22" name="solver_ver" vbProcedure="false">3</definedName>
    <definedName function="false" hidden="false" localSheetId="23" name="solver_adj" vbProcedure="false">'20-210917-1'!$S$84</definedName>
    <definedName function="false" hidden="false" localSheetId="23" name="solver_cvg" vbProcedure="false">0.0001</definedName>
    <definedName function="false" hidden="false" localSheetId="23" name="solver_drv" vbProcedure="false">1</definedName>
    <definedName function="false" hidden="false" localSheetId="23" name="solver_eng" vbProcedure="false">1</definedName>
    <definedName function="false" hidden="false" localSheetId="23" name="solver_est" vbProcedure="false">1</definedName>
    <definedName function="false" hidden="false" localSheetId="23" name="solver_itr" vbProcedure="false">2147483647</definedName>
    <definedName function="false" hidden="false" localSheetId="23" name="solver_mip" vbProcedure="false">2147483647</definedName>
    <definedName function="false" hidden="false" localSheetId="23" name="solver_mni" vbProcedure="false">30</definedName>
    <definedName function="false" hidden="false" localSheetId="23" name="solver_mrt" vbProcedure="false">0.075</definedName>
    <definedName function="false" hidden="false" localSheetId="23" name="solver_msl" vbProcedure="false">2</definedName>
    <definedName function="false" hidden="false" localSheetId="23" name="solver_neg" vbProcedure="false">1</definedName>
    <definedName function="false" hidden="false" localSheetId="23" name="solver_nod" vbProcedure="false">2147483647</definedName>
    <definedName function="false" hidden="false" localSheetId="23" name="solver_num" vbProcedure="false">0</definedName>
    <definedName function="false" hidden="false" localSheetId="23" name="solver_nwt" vbProcedure="false">1</definedName>
    <definedName function="false" hidden="false" localSheetId="23" name="solver_opt" vbProcedure="false">'20-210917-1'!$S$86</definedName>
    <definedName function="false" hidden="false" localSheetId="23" name="solver_pre" vbProcedure="false">0.000001</definedName>
    <definedName function="false" hidden="false" localSheetId="23" name="solver_rbv" vbProcedure="false">1</definedName>
    <definedName function="false" hidden="false" localSheetId="23" name="solver_rlx" vbProcedure="false">2</definedName>
    <definedName function="false" hidden="false" localSheetId="23" name="solver_rsd" vbProcedure="false">0</definedName>
    <definedName function="false" hidden="false" localSheetId="23" name="solver_scl" vbProcedure="false">1</definedName>
    <definedName function="false" hidden="false" localSheetId="23" name="solver_sho" vbProcedure="false">2</definedName>
    <definedName function="false" hidden="false" localSheetId="23" name="solver_ssz" vbProcedure="false">100</definedName>
    <definedName function="false" hidden="false" localSheetId="23" name="solver_tim" vbProcedure="false">2147483647</definedName>
    <definedName function="false" hidden="false" localSheetId="23" name="solver_tol" vbProcedure="false">0.01</definedName>
    <definedName function="false" hidden="false" localSheetId="23" name="solver_typ" vbProcedure="false">2</definedName>
    <definedName function="false" hidden="false" localSheetId="23" name="solver_val" vbProcedure="false">0</definedName>
    <definedName function="false" hidden="false" localSheetId="23" name="solver_ver" vbProcedure="false">3</definedName>
    <definedName function="false" hidden="false" localSheetId="24" name="solver_adj" vbProcedure="false">'20-210917-2'!$S$152</definedName>
    <definedName function="false" hidden="false" localSheetId="24" name="solver_cvg" vbProcedure="false">0.0001</definedName>
    <definedName function="false" hidden="false" localSheetId="24" name="solver_drv" vbProcedure="false">1</definedName>
    <definedName function="false" hidden="false" localSheetId="24" name="solver_eng" vbProcedure="false">1</definedName>
    <definedName function="false" hidden="false" localSheetId="24" name="solver_est" vbProcedure="false">1</definedName>
    <definedName function="false" hidden="false" localSheetId="24" name="solver_itr" vbProcedure="false">2147483647</definedName>
    <definedName function="false" hidden="false" localSheetId="24" name="solver_mip" vbProcedure="false">2147483647</definedName>
    <definedName function="false" hidden="false" localSheetId="24" name="solver_mni" vbProcedure="false">30</definedName>
    <definedName function="false" hidden="false" localSheetId="24" name="solver_mrt" vbProcedure="false">0.075</definedName>
    <definedName function="false" hidden="false" localSheetId="24" name="solver_msl" vbProcedure="false">2</definedName>
    <definedName function="false" hidden="false" localSheetId="24" name="solver_neg" vbProcedure="false">1</definedName>
    <definedName function="false" hidden="false" localSheetId="24" name="solver_nod" vbProcedure="false">2147483647</definedName>
    <definedName function="false" hidden="false" localSheetId="24" name="solver_num" vbProcedure="false">0</definedName>
    <definedName function="false" hidden="false" localSheetId="24" name="solver_nwt" vbProcedure="false">1</definedName>
    <definedName function="false" hidden="false" localSheetId="24" name="solver_opt" vbProcedure="false">'20-210917-2'!$S$154</definedName>
    <definedName function="false" hidden="false" localSheetId="24" name="solver_pre" vbProcedure="false">0.000001</definedName>
    <definedName function="false" hidden="false" localSheetId="24" name="solver_rbv" vbProcedure="false">1</definedName>
    <definedName function="false" hidden="false" localSheetId="24" name="solver_rlx" vbProcedure="false">2</definedName>
    <definedName function="false" hidden="false" localSheetId="24" name="solver_rsd" vbProcedure="false">0</definedName>
    <definedName function="false" hidden="false" localSheetId="24" name="solver_scl" vbProcedure="false">1</definedName>
    <definedName function="false" hidden="false" localSheetId="24" name="solver_sho" vbProcedure="false">2</definedName>
    <definedName function="false" hidden="false" localSheetId="24" name="solver_ssz" vbProcedure="false">100</definedName>
    <definedName function="false" hidden="false" localSheetId="24" name="solver_tim" vbProcedure="false">2147483647</definedName>
    <definedName function="false" hidden="false" localSheetId="24" name="solver_tol" vbProcedure="false">0.01</definedName>
    <definedName function="false" hidden="false" localSheetId="24" name="solver_typ" vbProcedure="false">2</definedName>
    <definedName function="false" hidden="false" localSheetId="24" name="solver_val" vbProcedure="false">0</definedName>
    <definedName function="false" hidden="false" localSheetId="24" name="solver_ver" vbProcedure="false">3</definedName>
    <definedName function="false" hidden="false" localSheetId="25" name="solver_adj" vbProcedure="false">'20-210917-3'!$S$84</definedName>
    <definedName function="false" hidden="false" localSheetId="25" name="solver_cvg" vbProcedure="false">0.0001</definedName>
    <definedName function="false" hidden="false" localSheetId="25" name="solver_drv" vbProcedure="false">1</definedName>
    <definedName function="false" hidden="false" localSheetId="25" name="solver_eng" vbProcedure="false">1</definedName>
    <definedName function="false" hidden="false" localSheetId="25" name="solver_est" vbProcedure="false">1</definedName>
    <definedName function="false" hidden="false" localSheetId="25" name="solver_itr" vbProcedure="false">2147483647</definedName>
    <definedName function="false" hidden="false" localSheetId="25" name="solver_mip" vbProcedure="false">2147483647</definedName>
    <definedName function="false" hidden="false" localSheetId="25" name="solver_mni" vbProcedure="false">30</definedName>
    <definedName function="false" hidden="false" localSheetId="25" name="solver_mrt" vbProcedure="false">0.075</definedName>
    <definedName function="false" hidden="false" localSheetId="25" name="solver_msl" vbProcedure="false">2</definedName>
    <definedName function="false" hidden="false" localSheetId="25" name="solver_neg" vbProcedure="false">1</definedName>
    <definedName function="false" hidden="false" localSheetId="25" name="solver_nod" vbProcedure="false">2147483647</definedName>
    <definedName function="false" hidden="false" localSheetId="25" name="solver_num" vbProcedure="false">0</definedName>
    <definedName function="false" hidden="false" localSheetId="25" name="solver_nwt" vbProcedure="false">1</definedName>
    <definedName function="false" hidden="false" localSheetId="25" name="solver_opt" vbProcedure="false">'20-210917-3'!$S$86</definedName>
    <definedName function="false" hidden="false" localSheetId="25" name="solver_pre" vbProcedure="false">0.000001</definedName>
    <definedName function="false" hidden="false" localSheetId="25" name="solver_rbv" vbProcedure="false">1</definedName>
    <definedName function="false" hidden="false" localSheetId="25" name="solver_rlx" vbProcedure="false">2</definedName>
    <definedName function="false" hidden="false" localSheetId="25" name="solver_rsd" vbProcedure="false">0</definedName>
    <definedName function="false" hidden="false" localSheetId="25" name="solver_scl" vbProcedure="false">1</definedName>
    <definedName function="false" hidden="false" localSheetId="25" name="solver_sho" vbProcedure="false">2</definedName>
    <definedName function="false" hidden="false" localSheetId="25" name="solver_ssz" vbProcedure="false">100</definedName>
    <definedName function="false" hidden="false" localSheetId="25" name="solver_tim" vbProcedure="false">2147483647</definedName>
    <definedName function="false" hidden="false" localSheetId="25" name="solver_tol" vbProcedure="false">0.01</definedName>
    <definedName function="false" hidden="false" localSheetId="25" name="solver_typ" vbProcedure="false">2</definedName>
    <definedName function="false" hidden="false" localSheetId="25" name="solver_val" vbProcedure="false">0</definedName>
    <definedName function="false" hidden="false" localSheetId="25" name="solver_ver" vbProcedure="false">3</definedName>
    <definedName function="false" hidden="false" localSheetId="26" name="solver_adj" vbProcedure="false">'20-210917-4'!$S$49</definedName>
    <definedName function="false" hidden="false" localSheetId="26" name="solver_cvg" vbProcedure="false">0.0001</definedName>
    <definedName function="false" hidden="false" localSheetId="26" name="solver_drv" vbProcedure="false">1</definedName>
    <definedName function="false" hidden="false" localSheetId="26" name="solver_eng" vbProcedure="false">1</definedName>
    <definedName function="false" hidden="false" localSheetId="26" name="solver_est" vbProcedure="false">1</definedName>
    <definedName function="false" hidden="false" localSheetId="26" name="solver_itr" vbProcedure="false">2147483647</definedName>
    <definedName function="false" hidden="false" localSheetId="26" name="solver_mip" vbProcedure="false">2147483647</definedName>
    <definedName function="false" hidden="false" localSheetId="26" name="solver_mni" vbProcedure="false">30</definedName>
    <definedName function="false" hidden="false" localSheetId="26" name="solver_mrt" vbProcedure="false">0.075</definedName>
    <definedName function="false" hidden="false" localSheetId="26" name="solver_msl" vbProcedure="false">2</definedName>
    <definedName function="false" hidden="false" localSheetId="26" name="solver_neg" vbProcedure="false">1</definedName>
    <definedName function="false" hidden="false" localSheetId="26" name="solver_nod" vbProcedure="false">2147483647</definedName>
    <definedName function="false" hidden="false" localSheetId="26" name="solver_num" vbProcedure="false">0</definedName>
    <definedName function="false" hidden="false" localSheetId="26" name="solver_nwt" vbProcedure="false">1</definedName>
    <definedName function="false" hidden="false" localSheetId="26" name="solver_opt" vbProcedure="false">'20-210917-4'!$S$51</definedName>
    <definedName function="false" hidden="false" localSheetId="26" name="solver_pre" vbProcedure="false">0.000001</definedName>
    <definedName function="false" hidden="false" localSheetId="26" name="solver_rbv" vbProcedure="false">1</definedName>
    <definedName function="false" hidden="false" localSheetId="26" name="solver_rlx" vbProcedure="false">2</definedName>
    <definedName function="false" hidden="false" localSheetId="26" name="solver_rsd" vbProcedure="false">0</definedName>
    <definedName function="false" hidden="false" localSheetId="26" name="solver_scl" vbProcedure="false">1</definedName>
    <definedName function="false" hidden="false" localSheetId="26" name="solver_sho" vbProcedure="false">2</definedName>
    <definedName function="false" hidden="false" localSheetId="26" name="solver_ssz" vbProcedure="false">100</definedName>
    <definedName function="false" hidden="false" localSheetId="26" name="solver_tim" vbProcedure="false">2147483647</definedName>
    <definedName function="false" hidden="false" localSheetId="26" name="solver_tol" vbProcedure="false">0.01</definedName>
    <definedName function="false" hidden="false" localSheetId="26" name="solver_typ" vbProcedure="false">2</definedName>
    <definedName function="false" hidden="false" localSheetId="26" name="solver_val" vbProcedure="false">0</definedName>
    <definedName function="false" hidden="false" localSheetId="26" name="solver_ver" vbProcedure="false">3</definedName>
    <definedName function="false" hidden="false" localSheetId="27" name="solver_adj" vbProcedure="false">'20-210917-5'!$S$152</definedName>
    <definedName function="false" hidden="false" localSheetId="27" name="solver_cvg" vbProcedure="false">0.0001</definedName>
    <definedName function="false" hidden="false" localSheetId="27" name="solver_drv" vbProcedure="false">1</definedName>
    <definedName function="false" hidden="false" localSheetId="27" name="solver_eng" vbProcedure="false">1</definedName>
    <definedName function="false" hidden="false" localSheetId="27" name="solver_est" vbProcedure="false">1</definedName>
    <definedName function="false" hidden="false" localSheetId="27" name="solver_itr" vbProcedure="false">2147483647</definedName>
    <definedName function="false" hidden="false" localSheetId="27" name="solver_mip" vbProcedure="false">2147483647</definedName>
    <definedName function="false" hidden="false" localSheetId="27" name="solver_mni" vbProcedure="false">30</definedName>
    <definedName function="false" hidden="false" localSheetId="27" name="solver_mrt" vbProcedure="false">0.075</definedName>
    <definedName function="false" hidden="false" localSheetId="27" name="solver_msl" vbProcedure="false">2</definedName>
    <definedName function="false" hidden="false" localSheetId="27" name="solver_neg" vbProcedure="false">1</definedName>
    <definedName function="false" hidden="false" localSheetId="27" name="solver_nod" vbProcedure="false">2147483647</definedName>
    <definedName function="false" hidden="false" localSheetId="27" name="solver_num" vbProcedure="false">0</definedName>
    <definedName function="false" hidden="false" localSheetId="27" name="solver_nwt" vbProcedure="false">1</definedName>
    <definedName function="false" hidden="false" localSheetId="27" name="solver_opt" vbProcedure="false">'20-210917-5'!$S$154</definedName>
    <definedName function="false" hidden="false" localSheetId="27" name="solver_pre" vbProcedure="false">0.000001</definedName>
    <definedName function="false" hidden="false" localSheetId="27" name="solver_rbv" vbProcedure="false">1</definedName>
    <definedName function="false" hidden="false" localSheetId="27" name="solver_rlx" vbProcedure="false">2</definedName>
    <definedName function="false" hidden="false" localSheetId="27" name="solver_rsd" vbProcedure="false">0</definedName>
    <definedName function="false" hidden="false" localSheetId="27" name="solver_scl" vbProcedure="false">1</definedName>
    <definedName function="false" hidden="false" localSheetId="27" name="solver_sho" vbProcedure="false">2</definedName>
    <definedName function="false" hidden="false" localSheetId="27" name="solver_ssz" vbProcedure="false">100</definedName>
    <definedName function="false" hidden="false" localSheetId="27" name="solver_tim" vbProcedure="false">2147483647</definedName>
    <definedName function="false" hidden="false" localSheetId="27" name="solver_tol" vbProcedure="false">0.01</definedName>
    <definedName function="false" hidden="false" localSheetId="27" name="solver_typ" vbProcedure="false">2</definedName>
    <definedName function="false" hidden="false" localSheetId="27" name="solver_val" vbProcedure="false">0</definedName>
    <definedName function="false" hidden="false" localSheetId="27" name="solver_ver" vbProcedure="false">3</definedName>
    <definedName function="false" hidden="false" localSheetId="28" name="solver_adj" vbProcedure="false">'170817-concresp'!$T$16</definedName>
    <definedName function="false" hidden="false" localSheetId="28" name="solver_cvg" vbProcedure="false">0.0001</definedName>
    <definedName function="false" hidden="false" localSheetId="28" name="solver_drv" vbProcedure="false">1</definedName>
    <definedName function="false" hidden="false" localSheetId="28" name="solver_eng" vbProcedure="false">1</definedName>
    <definedName function="false" hidden="false" localSheetId="28" name="solver_est" vbProcedure="false">1</definedName>
    <definedName function="false" hidden="false" localSheetId="28" name="solver_itr" vbProcedure="false">2147483647</definedName>
    <definedName function="false" hidden="false" localSheetId="28" name="solver_mip" vbProcedure="false">2147483647</definedName>
    <definedName function="false" hidden="false" localSheetId="28" name="solver_mni" vbProcedure="false">30</definedName>
    <definedName function="false" hidden="false" localSheetId="28" name="solver_mrt" vbProcedure="false">0.075</definedName>
    <definedName function="false" hidden="false" localSheetId="28" name="solver_msl" vbProcedure="false">2</definedName>
    <definedName function="false" hidden="false" localSheetId="28" name="solver_neg" vbProcedure="false">1</definedName>
    <definedName function="false" hidden="false" localSheetId="28" name="solver_nod" vbProcedure="false">2147483647</definedName>
    <definedName function="false" hidden="false" localSheetId="28" name="solver_num" vbProcedure="false">0</definedName>
    <definedName function="false" hidden="false" localSheetId="28" name="solver_nwt" vbProcedure="false">1</definedName>
    <definedName function="false" hidden="false" localSheetId="28" name="solver_opt" vbProcedure="false">'170817-concresp'!$T$18</definedName>
    <definedName function="false" hidden="false" localSheetId="28" name="solver_pre" vbProcedure="false">0.000001</definedName>
    <definedName function="false" hidden="false" localSheetId="28" name="solver_rbv" vbProcedure="false">1</definedName>
    <definedName function="false" hidden="false" localSheetId="28" name="solver_rlx" vbProcedure="false">2</definedName>
    <definedName function="false" hidden="false" localSheetId="28" name="solver_rsd" vbProcedure="false">0</definedName>
    <definedName function="false" hidden="false" localSheetId="28" name="solver_scl" vbProcedure="false">1</definedName>
    <definedName function="false" hidden="false" localSheetId="28" name="solver_sho" vbProcedure="false">2</definedName>
    <definedName function="false" hidden="false" localSheetId="28" name="solver_ssz" vbProcedure="false">100</definedName>
    <definedName function="false" hidden="false" localSheetId="28" name="solver_tim" vbProcedure="false">2147483647</definedName>
    <definedName function="false" hidden="false" localSheetId="28" name="solver_tol" vbProcedure="false">0.01</definedName>
    <definedName function="false" hidden="false" localSheetId="28" name="solver_typ" vbProcedure="false">2</definedName>
    <definedName function="false" hidden="false" localSheetId="28" name="solver_val" vbProcedure="false">0</definedName>
    <definedName function="false" hidden="false" localSheetId="28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<sst xmlns="http://schemas.openxmlformats.org/spreadsheetml/2006/main" count="2547" uniqueCount="221">
  <si>
    <t xml:space="preserve">IC50</t>
  </si>
  <si>
    <t xml:space="preserve">in uM</t>
  </si>
  <si>
    <t xml:space="preserve">mean</t>
  </si>
  <si>
    <t xml:space="preserve">sd</t>
  </si>
  <si>
    <t xml:space="preserve">20.7.</t>
  </si>
  <si>
    <t xml:space="preserve">sem</t>
  </si>
  <si>
    <t xml:space="preserve">Amb519</t>
  </si>
  <si>
    <t xml:space="preserve">Amb529</t>
  </si>
  <si>
    <t xml:space="preserve">Amb032</t>
  </si>
  <si>
    <t xml:space="preserve">Amb221</t>
  </si>
  <si>
    <t xml:space="preserve">min</t>
  </si>
  <si>
    <t xml:space="preserve">Amb861</t>
  </si>
  <si>
    <t xml:space="preserve">max</t>
  </si>
  <si>
    <t xml:space="preserve">Amb874</t>
  </si>
  <si>
    <t xml:space="preserve">n</t>
  </si>
  <si>
    <t xml:space="preserve">sum</t>
  </si>
  <si>
    <t xml:space="preserve">Amb879</t>
  </si>
  <si>
    <t xml:space="preserve">Amb884</t>
  </si>
  <si>
    <t xml:space="preserve">Amb891</t>
  </si>
  <si>
    <t xml:space="preserve">Amb898</t>
  </si>
  <si>
    <t xml:space="preserve">Amb924</t>
  </si>
  <si>
    <t xml:space="preserve">Amb930</t>
  </si>
  <si>
    <t xml:space="preserve">Amb937</t>
  </si>
  <si>
    <t xml:space="preserve">Amb950</t>
  </si>
  <si>
    <t xml:space="preserve">Amb962</t>
  </si>
  <si>
    <t xml:space="preserve">Amb890</t>
  </si>
  <si>
    <t xml:space="preserve">Amb579</t>
  </si>
  <si>
    <t xml:space="preserve">Amb583</t>
  </si>
  <si>
    <t xml:space="preserve">Amb587</t>
  </si>
  <si>
    <t xml:space="preserve">Amb506</t>
  </si>
  <si>
    <t xml:space="preserve">Amb259</t>
  </si>
  <si>
    <t xml:space="preserve">Amb538</t>
  </si>
  <si>
    <t xml:space="preserve">Amb369</t>
  </si>
  <si>
    <t xml:space="preserve">Amb370</t>
  </si>
  <si>
    <t xml:space="preserve">Amb377</t>
  </si>
  <si>
    <t xml:space="preserve">Amb074</t>
  </si>
  <si>
    <t xml:space="preserve">Amb244</t>
  </si>
  <si>
    <t xml:space="preserve">Amb333</t>
  </si>
  <si>
    <t xml:space="preserve">Amb713</t>
  </si>
  <si>
    <t xml:space="preserve">Amb994</t>
  </si>
  <si>
    <t xml:space="preserve">Amb998</t>
  </si>
  <si>
    <t xml:space="preserve">Amb004</t>
  </si>
  <si>
    <t xml:space="preserve">Amb030</t>
  </si>
  <si>
    <t xml:space="preserve">Amb453</t>
  </si>
  <si>
    <t xml:space="preserve">Amb149</t>
  </si>
  <si>
    <t xml:space="preserve">Amb224</t>
  </si>
  <si>
    <t xml:space="preserve">Amb321</t>
  </si>
  <si>
    <t xml:space="preserve">Amb322</t>
  </si>
  <si>
    <t xml:space="preserve">Amb210</t>
  </si>
  <si>
    <t xml:space="preserve">Amb649</t>
  </si>
  <si>
    <t xml:space="preserve">LKC098</t>
  </si>
  <si>
    <t xml:space="preserve">LKE101</t>
  </si>
  <si>
    <t xml:space="preserve">LKE21</t>
  </si>
  <si>
    <t xml:space="preserve">LKE61</t>
  </si>
  <si>
    <t xml:space="preserve">TL4-31</t>
  </si>
  <si>
    <t xml:space="preserve">TL4-50.2</t>
  </si>
  <si>
    <t xml:space="preserve">CB-21</t>
  </si>
  <si>
    <t xml:space="preserve">CB-26</t>
  </si>
  <si>
    <t xml:space="preserve">MV-I-25</t>
  </si>
  <si>
    <t xml:space="preserve">TL2-73</t>
  </si>
  <si>
    <t xml:space="preserve">PKII-52</t>
  </si>
  <si>
    <t xml:space="preserve">TL4-58</t>
  </si>
  <si>
    <t xml:space="preserve">TL4-66</t>
  </si>
  <si>
    <t xml:space="preserve">TL4-32</t>
  </si>
  <si>
    <t xml:space="preserve">TL4-28</t>
  </si>
  <si>
    <t xml:space="preserve">TL4-63</t>
  </si>
  <si>
    <t xml:space="preserve">21.7.</t>
  </si>
  <si>
    <t xml:space="preserve">TL4-30.2</t>
  </si>
  <si>
    <t xml:space="preserve">TL4-18</t>
  </si>
  <si>
    <t xml:space="preserve">AKI XVII151</t>
  </si>
  <si>
    <t xml:space="preserve">AKI XVI123</t>
  </si>
  <si>
    <t xml:space="preserve">AKI XIII85</t>
  </si>
  <si>
    <t xml:space="preserve">AKI XIII3</t>
  </si>
  <si>
    <t xml:space="preserve">AKI XIV165</t>
  </si>
  <si>
    <t xml:space="preserve">AKI XVIII1</t>
  </si>
  <si>
    <t xml:space="preserve">RA-A111</t>
  </si>
  <si>
    <t xml:space="preserve">AKI XVII103</t>
  </si>
  <si>
    <t xml:space="preserve">AKI XII33</t>
  </si>
  <si>
    <t xml:space="preserve">RPI-149</t>
  </si>
  <si>
    <t xml:space="preserve">RPI-155</t>
  </si>
  <si>
    <t xml:space="preserve">RPI-175</t>
  </si>
  <si>
    <t xml:space="preserve">RPI-191</t>
  </si>
  <si>
    <t xml:space="preserve">RPII-015</t>
  </si>
  <si>
    <t xml:space="preserve">AKIXVIII7</t>
  </si>
  <si>
    <t xml:space="preserve">AKIXVIII31</t>
  </si>
  <si>
    <t xml:space="preserve">AKI XVII167</t>
  </si>
  <si>
    <t xml:space="preserve">AKI XVIII55</t>
  </si>
  <si>
    <t xml:space="preserve">IAT-31-II</t>
  </si>
  <si>
    <t xml:space="preserve">IAT-39-II</t>
  </si>
  <si>
    <t xml:space="preserve">IAT71</t>
  </si>
  <si>
    <t xml:space="preserve">IAT-72</t>
  </si>
  <si>
    <t xml:space="preserve">IAT-98-II</t>
  </si>
  <si>
    <t xml:space="preserve">IAT-145</t>
  </si>
  <si>
    <t xml:space="preserve">IAT-127</t>
  </si>
  <si>
    <t xml:space="preserve">IAT-40</t>
  </si>
  <si>
    <t xml:space="preserve">IAT-93-II</t>
  </si>
  <si>
    <t xml:space="preserve">IAT-120</t>
  </si>
  <si>
    <t xml:space="preserve">AKI XVII31</t>
  </si>
  <si>
    <t xml:space="preserve">C22</t>
  </si>
  <si>
    <t xml:space="preserve">C1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</si>
  <si>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</si>
  <si>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</si>
  <si>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</si>
  <si>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</si>
  <si>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</si>
  <si>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</si>
  <si>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</si>
  <si>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</si>
  <si>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</si>
  <si>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</si>
  <si>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</si>
  <si>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</si>
  <si>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</si>
  <si>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</si>
  <si>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MTI35</t>
  </si>
  <si>
    <t xml:space="preserve">MTI-61</t>
  </si>
  <si>
    <t xml:space="preserve">MTI-69</t>
  </si>
  <si>
    <t xml:space="preserve">MTI-71</t>
  </si>
  <si>
    <t xml:space="preserve">MTI-73</t>
  </si>
  <si>
    <t xml:space="preserve">MTI-75</t>
  </si>
  <si>
    <t xml:space="preserve">MTI-77</t>
  </si>
  <si>
    <t xml:space="preserve">MTI-79</t>
  </si>
  <si>
    <t xml:space="preserve">MTI-39</t>
  </si>
  <si>
    <t xml:space="preserve">NJ1-33,39</t>
  </si>
  <si>
    <t xml:space="preserve">MTI-43</t>
  </si>
  <si>
    <t xml:space="preserve">MTI-47</t>
  </si>
  <si>
    <t xml:space="preserve">MTI-55</t>
  </si>
  <si>
    <t xml:space="preserve">MTI-59</t>
  </si>
  <si>
    <t xml:space="preserve">NJ1-35</t>
  </si>
  <si>
    <t xml:space="preserve">NJ-35 old</t>
  </si>
  <si>
    <t xml:space="preserve">NJ-35 new</t>
  </si>
  <si>
    <t xml:space="preserve">AKI XVIII195</t>
  </si>
  <si>
    <t xml:space="preserve">AKI-A17</t>
  </si>
  <si>
    <t xml:space="preserve">AKI-A41</t>
  </si>
  <si>
    <t xml:space="preserve">AKI-A55</t>
  </si>
  <si>
    <t xml:space="preserve">RA-B87+89</t>
  </si>
  <si>
    <t xml:space="preserve">RA-B55+71</t>
  </si>
  <si>
    <t xml:space="preserve">RA-B51+57</t>
  </si>
  <si>
    <t xml:space="preserve">AKI XVIII129</t>
  </si>
  <si>
    <t xml:space="preserve">AKI XVIII181</t>
  </si>
  <si>
    <t xml:space="preserve">RA-B23+91</t>
  </si>
  <si>
    <t xml:space="preserve">NJ1-58</t>
  </si>
  <si>
    <t xml:space="preserve">NJ1-59</t>
  </si>
  <si>
    <t xml:space="preserve">DAP-06</t>
  </si>
  <si>
    <t xml:space="preserve">DAP-10a</t>
  </si>
  <si>
    <t xml:space="preserve">DAP-10b</t>
  </si>
  <si>
    <t xml:space="preserve">DAP-13</t>
  </si>
  <si>
    <t xml:space="preserve">DAP-16</t>
  </si>
  <si>
    <t xml:space="preserve">DAP-02</t>
  </si>
  <si>
    <t xml:space="preserve">DAP-14</t>
  </si>
  <si>
    <t xml:space="preserve">NJ1-4 </t>
  </si>
  <si>
    <t xml:space="preserve">NJ1-31</t>
  </si>
  <si>
    <t xml:space="preserve">NJ1-19</t>
  </si>
  <si>
    <t xml:space="preserve">NJ1-20</t>
  </si>
  <si>
    <t xml:space="preserve">NJ1-21</t>
  </si>
  <si>
    <t xml:space="preserve">NJ1-32</t>
  </si>
  <si>
    <t xml:space="preserve">NJ1-24</t>
  </si>
  <si>
    <t xml:space="preserve">NJ1-26</t>
  </si>
  <si>
    <t xml:space="preserve">NJ1-27</t>
  </si>
  <si>
    <t xml:space="preserve">AIM A085CA</t>
  </si>
  <si>
    <t xml:space="preserve">AKI A183</t>
  </si>
  <si>
    <t xml:space="preserve">TL2-74</t>
  </si>
  <si>
    <t xml:space="preserve">TL2-58</t>
  </si>
  <si>
    <t xml:space="preserve">TL2-68</t>
  </si>
  <si>
    <t xml:space="preserve">TL2-41</t>
  </si>
  <si>
    <t xml:space="preserve">AKI-A133</t>
  </si>
  <si>
    <t xml:space="preserve"> AKI-A141</t>
  </si>
  <si>
    <t xml:space="preserve">AKI-A81</t>
  </si>
  <si>
    <t xml:space="preserve">AKI-B1</t>
  </si>
  <si>
    <t xml:space="preserve">AKI-157</t>
  </si>
  <si>
    <t xml:space="preserve">AKI-179</t>
  </si>
  <si>
    <t xml:space="preserve">AKI-A63</t>
  </si>
  <si>
    <t xml:space="preserve">AKI-A111</t>
  </si>
  <si>
    <t xml:space="preserve">AKI-A151</t>
  </si>
  <si>
    <t xml:space="preserve">AKI-A195A</t>
  </si>
  <si>
    <t xml:space="preserve">NJI-28</t>
  </si>
  <si>
    <t xml:space="preserve">NJI-38</t>
  </si>
  <si>
    <t xml:space="preserve">NJI-30</t>
  </si>
  <si>
    <t xml:space="preserve">NJI-35</t>
  </si>
  <si>
    <t xml:space="preserve">NJI1-36,37</t>
  </si>
  <si>
    <t xml:space="preserve">NJI-33,39</t>
  </si>
  <si>
    <t xml:space="preserve">IM - M2</t>
  </si>
  <si>
    <t xml:space="preserve">IM - M1</t>
  </si>
  <si>
    <t xml:space="preserve">IM-M4</t>
  </si>
  <si>
    <t xml:space="preserve">IM-M60</t>
  </si>
  <si>
    <t xml:space="preserve">IM-M7</t>
  </si>
  <si>
    <t xml:space="preserve">IM-M54</t>
  </si>
  <si>
    <t xml:space="preserve">IMT49</t>
  </si>
  <si>
    <t xml:space="preserve">IMT-30</t>
  </si>
  <si>
    <t xml:space="preserve">IMT32</t>
  </si>
  <si>
    <t xml:space="preserve">IM A07ICA</t>
  </si>
  <si>
    <t xml:space="preserve">Amb929</t>
  </si>
  <si>
    <t xml:space="preserve">Amb928</t>
  </si>
  <si>
    <t xml:space="preserve">Amb486</t>
  </si>
  <si>
    <t xml:space="preserve">Amb838</t>
  </si>
  <si>
    <t xml:space="preserve">Amb736</t>
  </si>
  <si>
    <t xml:space="preserve">Amb194</t>
  </si>
  <si>
    <t xml:space="preserve">Amb753</t>
  </si>
  <si>
    <t xml:space="preserve">Amb139</t>
  </si>
  <si>
    <t xml:space="preserve">Amb841</t>
  </si>
  <si>
    <t xml:space="preserve">Amb497</t>
  </si>
  <si>
    <t xml:space="preserve">Amb777</t>
  </si>
  <si>
    <t xml:space="preserve">Amb586</t>
  </si>
  <si>
    <t xml:space="preserve">Amb717</t>
  </si>
  <si>
    <t xml:space="preserve">Amb954</t>
  </si>
  <si>
    <t xml:space="preserve">Amb355</t>
  </si>
  <si>
    <t xml:space="preserve">Amb509</t>
  </si>
  <si>
    <t xml:space="preserve">Amb535</t>
  </si>
  <si>
    <t xml:space="preserve">Amb684</t>
  </si>
  <si>
    <t xml:space="preserve">DAP-19</t>
  </si>
  <si>
    <t xml:space="preserve">DAP-21</t>
  </si>
  <si>
    <t xml:space="preserve">DAP-23</t>
  </si>
  <si>
    <t xml:space="preserve">AKI-B31</t>
  </si>
  <si>
    <t xml:space="preserve">AKI-B93</t>
  </si>
  <si>
    <t xml:space="preserve">AKI-B129</t>
  </si>
  <si>
    <t xml:space="preserve">AKI-B169</t>
  </si>
  <si>
    <t xml:space="preserve">cpd</t>
  </si>
  <si>
    <t xml:space="preserve">IC50 (exact)</t>
  </si>
  <si>
    <t xml:space="preserve">IC50 (human readable)</t>
  </si>
  <si>
    <t xml:space="preserve">LE</t>
  </si>
  <si>
    <t xml:space="preserve">LLE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</si>
</sst>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.0"/>
    <numFmt numFmtId="167" formatCode="0.00E+00"/>
    <numFmt numFmtId="168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595959"/>
      <name val="Calibri"/>
      <family val="2"/>
    </font>
    <font>
      <b val="true"/>
      <sz val="12"/>
      <color rgb="FF595959"/>
      <name val="Calibri"/>
      <family val="2"/>
    </font>
    <font>
      <b val="true"/>
      <sz val="16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2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sharedStrings" Target="sharedStrings.xml"/>
</Relationships>
</file>

<file path=xl/charts/chart26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A1andA2!$G$7</c:f>
              <c:strCache>
                <c:ptCount val="1"/>
                <c:pt idx="0">
                  <c:v>Amb519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A1andA2!$Q$6:$Q$9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plus>
            <c:minus>
              <c:numRef>
                <c:f>A1andA2!$Q$6:$Q$9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minus>
          </c:errBars>
          <c:xVal>
            <c:numRef>
              <c:f>A1andA2!$I$13:$I$17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A1andA2!$P$6:$P$9</c:f>
              <c:numCache>
                <c:formatCode>General</c:formatCode>
                <c:ptCount val="4"/>
                <c:pt idx="0">
                  <c:v>0</c:v>
                </c:pt>
                <c:pt idx="1">
                  <c:v>4.04860005147691</c:v>
                </c:pt>
                <c:pt idx="2">
                  <c:v>5.57946782748737</c:v>
                </c:pt>
                <c:pt idx="3">
                  <c:v>3.85644938032612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A1andA2!$I$13:$I$17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A1andA2!$K$13:$K$17</c:f>
              <c:numCache>
                <c:formatCode>General</c:formatCode>
                <c:ptCount val="5"/>
                <c:pt idx="0">
                  <c:v>54.0611242563649</c:v>
                </c:pt>
                <c:pt idx="1">
                  <c:v>15.5675493289973</c:v>
                </c:pt>
                <c:pt idx="2">
                  <c:v>64.4658896541502</c:v>
                </c:pt>
                <c:pt idx="3">
                  <c:v>39.9272454797661</c:v>
                </c:pt>
                <c:pt idx="4">
                  <c:v/>
                </c:pt>
              </c:numCache>
            </c:numRef>
          </c:yVal>
          <c:smooth val="0"/>
        </c:ser>
        <c:axId val="91663975"/>
        <c:axId val="34938270"/>
      </c:scatterChart>
      <c:valAx>
        <c:axId val="9166397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938270"/>
        <c:crosses val="autoZero"/>
        <c:crossBetween val="midCat"/>
      </c:valAx>
      <c:valAx>
        <c:axId val="3493827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66397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A1andA2!$G$41</c:f>
              <c:strCache>
                <c:ptCount val="1"/>
                <c:pt idx="0">
                  <c:v>Amb529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A1andA2!$P$40:$P$43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4.38264949274023</c:v>
                  </c:pt>
                  <c:pt idx="2">
                    <c:v>4.7548119514893</c:v>
                  </c:pt>
                  <c:pt idx="3">
                    <c:v>5.64848178351396</c:v>
                  </c:pt>
                </c:numCache>
              </c:numRef>
            </c:plus>
            <c:minus>
              <c:numRef>
                <c:f>A1andA2!$P$40:$P$43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4.38264949274023</c:v>
                  </c:pt>
                  <c:pt idx="2">
                    <c:v>4.7548119514893</c:v>
                  </c:pt>
                  <c:pt idx="3">
                    <c:v>5.64848178351396</c:v>
                  </c:pt>
                </c:numCache>
              </c:numRef>
            </c:minus>
          </c:errBars>
          <c:xVal>
            <c:numRef>
              <c:f>A1andA2!$H$47:$H$51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A1andA2!$O$40:$O$43</c:f>
              <c:numCache>
                <c:formatCode>General</c:formatCode>
                <c:ptCount val="4"/>
                <c:pt idx="0">
                  <c:v>100</c:v>
                </c:pt>
                <c:pt idx="1">
                  <c:v>103.916879546759</c:v>
                </c:pt>
                <c:pt idx="2">
                  <c:v>106.951960863419</c:v>
                </c:pt>
                <c:pt idx="3">
                  <c:v>107.892358452383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A1andA2!$H$47:$H$51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A1andA2!$J$47:$J$51</c:f>
              <c:numCache>
                <c:formatCode>General</c:formatCode>
                <c:ptCount val="5"/>
                <c:pt idx="0">
                  <c:v>107.892358452383</c:v>
                </c:pt>
                <c:pt idx="1">
                  <c:v>107.843281575673</c:v>
                </c:pt>
                <c:pt idx="2">
                  <c:v>107.647419728848</c:v>
                </c:pt>
                <c:pt idx="3">
                  <c:v>105.492014855948</c:v>
                </c:pt>
                <c:pt idx="4">
                  <c:v/>
                </c:pt>
              </c:numCache>
            </c:numRef>
          </c:yVal>
          <c:smooth val="0"/>
        </c:ser>
        <c:axId val="39772062"/>
        <c:axId val="95027417"/>
      </c:scatterChart>
      <c:valAx>
        <c:axId val="3977206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027417"/>
        <c:crosses val="autoZero"/>
        <c:crossBetween val="midCat"/>
      </c:valAx>
      <c:valAx>
        <c:axId val="9502741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77206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A1andA2!$G$76</c:f>
              <c:strCache>
                <c:ptCount val="1"/>
                <c:pt idx="0">
                  <c:v>Amb032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A1andA2!$P$75:$P$78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6.03842350148258</c:v>
                  </c:pt>
                  <c:pt idx="2">
                    <c:v>1.65680692508717</c:v>
                  </c:pt>
                  <c:pt idx="3">
                    <c:v>4.6129362483012</c:v>
                  </c:pt>
                </c:numCache>
              </c:numRef>
            </c:plus>
            <c:minus>
              <c:numRef>
                <c:f>A1andA2!$P$75:$P$78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6.03842350148258</c:v>
                  </c:pt>
                  <c:pt idx="2">
                    <c:v>1.65680692508717</c:v>
                  </c:pt>
                  <c:pt idx="3">
                    <c:v>4.6129362483012</c:v>
                  </c:pt>
                </c:numCache>
              </c:numRef>
            </c:minus>
          </c:errBars>
          <c:xVal>
            <c:numRef>
              <c:f>A1andA2!$H$82:$H$86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A1andA2!$O$75:$O$78</c:f>
              <c:numCache>
                <c:formatCode>General</c:formatCode>
                <c:ptCount val="4"/>
                <c:pt idx="0">
                  <c:v>100</c:v>
                </c:pt>
                <c:pt idx="1">
                  <c:v>96.2217016763881</c:v>
                </c:pt>
                <c:pt idx="2">
                  <c:v>96.5585735301002</c:v>
                </c:pt>
                <c:pt idx="3">
                  <c:v>88.2945446860285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A1andA2!$H$82:$H$86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A1andA2!$J$82:$J$86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99.2509099386632</c:v>
                </c:pt>
                <c:pt idx="2">
                  <c:v>96.3635119748292</c:v>
                </c:pt>
                <c:pt idx="3">
                  <c:v>86.8848414137321</c:v>
                </c:pt>
                <c:pt idx="4">
                  <c:v/>
                </c:pt>
              </c:numCache>
            </c:numRef>
          </c:yVal>
          <c:smooth val="0"/>
        </c:ser>
        <c:axId val="55540999"/>
        <c:axId val="69338490"/>
      </c:scatterChart>
      <c:valAx>
        <c:axId val="5554099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338490"/>
        <c:crosses val="autoZero"/>
        <c:crossBetween val="midCat"/>
      </c:valAx>
      <c:valAx>
        <c:axId val="6933849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54099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A1andA2!$G$110</c:f>
              <c:strCache>
                <c:ptCount val="1"/>
                <c:pt idx="0">
                  <c:v>Amb221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A1andA2!$P$109:$P$112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3.01540204724317</c:v>
                  </c:pt>
                  <c:pt idx="2">
                    <c:v>2.94756532610921</c:v>
                  </c:pt>
                  <c:pt idx="3">
                    <c:v>2.68235159299281</c:v>
                  </c:pt>
                </c:numCache>
              </c:numRef>
            </c:plus>
            <c:minus>
              <c:numRef>
                <c:f>A1andA2!$P$109:$P$112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3.01540204724317</c:v>
                  </c:pt>
                  <c:pt idx="2">
                    <c:v>2.94756532610921</c:v>
                  </c:pt>
                  <c:pt idx="3">
                    <c:v>2.68235159299281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A1andA2!$H$116:$H$120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A1andA2!$M$109:$M$113</c:f>
              <c:numCache>
                <c:formatCode>General</c:formatCode>
                <c:ptCount val="5"/>
                <c:pt idx="0">
                  <c:v>100</c:v>
                </c:pt>
                <c:pt idx="1">
                  <c:v>103.807615230461</c:v>
                </c:pt>
                <c:pt idx="2">
                  <c:v>102.386591364547</c:v>
                </c:pt>
                <c:pt idx="3">
                  <c:v>101.329932592458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A1andA2!$H$116:$H$120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A1andA2!$J$116:$J$120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99.97252806655</c:v>
                </c:pt>
                <c:pt idx="2">
                  <c:v>99.8627911084917</c:v>
                </c:pt>
                <c:pt idx="3">
                  <c:v>98.6446480553306</c:v>
                </c:pt>
                <c:pt idx="4">
                  <c:v/>
                </c:pt>
              </c:numCache>
            </c:numRef>
          </c:yVal>
          <c:smooth val="0"/>
        </c:ser>
        <c:axId val="4154028"/>
        <c:axId val="43612676"/>
      </c:scatterChart>
      <c:valAx>
        <c:axId val="415402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612676"/>
        <c:crosses val="autoZero"/>
        <c:crossBetween val="midCat"/>
      </c:valAx>
      <c:valAx>
        <c:axId val="4361267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5402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A1andA2!$G$144</c:f>
              <c:strCache>
                <c:ptCount val="1"/>
                <c:pt idx="0">
                  <c:v>Amb861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A1andA2!$P$143:$P$146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2.14895399424712</c:v>
                  </c:pt>
                  <c:pt idx="2">
                    <c:v>2.61271276660546</c:v>
                  </c:pt>
                  <c:pt idx="3">
                    <c:v>2.22290397896036</c:v>
                  </c:pt>
                </c:numCache>
              </c:numRef>
            </c:plus>
            <c:minus>
              <c:numRef>
                <c:f>A1andA2!$P$143:$P$146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2.14895399424712</c:v>
                  </c:pt>
                  <c:pt idx="2">
                    <c:v>2.61271276660546</c:v>
                  </c:pt>
                  <c:pt idx="3">
                    <c:v>2.22290397896036</c:v>
                  </c:pt>
                </c:numCache>
              </c:numRef>
            </c:minus>
          </c:errBars>
          <c:xVal>
            <c:numRef>
              <c:f>A1andA2!$H$150:$H$153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A1andA2!$O$143:$O$146</c:f>
              <c:numCache>
                <c:formatCode>General</c:formatCode>
                <c:ptCount val="4"/>
                <c:pt idx="0">
                  <c:v>100</c:v>
                </c:pt>
                <c:pt idx="1">
                  <c:v>100.269126058473</c:v>
                </c:pt>
                <c:pt idx="2">
                  <c:v>100.126390425457</c:v>
                </c:pt>
                <c:pt idx="3">
                  <c:v>99.2689845489327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A1andA2!$H$150:$H$153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A1andA2!$J$150:$J$153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99.9676487658092</c:v>
                </c:pt>
                <c:pt idx="2">
                  <c:v>99.8384528789957</c:v>
                </c:pt>
                <c:pt idx="3">
                  <c:v>99.3569281083636</c:v>
                </c:pt>
              </c:numCache>
            </c:numRef>
          </c:yVal>
          <c:smooth val="0"/>
        </c:ser>
        <c:axId val="34575740"/>
        <c:axId val="83077823"/>
      </c:scatterChart>
      <c:valAx>
        <c:axId val="3457574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077823"/>
        <c:crosses val="autoZero"/>
        <c:crossBetween val="midCat"/>
      </c:valAx>
      <c:valAx>
        <c:axId val="8307782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57574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A1andA2!$G$178</c:f>
              <c:strCache>
                <c:ptCount val="1"/>
                <c:pt idx="0">
                  <c:v>Amb874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A1andA2!$Q$177:$Q$180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2.27720390159728</c:v>
                  </c:pt>
                  <c:pt idx="2">
                    <c:v>3.2181280714409</c:v>
                  </c:pt>
                  <c:pt idx="3">
                    <c:v>2.19057330069707</c:v>
                  </c:pt>
                </c:numCache>
              </c:numRef>
            </c:plus>
            <c:minus>
              <c:numRef>
                <c:f>A1andA2!$Q$177:$Q$180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2.27720390159728</c:v>
                  </c:pt>
                  <c:pt idx="2">
                    <c:v>3.2181280714409</c:v>
                  </c:pt>
                  <c:pt idx="3">
                    <c:v>2.19057330069707</c:v>
                  </c:pt>
                </c:numCache>
              </c:numRef>
            </c:minus>
          </c:errBars>
          <c:xVal>
            <c:numRef>
              <c:f>A1andA2!$H$184:$H$187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A1andA2!$P$177:$P$180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98.1969238753907</c:v>
                </c:pt>
                <c:pt idx="2">
                  <c:v>96.8521952247352</c:v>
                </c:pt>
                <c:pt idx="3">
                  <c:v>75.5576275421804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A1andA2!$H$184:$H$187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A1andA2!$J$184:$J$187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99.355742188529</c:v>
                </c:pt>
                <c:pt idx="2">
                  <c:v>96.8596390261743</c:v>
                </c:pt>
                <c:pt idx="3">
                  <c:v>75.5162838609107</c:v>
                </c:pt>
              </c:numCache>
            </c:numRef>
          </c:yVal>
          <c:smooth val="0"/>
        </c:ser>
        <c:axId val="61319515"/>
        <c:axId val="37267813"/>
      </c:scatterChart>
      <c:valAx>
        <c:axId val="6131951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267813"/>
        <c:crosses val="autoZero"/>
        <c:crossBetween val="midCat"/>
      </c:valAx>
      <c:valAx>
        <c:axId val="37267813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31951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A1andA2!$G$212</c:f>
              <c:strCache>
                <c:ptCount val="1"/>
                <c:pt idx="0">
                  <c:v>Amb879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A1andA2!$Q$211:$Q$214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2.99343913758287</c:v>
                  </c:pt>
                  <c:pt idx="2">
                    <c:v>2.72183468438582</c:v>
                  </c:pt>
                  <c:pt idx="3">
                    <c:v>3.07805684388441</c:v>
                  </c:pt>
                </c:numCache>
              </c:numRef>
            </c:plus>
            <c:minus>
              <c:numRef>
                <c:f>A1andA2!$Q$211:$Q$214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2.99343913758287</c:v>
                  </c:pt>
                  <c:pt idx="2">
                    <c:v>2.72183468438582</c:v>
                  </c:pt>
                  <c:pt idx="3">
                    <c:v>3.07805684388441</c:v>
                  </c:pt>
                </c:numCache>
              </c:numRef>
            </c:minus>
          </c:errBars>
          <c:xVal>
            <c:numRef>
              <c:f>A1andA2!$H$218:$H$221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A1andA2!$P$211:$P$214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97.0843461437545</c:v>
                </c:pt>
                <c:pt idx="2">
                  <c:v>92.2612029895324</c:v>
                </c:pt>
                <c:pt idx="3">
                  <c:v>78.9421409965792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A1andA2!$H$218:$H$221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A1andA2!$J$218:$J$221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98.6381987995301</c:v>
                </c:pt>
                <c:pt idx="2">
                  <c:v>93.5427344753779</c:v>
                </c:pt>
                <c:pt idx="3">
                  <c:v>78.3625086998622</c:v>
                </c:pt>
              </c:numCache>
            </c:numRef>
          </c:yVal>
          <c:smooth val="0"/>
        </c:ser>
        <c:axId val="41766218"/>
        <c:axId val="19914727"/>
      </c:scatterChart>
      <c:valAx>
        <c:axId val="4176621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914727"/>
        <c:crosses val="autoZero"/>
        <c:crossBetween val="midCat"/>
      </c:valAx>
      <c:valAx>
        <c:axId val="19914727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76621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A1andA2!$G$247</c:f>
              <c:strCache>
                <c:ptCount val="1"/>
                <c:pt idx="0">
                  <c:v>Amb884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A1andA2!$Q$246:$Q$249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3.57786478826897</c:v>
                  </c:pt>
                  <c:pt idx="2">
                    <c:v>3.79292715690495</c:v>
                  </c:pt>
                  <c:pt idx="3">
                    <c:v>2.11393824824904</c:v>
                  </c:pt>
                </c:numCache>
              </c:numRef>
            </c:plus>
            <c:minus>
              <c:numRef>
                <c:f>A1andA2!$Q$246:$Q$249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3.57786478826897</c:v>
                  </c:pt>
                  <c:pt idx="2">
                    <c:v>3.79292715690495</c:v>
                  </c:pt>
                  <c:pt idx="3">
                    <c:v>2.11393824824904</c:v>
                  </c:pt>
                </c:numCache>
              </c:numRef>
            </c:minus>
          </c:errBars>
          <c:xVal>
            <c:numRef>
              <c:f>A1andA2!$H$253:$H$256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A1andA2!$P$246:$P$249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97.6280499535832</c:v>
                </c:pt>
                <c:pt idx="2">
                  <c:v>94.7147529988583</c:v>
                </c:pt>
                <c:pt idx="3">
                  <c:v>55.2141368987519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A1andA2!$H$253:$H$256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A1andA2!$J$253:$J$256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98.4365004927141</c:v>
                </c:pt>
                <c:pt idx="2">
                  <c:v>92.6426321066196</c:v>
                </c:pt>
                <c:pt idx="3">
                  <c:v>55.7361858933861</c:v>
                </c:pt>
              </c:numCache>
            </c:numRef>
          </c:yVal>
          <c:smooth val="0"/>
        </c:ser>
        <c:axId val="2551208"/>
        <c:axId val="91434725"/>
      </c:scatterChart>
      <c:valAx>
        <c:axId val="255120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434725"/>
        <c:crosses val="autoZero"/>
        <c:crossBetween val="midCat"/>
      </c:valAx>
      <c:valAx>
        <c:axId val="91434725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5120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B1andB2!$G$7</c:f>
              <c:strCache>
                <c:ptCount val="1"/>
                <c:pt idx="0">
                  <c:v>Amb891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B1andB2!$Q$6:$Q$9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2.26573666309748</c:v>
                  </c:pt>
                  <c:pt idx="2">
                    <c:v>3.42872065758368</c:v>
                  </c:pt>
                  <c:pt idx="3">
                    <c:v>3.48202978195415</c:v>
                  </c:pt>
                </c:numCache>
              </c:numRef>
            </c:plus>
            <c:minus>
              <c:numRef>
                <c:f>B1andB2!$Q$6:$Q$9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2.26573666309748</c:v>
                  </c:pt>
                  <c:pt idx="2">
                    <c:v>3.42872065758368</c:v>
                  </c:pt>
                  <c:pt idx="3">
                    <c:v>3.48202978195415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B1andB2!$I$13:$I$17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B1andB2!$N$6:$N$10</c:f>
              <c:numCache>
                <c:formatCode>General</c:formatCode>
                <c:ptCount val="5"/>
                <c:pt idx="0">
                  <c:v>100</c:v>
                </c:pt>
                <c:pt idx="1">
                  <c:v>99.3558325164543</c:v>
                </c:pt>
                <c:pt idx="2">
                  <c:v>90.5475423610139</c:v>
                </c:pt>
                <c:pt idx="3">
                  <c:v>28.8615039910377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B1andB2!$I$13:$I$17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B1andB2!$K$13:$K$17</c:f>
              <c:numCache>
                <c:formatCode>General</c:formatCode>
                <c:ptCount val="5"/>
                <c:pt idx="0">
                  <c:v>100</c:v>
                </c:pt>
                <c:pt idx="1">
                  <c:v>95.2759671907875</c:v>
                </c:pt>
                <c:pt idx="2">
                  <c:v>80.1337824869933</c:v>
                </c:pt>
                <c:pt idx="3">
                  <c:v>28.7428064495328</c:v>
                </c:pt>
                <c:pt idx="4">
                  <c:v/>
                </c:pt>
              </c:numCache>
            </c:numRef>
          </c:yVal>
          <c:smooth val="0"/>
        </c:ser>
        <c:axId val="52132338"/>
        <c:axId val="50583292"/>
      </c:scatterChart>
      <c:valAx>
        <c:axId val="5213233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583292"/>
        <c:crosses val="autoZero"/>
        <c:crossBetween val="midCat"/>
      </c:valAx>
      <c:valAx>
        <c:axId val="505832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13233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B1andB2!$G$41</c:f>
              <c:strCache>
                <c:ptCount val="1"/>
                <c:pt idx="0">
                  <c:v>Amb898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B1andB2!$P$40:$P$43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2.99225804684294</c:v>
                  </c:pt>
                  <c:pt idx="2">
                    <c:v>1.13724028711483</c:v>
                  </c:pt>
                  <c:pt idx="3">
                    <c:v>5.64246646826354</c:v>
                  </c:pt>
                </c:numCache>
              </c:numRef>
            </c:plus>
            <c:minus>
              <c:numRef>
                <c:f>B1andB2!$P$40:$P$43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2.99225804684294</c:v>
                  </c:pt>
                  <c:pt idx="2">
                    <c:v>1.13724028711483</c:v>
                  </c:pt>
                  <c:pt idx="3">
                    <c:v>5.64246646826354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B1andB2!$H$47:$H$51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B1andB2!$M$40:$M$44</c:f>
              <c:numCache>
                <c:formatCode>General</c:formatCode>
                <c:ptCount val="5"/>
                <c:pt idx="0">
                  <c:v>100</c:v>
                </c:pt>
                <c:pt idx="1">
                  <c:v>101.162302198572</c:v>
                </c:pt>
                <c:pt idx="2">
                  <c:v>83.0135835317183</c:v>
                </c:pt>
                <c:pt idx="3">
                  <c:v>50.6511693040191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B1andB2!$H$47:$H$51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B1andB2!$J$47:$J$51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96.7643943281388</c:v>
                </c:pt>
                <c:pt idx="2">
                  <c:v>85.675862112435</c:v>
                </c:pt>
                <c:pt idx="3">
                  <c:v>37.4265659251478</c:v>
                </c:pt>
                <c:pt idx="4">
                  <c:v/>
                </c:pt>
              </c:numCache>
            </c:numRef>
          </c:yVal>
          <c:smooth val="0"/>
        </c:ser>
        <c:axId val="30585543"/>
        <c:axId val="82283325"/>
      </c:scatterChart>
      <c:valAx>
        <c:axId val="3058554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283325"/>
        <c:crosses val="autoZero"/>
        <c:crossBetween val="midCat"/>
      </c:valAx>
      <c:valAx>
        <c:axId val="82283325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58554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B1andB2!$G$76</c:f>
              <c:strCache>
                <c:ptCount val="1"/>
                <c:pt idx="0">
                  <c:v>Amb924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B1andB2!$Q$75:$Q$78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2.46213584366007</c:v>
                  </c:pt>
                  <c:pt idx="2">
                    <c:v>0.682234691363151</c:v>
                  </c:pt>
                  <c:pt idx="3">
                    <c:v>1.79556571154221</c:v>
                  </c:pt>
                </c:numCache>
              </c:numRef>
            </c:plus>
            <c:minus>
              <c:numRef>
                <c:f>B1andB2!$Q$75:$Q$78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2.46213584366007</c:v>
                  </c:pt>
                  <c:pt idx="2">
                    <c:v>0.682234691363151</c:v>
                  </c:pt>
                  <c:pt idx="3">
                    <c:v>1.79556571154221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B1andB2!$H$82:$H$86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B1andB2!$M$75:$M$79</c:f>
              <c:numCache>
                <c:formatCode>General</c:formatCode>
                <c:ptCount val="5"/>
                <c:pt idx="0">
                  <c:v>100</c:v>
                </c:pt>
                <c:pt idx="1">
                  <c:v>92.5360593754376</c:v>
                </c:pt>
                <c:pt idx="2">
                  <c:v>96.5831116090184</c:v>
                </c:pt>
                <c:pt idx="3">
                  <c:v>88.208934322924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B1andB2!$H$82:$H$86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B1andB2!$J$82:$J$86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99.204663157408</c:v>
                </c:pt>
                <c:pt idx="2">
                  <c:v>96.1459272297677</c:v>
                </c:pt>
                <c:pt idx="3">
                  <c:v>86.1814408906828</c:v>
                </c:pt>
                <c:pt idx="4">
                  <c:v/>
                </c:pt>
              </c:numCache>
            </c:numRef>
          </c:yVal>
          <c:smooth val="0"/>
        </c:ser>
        <c:axId val="14991433"/>
        <c:axId val="64713445"/>
      </c:scatterChart>
      <c:valAx>
        <c:axId val="1499143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713445"/>
        <c:crosses val="autoZero"/>
        <c:crossBetween val="midCat"/>
      </c:valAx>
      <c:valAx>
        <c:axId val="6471344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99143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B1andB2!$G$110</c:f>
              <c:strCache>
                <c:ptCount val="1"/>
                <c:pt idx="0">
                  <c:v>Amb930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B1andB2!$Q$109:$Q$112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3.04585882719647</c:v>
                  </c:pt>
                  <c:pt idx="2">
                    <c:v>4.09568681331825</c:v>
                  </c:pt>
                  <c:pt idx="3">
                    <c:v>2.3449222702553</c:v>
                  </c:pt>
                </c:numCache>
              </c:numRef>
            </c:plus>
            <c:minus>
              <c:numRef>
                <c:f>B1andB2!$Q$109:$Q$112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3.04585882719647</c:v>
                  </c:pt>
                  <c:pt idx="2">
                    <c:v>4.09568681331825</c:v>
                  </c:pt>
                  <c:pt idx="3">
                    <c:v>2.3449222702553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B1andB2!$H$116:$H$120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B1andB2!$M$109:$M$113</c:f>
              <c:numCache>
                <c:formatCode>General</c:formatCode>
                <c:ptCount val="5"/>
                <c:pt idx="0">
                  <c:v>100</c:v>
                </c:pt>
                <c:pt idx="1">
                  <c:v>92.283993838398</c:v>
                </c:pt>
                <c:pt idx="2">
                  <c:v>94.6926200812211</c:v>
                </c:pt>
                <c:pt idx="3">
                  <c:v>91.7798627643187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B1andB2!$H$116:$H$120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B1andB2!$J$116:$J$120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99.6962827844525</c:v>
                </c:pt>
                <c:pt idx="2">
                  <c:v>98.499641312775</c:v>
                </c:pt>
                <c:pt idx="3">
                  <c:v>94.2570593767301</c:v>
                </c:pt>
                <c:pt idx="4">
                  <c:v/>
                </c:pt>
              </c:numCache>
            </c:numRef>
          </c:yVal>
          <c:smooth val="0"/>
        </c:ser>
        <c:axId val="2497553"/>
        <c:axId val="53006398"/>
      </c:scatterChart>
      <c:valAx>
        <c:axId val="249755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006398"/>
        <c:crosses val="autoZero"/>
        <c:crossBetween val="midCat"/>
      </c:valAx>
      <c:valAx>
        <c:axId val="5300639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9755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B1andB2!$G$144</c:f>
              <c:strCache>
                <c:ptCount val="1"/>
                <c:pt idx="0">
                  <c:v>Amb937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B1andB2!$Q$143:$Q$146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2.94118380405109</c:v>
                  </c:pt>
                  <c:pt idx="2">
                    <c:v>2.88971998392115</c:v>
                  </c:pt>
                  <c:pt idx="3">
                    <c:v>2.28369145176776</c:v>
                  </c:pt>
                </c:numCache>
              </c:numRef>
            </c:plus>
            <c:minus>
              <c:numRef>
                <c:f>B1andB2!$Q$143:$Q$146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2.94118380405109</c:v>
                  </c:pt>
                  <c:pt idx="2">
                    <c:v>2.88971998392115</c:v>
                  </c:pt>
                  <c:pt idx="3">
                    <c:v>2.28369145176776</c:v>
                  </c:pt>
                </c:numCache>
              </c:numRef>
            </c:minus>
          </c:errBars>
          <c:xVal>
            <c:numRef>
              <c:f>B1andB2!$H$150:$H$153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B1andB2!$P$143:$P$146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92.8396236309566</c:v>
                </c:pt>
                <c:pt idx="2">
                  <c:v>96.0678798453758</c:v>
                </c:pt>
                <c:pt idx="3">
                  <c:v>95.2280502885429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B1andB2!$H$150:$H$153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B1andB2!$J$150:$J$153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99.6168470672631</c:v>
                </c:pt>
                <c:pt idx="2">
                  <c:v>98.1131533691252</c:v>
                </c:pt>
                <c:pt idx="3">
                  <c:v>92.8569487424832</c:v>
                </c:pt>
              </c:numCache>
            </c:numRef>
          </c:yVal>
          <c:smooth val="0"/>
        </c:ser>
        <c:axId val="42848556"/>
        <c:axId val="56903097"/>
      </c:scatterChart>
      <c:valAx>
        <c:axId val="4284855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903097"/>
        <c:crosses val="autoZero"/>
        <c:crossBetween val="midCat"/>
      </c:valAx>
      <c:valAx>
        <c:axId val="5690309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84855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B1andB2!$G$178</c:f>
              <c:strCache>
                <c:ptCount val="1"/>
                <c:pt idx="0">
                  <c:v>Amb950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B1andB2!$Q$177:$Q$180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2.75938632806093</c:v>
                  </c:pt>
                  <c:pt idx="2">
                    <c:v>3.83562425195835</c:v>
                  </c:pt>
                  <c:pt idx="3">
                    <c:v>2.16194179883486</c:v>
                  </c:pt>
                </c:numCache>
              </c:numRef>
            </c:plus>
            <c:minus>
              <c:numRef>
                <c:f>B1andB2!$Q$177:$Q$180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2.75938632806093</c:v>
                  </c:pt>
                  <c:pt idx="2">
                    <c:v>3.83562425195835</c:v>
                  </c:pt>
                  <c:pt idx="3">
                    <c:v>2.16194179883486</c:v>
                  </c:pt>
                </c:numCache>
              </c:numRef>
            </c:minus>
          </c:errBars>
          <c:xVal>
            <c:numRef>
              <c:f>B1andB2!$H$184:$H$187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B1andB2!$P$177:$P$180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88.6736227134712</c:v>
                </c:pt>
                <c:pt idx="2">
                  <c:v>83.8991526557919</c:v>
                </c:pt>
                <c:pt idx="3">
                  <c:v>96.869876979546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B1andB2!$H$184:$H$187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B1andB2!$J$184:$J$187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99.8928896698824</c:v>
                </c:pt>
                <c:pt idx="2">
                  <c:v>99.4667330852233</c:v>
                </c:pt>
                <c:pt idx="3">
                  <c:v>94.911546216732</c:v>
                </c:pt>
              </c:numCache>
            </c:numRef>
          </c:yVal>
          <c:smooth val="0"/>
        </c:ser>
        <c:axId val="55572168"/>
        <c:axId val="68078976"/>
      </c:scatterChart>
      <c:valAx>
        <c:axId val="5557216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078976"/>
        <c:crosses val="autoZero"/>
        <c:crossBetween val="midCat"/>
      </c:valAx>
      <c:valAx>
        <c:axId val="68078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57216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B1andB2!$G$212</c:f>
              <c:strCache>
                <c:ptCount val="1"/>
                <c:pt idx="0">
                  <c:v>Amb962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B1andB2!$Q$211:$Q$214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0.967849969486115</c:v>
                  </c:pt>
                  <c:pt idx="2">
                    <c:v>2.50579948223548</c:v>
                  </c:pt>
                  <c:pt idx="3">
                    <c:v>1.22608660437616</c:v>
                  </c:pt>
                </c:numCache>
              </c:numRef>
            </c:plus>
            <c:minus>
              <c:numRef>
                <c:f>B1andB2!$Q$211:$Q$214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0.967849969486115</c:v>
                  </c:pt>
                  <c:pt idx="2">
                    <c:v>2.50579948223548</c:v>
                  </c:pt>
                  <c:pt idx="3">
                    <c:v>1.22608660437616</c:v>
                  </c:pt>
                </c:numCache>
              </c:numRef>
            </c:minus>
          </c:errBars>
          <c:xVal>
            <c:numRef>
              <c:f>B1andB2!$H$218:$H$221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B1andB2!$P$211:$P$214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94.1166358356388</c:v>
                </c:pt>
                <c:pt idx="2">
                  <c:v>87.0100161516666</c:v>
                </c:pt>
                <c:pt idx="3">
                  <c:v>89.1926276440318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B1andB2!$H$218:$H$221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B1andB2!$J$218:$J$221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99.1939723201088</c:v>
                </c:pt>
                <c:pt idx="2">
                  <c:v>96.0957392886582</c:v>
                </c:pt>
                <c:pt idx="3">
                  <c:v>86.0203617284986</c:v>
                </c:pt>
              </c:numCache>
            </c:numRef>
          </c:yVal>
          <c:smooth val="0"/>
        </c:ser>
        <c:axId val="75830080"/>
        <c:axId val="90604829"/>
      </c:scatterChart>
      <c:valAx>
        <c:axId val="7583008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604829"/>
        <c:crosses val="autoZero"/>
        <c:crossBetween val="midCat"/>
      </c:valAx>
      <c:valAx>
        <c:axId val="9060482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83008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B1andB2!$G$247</c:f>
              <c:strCache>
                <c:ptCount val="1"/>
                <c:pt idx="0">
                  <c:v>Amb890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B1andB2!$Q$246:$Q$249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1.7431108348499</c:v>
                  </c:pt>
                  <c:pt idx="2">
                    <c:v>1.85608296998142</c:v>
                  </c:pt>
                  <c:pt idx="3">
                    <c:v>1.89800649657874</c:v>
                  </c:pt>
                </c:numCache>
              </c:numRef>
            </c:plus>
            <c:minus>
              <c:numRef>
                <c:f>B1andB2!$Q$246:$Q$249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1.7431108348499</c:v>
                  </c:pt>
                  <c:pt idx="2">
                    <c:v>1.85608296998142</c:v>
                  </c:pt>
                  <c:pt idx="3">
                    <c:v>1.89800649657874</c:v>
                  </c:pt>
                </c:numCache>
              </c:numRef>
            </c:minus>
          </c:errBars>
          <c:xVal>
            <c:numRef>
              <c:f>B1andB2!$H$253:$H$256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B1andB2!$P$246:$P$249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92.2538624464126</c:v>
                </c:pt>
                <c:pt idx="2">
                  <c:v>90.498673010495</c:v>
                </c:pt>
                <c:pt idx="3">
                  <c:v>87.8099167336969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B1andB2!$H$253:$H$256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B1andB2!$J$253:$J$256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99.1677119818587</c:v>
                </c:pt>
                <c:pt idx="2">
                  <c:v>95.9726369497505</c:v>
                </c:pt>
                <c:pt idx="3">
                  <c:v>85.6270949952306</c:v>
                </c:pt>
              </c:numCache>
            </c:numRef>
          </c:yVal>
          <c:smooth val="0"/>
        </c:ser>
        <c:axId val="70618012"/>
        <c:axId val="91182574"/>
      </c:scatterChart>
      <c:valAx>
        <c:axId val="706180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182574"/>
        <c:crosses val="autoZero"/>
        <c:crossBetween val="midCat"/>
      </c:valAx>
      <c:valAx>
        <c:axId val="9118257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61801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C1andC2!$G$7</c:f>
              <c:strCache>
                <c:ptCount val="1"/>
                <c:pt idx="0">
                  <c:v>Amb579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C1andC2!$R$6:$R$9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1.92137368891007</c:v>
                  </c:pt>
                  <c:pt idx="2">
                    <c:v>2.18235786011349</c:v>
                  </c:pt>
                  <c:pt idx="3">
                    <c:v>3.94560162278424</c:v>
                  </c:pt>
                </c:numCache>
              </c:numRef>
            </c:plus>
            <c:minus>
              <c:numRef>
                <c:f>C1andC2!$R$6:$R$9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1.92137368891007</c:v>
                  </c:pt>
                  <c:pt idx="2">
                    <c:v>2.18235786011349</c:v>
                  </c:pt>
                  <c:pt idx="3">
                    <c:v>3.94560162278424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C1andC2!$I$13:$I$17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C1andC2!$N$6:$N$10</c:f>
              <c:numCache>
                <c:formatCode>General</c:formatCode>
                <c:ptCount val="5"/>
                <c:pt idx="0">
                  <c:v>100</c:v>
                </c:pt>
                <c:pt idx="1">
                  <c:v>93.0140597539543</c:v>
                </c:pt>
                <c:pt idx="2">
                  <c:v>90.4071470415935</c:v>
                </c:pt>
                <c:pt idx="3">
                  <c:v>86.1599297012303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C1andC2!$I$13:$I$17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C1andC2!$K$13:$K$17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99.1428977625197</c:v>
                </c:pt>
                <c:pt idx="2">
                  <c:v>95.8565434478677</c:v>
                </c:pt>
                <c:pt idx="3">
                  <c:v>85.2585860393581</c:v>
                </c:pt>
                <c:pt idx="4">
                  <c:v/>
                </c:pt>
              </c:numCache>
            </c:numRef>
          </c:yVal>
          <c:smooth val="0"/>
        </c:ser>
        <c:axId val="33243940"/>
        <c:axId val="5052811"/>
      </c:scatterChart>
      <c:valAx>
        <c:axId val="3324394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52811"/>
        <c:crosses val="autoZero"/>
        <c:crossBetween val="midCat"/>
      </c:valAx>
      <c:valAx>
        <c:axId val="505281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24394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C1andC2!$G$41</c:f>
              <c:strCache>
                <c:ptCount val="1"/>
                <c:pt idx="0">
                  <c:v>Amb583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C1andC2!$Q$40:$Q$43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2.45330185585725</c:v>
                  </c:pt>
                  <c:pt idx="2">
                    <c:v>3.30250550515138</c:v>
                  </c:pt>
                  <c:pt idx="3">
                    <c:v>2.25763325709086</c:v>
                  </c:pt>
                </c:numCache>
              </c:numRef>
            </c:plus>
            <c:minus>
              <c:numRef>
                <c:f>C1andC2!$Q$40:$Q$43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2.45330185585725</c:v>
                  </c:pt>
                  <c:pt idx="2">
                    <c:v>3.30250550515138</c:v>
                  </c:pt>
                  <c:pt idx="3">
                    <c:v>2.25763325709086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C1andC2!$H$47:$H$51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C1andC2!$M$40:$M$44</c:f>
              <c:numCache>
                <c:formatCode>General</c:formatCode>
                <c:ptCount val="5"/>
                <c:pt idx="0">
                  <c:v>100</c:v>
                </c:pt>
                <c:pt idx="1">
                  <c:v>97.9203280609256</c:v>
                </c:pt>
                <c:pt idx="2">
                  <c:v>88.4299941417692</c:v>
                </c:pt>
                <c:pt idx="3">
                  <c:v>79.8769771528998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C1andC2!$H$47:$H$51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C1andC2!$J$47:$J$51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98.8222719492059</c:v>
                </c:pt>
                <c:pt idx="2">
                  <c:v>94.3762878862667</c:v>
                </c:pt>
                <c:pt idx="3">
                  <c:v>80.7524345538486</c:v>
                </c:pt>
                <c:pt idx="4">
                  <c:v/>
                </c:pt>
              </c:numCache>
            </c:numRef>
          </c:yVal>
          <c:smooth val="0"/>
        </c:ser>
        <c:axId val="2213477"/>
        <c:axId val="10099861"/>
      </c:scatterChart>
      <c:valAx>
        <c:axId val="221347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099861"/>
        <c:crosses val="autoZero"/>
        <c:crossBetween val="midCat"/>
      </c:valAx>
      <c:valAx>
        <c:axId val="1009986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1347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C1andC2!$G$76</c:f>
              <c:strCache>
                <c:ptCount val="1"/>
                <c:pt idx="0">
                  <c:v>Amb587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C1andC2!$P$75:$P$78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4.10022044672029</c:v>
                  </c:pt>
                  <c:pt idx="2">
                    <c:v>2.1926125076982</c:v>
                  </c:pt>
                  <c:pt idx="3">
                    <c:v>3.61772255445302</c:v>
                  </c:pt>
                </c:numCache>
              </c:numRef>
            </c:plus>
            <c:minus>
              <c:numRef>
                <c:f>C1andC2!$P$75:$P$78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4.10022044672029</c:v>
                  </c:pt>
                  <c:pt idx="2">
                    <c:v>2.1926125076982</c:v>
                  </c:pt>
                  <c:pt idx="3">
                    <c:v>3.61772255445302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C1andC2!$H$82:$H$86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C1andC2!$M$75:$M$79</c:f>
              <c:numCache>
                <c:formatCode>General</c:formatCode>
                <c:ptCount val="5"/>
                <c:pt idx="0">
                  <c:v>100</c:v>
                </c:pt>
                <c:pt idx="1">
                  <c:v>96.1921499707089</c:v>
                </c:pt>
                <c:pt idx="2">
                  <c:v>99.4727592267136</c:v>
                </c:pt>
                <c:pt idx="3">
                  <c:v>39.8652606912712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C1andC2!$H$82:$H$86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C1andC2!$J$82:$J$86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94.8268662109884</c:v>
                </c:pt>
                <c:pt idx="2">
                  <c:v>78.5689571342456</c:v>
                </c:pt>
                <c:pt idx="3">
                  <c:v>47.8224243491303</c:v>
                </c:pt>
                <c:pt idx="4">
                  <c:v/>
                </c:pt>
              </c:numCache>
            </c:numRef>
          </c:yVal>
          <c:smooth val="0"/>
        </c:ser>
        <c:axId val="71344047"/>
        <c:axId val="58845455"/>
      </c:scatterChart>
      <c:valAx>
        <c:axId val="7134404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845455"/>
        <c:crosses val="autoZero"/>
        <c:crossBetween val="midCat"/>
      </c:valAx>
      <c:valAx>
        <c:axId val="5884545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34404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C1andC2!$G$110</c:f>
              <c:strCache>
                <c:ptCount val="1"/>
                <c:pt idx="0">
                  <c:v>Amb506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C1andC2!$P$109:$P$112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1.79989503237555</c:v>
                  </c:pt>
                  <c:pt idx="2">
                    <c:v>1.67741635781079</c:v>
                  </c:pt>
                  <c:pt idx="3">
                    <c:v>0.774540341049367</c:v>
                  </c:pt>
                </c:numCache>
              </c:numRef>
            </c:plus>
            <c:minus>
              <c:numRef>
                <c:f>C1andC2!$P$109:$P$112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1.79989503237555</c:v>
                  </c:pt>
                  <c:pt idx="2">
                    <c:v>1.67741635781079</c:v>
                  </c:pt>
                  <c:pt idx="3">
                    <c:v>0.774540341049367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C1andC2!$H$116:$H$120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C1andC2!$M$109:$M$113</c:f>
              <c:numCache>
                <c:formatCode>General</c:formatCode>
                <c:ptCount val="5"/>
                <c:pt idx="0">
                  <c:v>100</c:v>
                </c:pt>
                <c:pt idx="1">
                  <c:v>96.8804920913884</c:v>
                </c:pt>
                <c:pt idx="2">
                  <c:v>93.6584651435267</c:v>
                </c:pt>
                <c:pt idx="3">
                  <c:v>51.7867603983597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C1andC2!$H$116:$H$120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C1andC2!$J$116:$J$120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98.2825997914391</c:v>
                </c:pt>
                <c:pt idx="2">
                  <c:v>91.9649732236549</c:v>
                </c:pt>
                <c:pt idx="3">
                  <c:v>53.3701909922969</c:v>
                </c:pt>
                <c:pt idx="4">
                  <c:v/>
                </c:pt>
              </c:numCache>
            </c:numRef>
          </c:yVal>
          <c:smooth val="0"/>
        </c:ser>
        <c:axId val="32946997"/>
        <c:axId val="37552488"/>
      </c:scatterChart>
      <c:valAx>
        <c:axId val="3294699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552488"/>
        <c:crosses val="autoZero"/>
        <c:crossBetween val="midCat"/>
      </c:valAx>
      <c:valAx>
        <c:axId val="3755248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94699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C1andC2!$G$144</c:f>
              <c:strCache>
                <c:ptCount val="1"/>
                <c:pt idx="0">
                  <c:v>Amb259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C1andC2!$Q$143:$Q$146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2.40123496541467</c:v>
                  </c:pt>
                  <c:pt idx="2">
                    <c:v>1.03503180678898</c:v>
                  </c:pt>
                  <c:pt idx="3">
                    <c:v>3.32252773458528</c:v>
                  </c:pt>
                </c:numCache>
              </c:numRef>
            </c:plus>
            <c:minus>
              <c:numRef>
                <c:f>C1andC2!$Q$143:$Q$146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2.40123496541467</c:v>
                  </c:pt>
                  <c:pt idx="2">
                    <c:v>1.03503180678898</c:v>
                  </c:pt>
                  <c:pt idx="3">
                    <c:v>3.32252773458528</c:v>
                  </c:pt>
                </c:numCache>
              </c:numRef>
            </c:minus>
          </c:errBars>
          <c:xVal>
            <c:numRef>
              <c:f>C1andC2!$H$150:$H$153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C1andC2!$P$143:$P$146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96.574128522283</c:v>
                </c:pt>
                <c:pt idx="2">
                  <c:v>97.7527627951655</c:v>
                </c:pt>
                <c:pt idx="3">
                  <c:v>102.277785702882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C1andC2!$H$150:$H$153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C1andC2!$J$150:$J$153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99.9900009999</c:v>
                </c:pt>
                <c:pt idx="2">
                  <c:v>99.9500249875063</c:v>
                </c:pt>
                <c:pt idx="3">
                  <c:v>99.8003992015968</c:v>
                </c:pt>
              </c:numCache>
            </c:numRef>
          </c:yVal>
          <c:smooth val="0"/>
        </c:ser>
        <c:axId val="9626376"/>
        <c:axId val="83043323"/>
      </c:scatterChart>
      <c:valAx>
        <c:axId val="962637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043323"/>
        <c:crosses val="autoZero"/>
        <c:crossBetween val="midCat"/>
      </c:valAx>
      <c:valAx>
        <c:axId val="8304332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2637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C1andC2!$G$178</c:f>
              <c:strCache>
                <c:ptCount val="1"/>
                <c:pt idx="0">
                  <c:v>Amb538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C1andC2!$Q$177:$Q$180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2.9966867318463</c:v>
                  </c:pt>
                  <c:pt idx="2">
                    <c:v>1.82355061022585</c:v>
                  </c:pt>
                  <c:pt idx="3">
                    <c:v>1.75472917545277</c:v>
                  </c:pt>
                </c:numCache>
              </c:numRef>
            </c:plus>
            <c:minus>
              <c:numRef>
                <c:f>C1andC2!$Q$177:$Q$180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2.9966867318463</c:v>
                  </c:pt>
                  <c:pt idx="2">
                    <c:v>1.82355061022585</c:v>
                  </c:pt>
                  <c:pt idx="3">
                    <c:v>1.75472917545277</c:v>
                  </c:pt>
                </c:numCache>
              </c:numRef>
            </c:minus>
          </c:errBars>
          <c:xVal>
            <c:numRef>
              <c:f>C1andC2!$H$184:$H$187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C1andC2!$P$177:$P$180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92.7221814811506</c:v>
                </c:pt>
                <c:pt idx="2">
                  <c:v>93.2083381718294</c:v>
                </c:pt>
                <c:pt idx="3">
                  <c:v>92.7176564744197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C1andC2!$H$184:$H$187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C1andC2!$J$184:$J$187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99.8231212166256</c:v>
                </c:pt>
                <c:pt idx="2">
                  <c:v>99.1218193441675</c:v>
                </c:pt>
                <c:pt idx="3">
                  <c:v>91.8614351604265</c:v>
                </c:pt>
              </c:numCache>
            </c:numRef>
          </c:yVal>
          <c:smooth val="0"/>
        </c:ser>
        <c:axId val="49537239"/>
        <c:axId val="57018308"/>
      </c:scatterChart>
      <c:valAx>
        <c:axId val="4953723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018308"/>
        <c:crosses val="autoZero"/>
        <c:crossBetween val="midCat"/>
      </c:valAx>
      <c:valAx>
        <c:axId val="5701830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53723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C1andC2!$G$212</c:f>
              <c:strCache>
                <c:ptCount val="1"/>
                <c:pt idx="0">
                  <c:v>Amb369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C1andC2!$Q$211:$Q$214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3.23467902331128</c:v>
                  </c:pt>
                  <c:pt idx="2">
                    <c:v>4.48665883936839</c:v>
                  </c:pt>
                  <c:pt idx="3">
                    <c:v>3.16461442537228</c:v>
                  </c:pt>
                </c:numCache>
              </c:numRef>
            </c:plus>
            <c:minus>
              <c:numRef>
                <c:f>C1andC2!$Q$211:$Q$214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3.23467902331128</c:v>
                  </c:pt>
                  <c:pt idx="2">
                    <c:v>4.48665883936839</c:v>
                  </c:pt>
                  <c:pt idx="3">
                    <c:v>3.16461442537228</c:v>
                  </c:pt>
                </c:numCache>
              </c:numRef>
            </c:minus>
          </c:errBars>
          <c:xVal>
            <c:numRef>
              <c:f>C1andC2!$H$218:$H$221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C1andC2!$P$211:$P$214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98.0065193317275</c:v>
                </c:pt>
                <c:pt idx="2">
                  <c:v>92.1636895082745</c:v>
                </c:pt>
                <c:pt idx="3">
                  <c:v>91.1732967584057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C1andC2!$H$218:$H$221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C1andC2!$J$218:$J$221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99.8112786245302</c:v>
                </c:pt>
                <c:pt idx="2">
                  <c:v>99.0634629053979</c:v>
                </c:pt>
                <c:pt idx="3">
                  <c:v>91.3626563955723</c:v>
                </c:pt>
              </c:numCache>
            </c:numRef>
          </c:yVal>
          <c:smooth val="0"/>
        </c:ser>
        <c:axId val="49960461"/>
        <c:axId val="40966289"/>
      </c:scatterChart>
      <c:valAx>
        <c:axId val="4996046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966289"/>
        <c:crosses val="autoZero"/>
        <c:crossBetween val="midCat"/>
      </c:valAx>
      <c:valAx>
        <c:axId val="4096628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96046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C1andC2!$G$247</c:f>
              <c:strCache>
                <c:ptCount val="1"/>
                <c:pt idx="0">
                  <c:v>Amb370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C1andC2!$Q$246:$Q$249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2.6268978632176</c:v>
                  </c:pt>
                  <c:pt idx="2">
                    <c:v>2.97064429925015</c:v>
                  </c:pt>
                  <c:pt idx="3">
                    <c:v>2.62212752108815</c:v>
                  </c:pt>
                </c:numCache>
              </c:numRef>
            </c:plus>
            <c:minus>
              <c:numRef>
                <c:f>C1andC2!$Q$246:$Q$249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2.6268978632176</c:v>
                  </c:pt>
                  <c:pt idx="2">
                    <c:v>2.97064429925015</c:v>
                  </c:pt>
                  <c:pt idx="3">
                    <c:v>2.62212752108815</c:v>
                  </c:pt>
                </c:numCache>
              </c:numRef>
            </c:minus>
          </c:errBars>
          <c:xVal>
            <c:numRef>
              <c:f>C1andC2!$H$253:$H$256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C1andC2!$P$246:$P$249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94.1680647139126</c:v>
                </c:pt>
                <c:pt idx="2">
                  <c:v>93.0839147903636</c:v>
                </c:pt>
                <c:pt idx="3">
                  <c:v>74.1068590931595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C1andC2!$H$253:$H$256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C1andC2!$J$253:$J$256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99.2778448445989</c:v>
                </c:pt>
                <c:pt idx="2">
                  <c:v>96.4905975459766</c:v>
                </c:pt>
                <c:pt idx="3">
                  <c:v>73.3296915826218</c:v>
                </c:pt>
              </c:numCache>
            </c:numRef>
          </c:yVal>
          <c:smooth val="0"/>
        </c:ser>
        <c:axId val="82355085"/>
        <c:axId val="27342752"/>
      </c:scatterChart>
      <c:valAx>
        <c:axId val="8235508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342752"/>
        <c:crosses val="autoZero"/>
        <c:crossBetween val="midCat"/>
      </c:valAx>
      <c:valAx>
        <c:axId val="2734275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35508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D1andD2!$G$7</c:f>
              <c:strCache>
                <c:ptCount val="1"/>
                <c:pt idx="0">
                  <c:v>Amb377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D1andD2!$R$6:$R$9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plus>
            <c:minus>
              <c:numRef>
                <c:f>D1andD2!$R$6:$R$9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D1andD2!$I$13:$I$17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D1andD2!$Q$6:$Q$9</c:f>
              <c:numCache>
                <c:formatCode>General</c:formatCode>
                <c:ptCount val="4"/>
                <c:pt idx="0">
                  <c:v>0</c:v>
                </c:pt>
                <c:pt idx="1">
                  <c:v>2.06497827527851</c:v>
                </c:pt>
                <c:pt idx="2">
                  <c:v>2.17193941690342</c:v>
                </c:pt>
                <c:pt idx="3">
                  <c:v>2.80624649290381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D1andD2!$I$13:$I$17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D1andD2!$K$13:$K$17</c:f>
              <c:numCache>
                <c:formatCode>General</c:formatCode>
                <c:ptCount val="5"/>
                <c:pt idx="0">
                  <c:v>0</c:v>
                </c:pt>
                <c:pt idx="1">
                  <c:v>0.333272113001664</c:v>
                </c:pt>
                <c:pt idx="2">
                  <c:v>14.150150725826</c:v>
                </c:pt>
                <c:pt idx="3">
                  <c:v>5.54816135904123</c:v>
                </c:pt>
                <c:pt idx="4">
                  <c:v/>
                </c:pt>
              </c:numCache>
            </c:numRef>
          </c:yVal>
          <c:smooth val="0"/>
        </c:ser>
        <c:axId val="17199409"/>
        <c:axId val="40547463"/>
      </c:scatterChart>
      <c:valAx>
        <c:axId val="1719940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547463"/>
        <c:crosses val="autoZero"/>
        <c:crossBetween val="midCat"/>
      </c:valAx>
      <c:valAx>
        <c:axId val="4054746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19940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D1andD2!$G$41</c:f>
              <c:strCache>
                <c:ptCount val="1"/>
                <c:pt idx="0">
                  <c:v>Amb074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D1andD2!$Q$40:$Q$43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2.20750150769597</c:v>
                  </c:pt>
                  <c:pt idx="2">
                    <c:v>1.8369799341542</c:v>
                  </c:pt>
                  <c:pt idx="3">
                    <c:v>1.69275280585127</c:v>
                  </c:pt>
                </c:numCache>
              </c:numRef>
            </c:plus>
            <c:minus>
              <c:numRef>
                <c:f>D1andD2!$Q$40:$Q$43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2.20750150769597</c:v>
                  </c:pt>
                  <c:pt idx="2">
                    <c:v>1.8369799341542</c:v>
                  </c:pt>
                  <c:pt idx="3">
                    <c:v>1.69275280585127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D1andD2!$H$47:$H$51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D1andD2!$P$40:$P$43</c:f>
              <c:numCache>
                <c:formatCode>General</c:formatCode>
                <c:ptCount val="4"/>
                <c:pt idx="0">
                  <c:v>100</c:v>
                </c:pt>
                <c:pt idx="1">
                  <c:v>99.2355258857503</c:v>
                </c:pt>
                <c:pt idx="2">
                  <c:v>99.9622807596156</c:v>
                </c:pt>
                <c:pt idx="3">
                  <c:v>98.6363595601821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D1andD2!$H$47:$H$51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D1andD2!$J$47:$J$51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99.9329683094749</c:v>
                </c:pt>
                <c:pt idx="2">
                  <c:v>99.6657377938048</c:v>
                </c:pt>
                <c:pt idx="3">
                  <c:v>98.6762258056999</c:v>
                </c:pt>
                <c:pt idx="4">
                  <c:v/>
                </c:pt>
              </c:numCache>
            </c:numRef>
          </c:yVal>
          <c:smooth val="0"/>
        </c:ser>
        <c:axId val="55304468"/>
        <c:axId val="63855756"/>
      </c:scatterChart>
      <c:valAx>
        <c:axId val="5530446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855756"/>
        <c:crosses val="autoZero"/>
        <c:crossBetween val="midCat"/>
      </c:valAx>
      <c:valAx>
        <c:axId val="6385575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30446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D1andD2!$G$76</c:f>
              <c:strCache>
                <c:ptCount val="1"/>
                <c:pt idx="0">
                  <c:v>Amb244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D1andD2!$Q$75:$Q$78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3.1878074935226</c:v>
                  </c:pt>
                  <c:pt idx="2">
                    <c:v>2.31880327990913</c:v>
                  </c:pt>
                  <c:pt idx="3">
                    <c:v>1.49299892638324</c:v>
                  </c:pt>
                </c:numCache>
              </c:numRef>
            </c:plus>
            <c:minus>
              <c:numRef>
                <c:f>D1andD2!$Q$75:$Q$78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3.1878074935226</c:v>
                  </c:pt>
                  <c:pt idx="2">
                    <c:v>2.31880327990913</c:v>
                  </c:pt>
                  <c:pt idx="3">
                    <c:v>1.49299892638324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D1andD2!$H$82:$H$86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D1andD2!$P$75:$P$79</c:f>
              <c:numCache>
                <c:formatCode>General</c:formatCode>
                <c:ptCount val="5"/>
                <c:pt idx="0">
                  <c:v>100</c:v>
                </c:pt>
                <c:pt idx="1">
                  <c:v>93.8734546710858</c:v>
                </c:pt>
                <c:pt idx="2">
                  <c:v>97.8804935488836</c:v>
                </c:pt>
                <c:pt idx="3">
                  <c:v>76.458465700912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D1andD2!$H$82:$H$86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D1andD2!$J$82:$J$86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99.3864299566485</c:v>
                </c:pt>
                <c:pt idx="2">
                  <c:v>97.0056397726233</c:v>
                </c:pt>
                <c:pt idx="3">
                  <c:v>76.4129333967787</c:v>
                </c:pt>
                <c:pt idx="4">
                  <c:v/>
                </c:pt>
              </c:numCache>
            </c:numRef>
          </c:yVal>
          <c:smooth val="0"/>
        </c:ser>
        <c:axId val="86080769"/>
        <c:axId val="39031260"/>
      </c:scatterChart>
      <c:valAx>
        <c:axId val="8608076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031260"/>
        <c:crosses val="autoZero"/>
        <c:crossBetween val="midCat"/>
      </c:valAx>
      <c:valAx>
        <c:axId val="3903126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08076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D1andD2!$G$110</c:f>
              <c:strCache>
                <c:ptCount val="1"/>
                <c:pt idx="0">
                  <c:v>Amb333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D1andD2!$P$109:$P$112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2.37261279922522</c:v>
                  </c:pt>
                  <c:pt idx="2">
                    <c:v>2.58023536958484</c:v>
                  </c:pt>
                  <c:pt idx="3">
                    <c:v>2.17132890278816</c:v>
                  </c:pt>
                </c:numCache>
              </c:numRef>
            </c:plus>
            <c:minus>
              <c:numRef>
                <c:f>D1andD2!$P$109:$P$112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2.37261279922522</c:v>
                  </c:pt>
                  <c:pt idx="2">
                    <c:v>2.58023536958484</c:v>
                  </c:pt>
                  <c:pt idx="3">
                    <c:v>2.17132890278816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D1andD2!$H$116:$H$120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D1andD2!$M$109:$M$113</c:f>
              <c:numCache>
                <c:formatCode>General</c:formatCode>
                <c:ptCount val="5"/>
                <c:pt idx="0">
                  <c:v>100</c:v>
                </c:pt>
                <c:pt idx="1">
                  <c:v>101.872861516297</c:v>
                </c:pt>
                <c:pt idx="2">
                  <c:v>99.5317846209256</c:v>
                </c:pt>
                <c:pt idx="3">
                  <c:v>101.116513596254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D1andD2!$H$116:$H$120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D1andD2!$J$116:$J$120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99.9999999996275</c:v>
                </c:pt>
                <c:pt idx="2">
                  <c:v>99.9999999981374</c:v>
                </c:pt>
                <c:pt idx="3">
                  <c:v>99.9999999813736</c:v>
                </c:pt>
                <c:pt idx="4">
                  <c:v/>
                </c:pt>
              </c:numCache>
            </c:numRef>
          </c:yVal>
          <c:smooth val="0"/>
        </c:ser>
        <c:axId val="68531352"/>
        <c:axId val="28421948"/>
      </c:scatterChart>
      <c:valAx>
        <c:axId val="6853135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421948"/>
        <c:crosses val="autoZero"/>
        <c:crossBetween val="midCat"/>
      </c:valAx>
      <c:valAx>
        <c:axId val="2842194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53135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D1andD2!$G$144</c:f>
              <c:strCache>
                <c:ptCount val="1"/>
                <c:pt idx="0">
                  <c:v>Amb713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D1andD2!$Q$143:$Q$146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4.01704147125816</c:v>
                  </c:pt>
                  <c:pt idx="2">
                    <c:v>2.46404595800005</c:v>
                  </c:pt>
                  <c:pt idx="3">
                    <c:v>2.57048867031677</c:v>
                  </c:pt>
                </c:numCache>
              </c:numRef>
            </c:plus>
            <c:minus>
              <c:numRef>
                <c:f>D1andD2!$Q$143:$Q$146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4.01704147125816</c:v>
                  </c:pt>
                  <c:pt idx="2">
                    <c:v>2.46404595800005</c:v>
                  </c:pt>
                  <c:pt idx="3">
                    <c:v>2.57048867031677</c:v>
                  </c:pt>
                </c:numCache>
              </c:numRef>
            </c:minus>
          </c:errBars>
          <c:xVal>
            <c:numRef>
              <c:f>D1andD2!$H$150:$H$153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D1andD2!$P$143:$P$146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97.6598354070439</c:v>
                </c:pt>
                <c:pt idx="2">
                  <c:v>96.1083383094848</c:v>
                </c:pt>
                <c:pt idx="3">
                  <c:v>99.2284930687353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D1andD2!$H$150:$H$153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D1andD2!$J$150:$J$153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99.9098874124069</c:v>
                </c:pt>
                <c:pt idx="2">
                  <c:v>99.5510552848335</c:v>
                </c:pt>
                <c:pt idx="3">
                  <c:v>98.2280858836813</c:v>
                </c:pt>
              </c:numCache>
            </c:numRef>
          </c:yVal>
          <c:smooth val="0"/>
        </c:ser>
        <c:axId val="15521984"/>
        <c:axId val="82861737"/>
      </c:scatterChart>
      <c:valAx>
        <c:axId val="1552198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861737"/>
        <c:crosses val="autoZero"/>
        <c:crossBetween val="midCat"/>
      </c:valAx>
      <c:valAx>
        <c:axId val="8286173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52198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D1andD2!$G$178</c:f>
              <c:strCache>
                <c:ptCount val="1"/>
                <c:pt idx="0">
                  <c:v>Amb994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D1andD2!$Q$177:$Q$180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2.3010739993227</c:v>
                  </c:pt>
                  <c:pt idx="2">
                    <c:v>2.24071740044526</c:v>
                  </c:pt>
                  <c:pt idx="3">
                    <c:v>3.37433834477052</c:v>
                  </c:pt>
                </c:numCache>
              </c:numRef>
            </c:plus>
            <c:minus>
              <c:numRef>
                <c:f>D1andD2!$Q$177:$Q$180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2.3010739993227</c:v>
                  </c:pt>
                  <c:pt idx="2">
                    <c:v>2.24071740044526</c:v>
                  </c:pt>
                  <c:pt idx="3">
                    <c:v>3.37433834477052</c:v>
                  </c:pt>
                </c:numCache>
              </c:numRef>
            </c:minus>
          </c:errBars>
          <c:xVal>
            <c:numRef>
              <c:f>D1andD2!$H$184:$H$187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D1andD2!$P$177:$P$180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97.6608869291598</c:v>
                </c:pt>
                <c:pt idx="2">
                  <c:v>93.3212306719626</c:v>
                </c:pt>
                <c:pt idx="3">
                  <c:v>88.3864288316857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D1andD2!$H$184:$H$187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D1andD2!$J$184:$J$187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99.2787067988964</c:v>
                </c:pt>
                <c:pt idx="2">
                  <c:v>96.4946688553716</c:v>
                </c:pt>
                <c:pt idx="3">
                  <c:v>87.3128547797912</c:v>
                </c:pt>
              </c:numCache>
            </c:numRef>
          </c:yVal>
          <c:smooth val="0"/>
        </c:ser>
        <c:axId val="70438835"/>
        <c:axId val="57603678"/>
      </c:scatterChart>
      <c:valAx>
        <c:axId val="7043883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603678"/>
        <c:crosses val="autoZero"/>
        <c:crossBetween val="midCat"/>
      </c:valAx>
      <c:valAx>
        <c:axId val="5760367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43883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D1andD2!$G$212</c:f>
              <c:strCache>
                <c:ptCount val="1"/>
                <c:pt idx="0">
                  <c:v>Amb998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D1andD2!$Q$211:$Q$214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1.73715367668955</c:v>
                  </c:pt>
                  <c:pt idx="2">
                    <c:v>1.42183423580644</c:v>
                  </c:pt>
                  <c:pt idx="3">
                    <c:v>1.53835430420159</c:v>
                  </c:pt>
                </c:numCache>
              </c:numRef>
            </c:plus>
            <c:minus>
              <c:numRef>
                <c:f>D1andD2!$Q$211:$Q$214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1.73715367668955</c:v>
                  </c:pt>
                  <c:pt idx="2">
                    <c:v>1.42183423580644</c:v>
                  </c:pt>
                  <c:pt idx="3">
                    <c:v>1.53835430420159</c:v>
                  </c:pt>
                </c:numCache>
              </c:numRef>
            </c:minus>
          </c:errBars>
          <c:xVal>
            <c:numRef>
              <c:f>D1andD2!$H$218:$H$221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D1andD2!$P$211:$P$214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98.6979638010773</c:v>
                </c:pt>
                <c:pt idx="2">
                  <c:v>99.1025728943595</c:v>
                </c:pt>
                <c:pt idx="3">
                  <c:v>96.1174120968856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D1andD2!$H$218:$H$221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D1andD2!$J$218:$J$221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99.9175738726864</c:v>
                </c:pt>
                <c:pt idx="2">
                  <c:v>99.5892237113786</c:v>
                </c:pt>
                <c:pt idx="3">
                  <c:v>96.0386863485682</c:v>
                </c:pt>
              </c:numCache>
            </c:numRef>
          </c:yVal>
          <c:smooth val="0"/>
        </c:ser>
        <c:axId val="31814685"/>
        <c:axId val="18713275"/>
      </c:scatterChart>
      <c:valAx>
        <c:axId val="3181468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713275"/>
        <c:crosses val="autoZero"/>
        <c:crossBetween val="midCat"/>
      </c:valAx>
      <c:valAx>
        <c:axId val="1871327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81468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D1andD2!$G$247</c:f>
              <c:strCache>
                <c:ptCount val="1"/>
                <c:pt idx="0">
                  <c:v>Amb004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D1andD2!$Q$246:$Q$249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2.7934116652989</c:v>
                  </c:pt>
                  <c:pt idx="2">
                    <c:v>2.00397402865204</c:v>
                  </c:pt>
                  <c:pt idx="3">
                    <c:v>2.35014635990019</c:v>
                  </c:pt>
                </c:numCache>
              </c:numRef>
            </c:plus>
            <c:minus>
              <c:numRef>
                <c:f>D1andD2!$Q$246:$Q$249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2.7934116652989</c:v>
                  </c:pt>
                  <c:pt idx="2">
                    <c:v>2.00397402865204</c:v>
                  </c:pt>
                  <c:pt idx="3">
                    <c:v>2.35014635990019</c:v>
                  </c:pt>
                </c:numCache>
              </c:numRef>
            </c:minus>
          </c:errBars>
          <c:xVal>
            <c:numRef>
              <c:f>D1andD2!$H$253:$H$256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D1andD2!$P$246:$P$249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95.7495972180581</c:v>
                </c:pt>
                <c:pt idx="2">
                  <c:v>97.9830487974416</c:v>
                </c:pt>
                <c:pt idx="3">
                  <c:v>97.541738780474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D1andD2!$H$253:$H$256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D1andD2!$J$253:$J$256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99.9439118481051</c:v>
                </c:pt>
                <c:pt idx="2">
                  <c:v>99.7201870082685</c:v>
                </c:pt>
                <c:pt idx="3">
                  <c:v>97.2706049014186</c:v>
                </c:pt>
              </c:numCache>
            </c:numRef>
          </c:yVal>
          <c:smooth val="0"/>
        </c:ser>
        <c:axId val="43748588"/>
        <c:axId val="80831419"/>
      </c:scatterChart>
      <c:valAx>
        <c:axId val="4374858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831419"/>
        <c:crosses val="autoZero"/>
        <c:crossBetween val="midCat"/>
      </c:valAx>
      <c:valAx>
        <c:axId val="8083141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74858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E1andE2!$G$7</c:f>
              <c:strCache>
                <c:ptCount val="1"/>
                <c:pt idx="0">
                  <c:v>Amb030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E1andE2!$R$6:$R$9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plus>
            <c:minus>
              <c:numRef>
                <c:f>E1andE2!$R$6:$R$9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E1andE2!$I$13:$I$17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E1andE2!$N$6:$N$10</c:f>
              <c:numCache>
                <c:formatCode>General</c:formatCode>
                <c:ptCount val="5"/>
                <c:pt idx="0">
                  <c:v>100</c:v>
                </c:pt>
                <c:pt idx="1">
                  <c:v>98.2324417331457</c:v>
                </c:pt>
                <c:pt idx="2">
                  <c:v>99.8905052401063</c:v>
                </c:pt>
                <c:pt idx="3">
                  <c:v>93.226966995151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E1andE2!$I$13:$I$17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E1andE2!$K$13:$K$17</c:f>
              <c:numCache>
                <c:formatCode>General</c:formatCode>
                <c:ptCount val="5"/>
                <c:pt idx="0">
                  <c:v>0</c:v>
                </c:pt>
                <c:pt idx="1">
                  <c:v>5.87522160689445</c:v>
                </c:pt>
                <c:pt idx="2">
                  <c:v>8.76107992402268</c:v>
                </c:pt>
                <c:pt idx="3">
                  <c:v>0.0944139495974583</c:v>
                </c:pt>
                <c:pt idx="4">
                  <c:v/>
                </c:pt>
              </c:numCache>
            </c:numRef>
          </c:yVal>
          <c:smooth val="0"/>
        </c:ser>
        <c:axId val="25263625"/>
        <c:axId val="97882953"/>
      </c:scatterChart>
      <c:valAx>
        <c:axId val="2526362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882953"/>
        <c:crosses val="autoZero"/>
        <c:crossBetween val="midCat"/>
      </c:valAx>
      <c:valAx>
        <c:axId val="9788295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26362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E1andE2!$G$41</c:f>
              <c:strCache>
                <c:ptCount val="1"/>
                <c:pt idx="0">
                  <c:v>Amb453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E1andE2!$Q$40:$Q$43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1.76060796298078</c:v>
                  </c:pt>
                  <c:pt idx="2">
                    <c:v>0.341647171747023</c:v>
                  </c:pt>
                  <c:pt idx="3">
                    <c:v>0.500371730892665</c:v>
                  </c:pt>
                </c:numCache>
              </c:numRef>
            </c:plus>
            <c:minus>
              <c:numRef>
                <c:f>E1andE2!$Q$40:$Q$43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1.76060796298078</c:v>
                  </c:pt>
                  <c:pt idx="2">
                    <c:v>0.341647171747023</c:v>
                  </c:pt>
                  <c:pt idx="3">
                    <c:v>0.500371730892665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E1andE2!$H$47:$H$51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E1andE2!$P$40:$P$43</c:f>
              <c:numCache>
                <c:formatCode>General</c:formatCode>
                <c:ptCount val="4"/>
                <c:pt idx="0">
                  <c:v>100</c:v>
                </c:pt>
                <c:pt idx="1">
                  <c:v>98.7790567923826</c:v>
                </c:pt>
                <c:pt idx="2">
                  <c:v>98.0124276928868</c:v>
                </c:pt>
                <c:pt idx="3">
                  <c:v>96.3624153644864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E1andE2!$H$47:$H$51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E1andE2!$J$47:$J$51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99.7948038064425</c:v>
                </c:pt>
                <c:pt idx="2">
                  <c:v>98.9823715714124</c:v>
                </c:pt>
                <c:pt idx="3">
                  <c:v>96.0500730250658</c:v>
                </c:pt>
                <c:pt idx="4">
                  <c:v/>
                </c:pt>
              </c:numCache>
            </c:numRef>
          </c:yVal>
          <c:smooth val="0"/>
        </c:ser>
        <c:axId val="16430012"/>
        <c:axId val="92528793"/>
      </c:scatterChart>
      <c:valAx>
        <c:axId val="164300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528793"/>
        <c:crosses val="autoZero"/>
        <c:crossBetween val="midCat"/>
      </c:valAx>
      <c:valAx>
        <c:axId val="9252879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43001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E1andE2!$G$76</c:f>
              <c:strCache>
                <c:ptCount val="1"/>
                <c:pt idx="0">
                  <c:v>Amb149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E1andE2!$Q$75:$Q$78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1.13704789425431</c:v>
                  </c:pt>
                  <c:pt idx="2">
                    <c:v>1.75612134041419</c:v>
                  </c:pt>
                  <c:pt idx="3">
                    <c:v>0.387092249253179</c:v>
                  </c:pt>
                </c:numCache>
              </c:numRef>
            </c:plus>
            <c:minus>
              <c:numRef>
                <c:f>E1andE2!$Q$75:$Q$78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1.13704789425431</c:v>
                  </c:pt>
                  <c:pt idx="2">
                    <c:v>1.75612134041419</c:v>
                  </c:pt>
                  <c:pt idx="3">
                    <c:v>0.387092249253179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E1andE2!$H$82:$H$86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E1andE2!$P$75:$P$78</c:f>
              <c:numCache>
                <c:formatCode>General</c:formatCode>
                <c:ptCount val="4"/>
                <c:pt idx="0">
                  <c:v>100</c:v>
                </c:pt>
                <c:pt idx="1">
                  <c:v>96.6235288774574</c:v>
                </c:pt>
                <c:pt idx="2">
                  <c:v>93.5334569579925</c:v>
                </c:pt>
                <c:pt idx="3">
                  <c:v>84.9248699671481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E1andE2!$H$82:$H$86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E1andE2!$J$82:$J$86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98.8743379070028</c:v>
                </c:pt>
                <c:pt idx="2">
                  <c:v>94.6141934652686</c:v>
                </c:pt>
                <c:pt idx="3">
                  <c:v>81.4534222503101</c:v>
                </c:pt>
                <c:pt idx="4">
                  <c:v/>
                </c:pt>
              </c:numCache>
            </c:numRef>
          </c:yVal>
          <c:smooth val="0"/>
        </c:ser>
        <c:axId val="264645"/>
        <c:axId val="74422594"/>
      </c:scatterChart>
      <c:valAx>
        <c:axId val="26464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422594"/>
        <c:crosses val="autoZero"/>
        <c:crossBetween val="midCat"/>
      </c:valAx>
      <c:valAx>
        <c:axId val="7442259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464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E1andE2!$G$110</c:f>
              <c:strCache>
                <c:ptCount val="1"/>
                <c:pt idx="0">
                  <c:v>Amb224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E1andE2!$P$109:$P$112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0.923925445683141</c:v>
                  </c:pt>
                  <c:pt idx="2">
                    <c:v>0.829088025749771</c:v>
                  </c:pt>
                  <c:pt idx="3">
                    <c:v>0.955099003204577</c:v>
                  </c:pt>
                </c:numCache>
              </c:numRef>
            </c:plus>
            <c:minus>
              <c:numRef>
                <c:f>E1andE2!$P$109:$P$112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0.923925445683141</c:v>
                  </c:pt>
                  <c:pt idx="2">
                    <c:v>0.829088025749771</c:v>
                  </c:pt>
                  <c:pt idx="3">
                    <c:v>0.955099003204577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E1andE2!$H$116:$H$120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E1andE2!$O$109:$O$112</c:f>
              <c:numCache>
                <c:formatCode>General</c:formatCode>
                <c:ptCount val="4"/>
                <c:pt idx="0">
                  <c:v>100</c:v>
                </c:pt>
                <c:pt idx="1">
                  <c:v>97.5727976626864</c:v>
                </c:pt>
                <c:pt idx="2">
                  <c:v>90.9132413176174</c:v>
                </c:pt>
                <c:pt idx="3">
                  <c:v>62.7499070553083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E1andE2!$H$116:$H$120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E1andE2!$J$116:$J$120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98.7852620606796</c:v>
                </c:pt>
                <c:pt idx="2">
                  <c:v>94.2077528004849</c:v>
                </c:pt>
                <c:pt idx="3">
                  <c:v>61.9257303583421</c:v>
                </c:pt>
                <c:pt idx="4">
                  <c:v/>
                </c:pt>
              </c:numCache>
            </c:numRef>
          </c:yVal>
          <c:smooth val="0"/>
        </c:ser>
        <c:axId val="97836756"/>
        <c:axId val="94649568"/>
      </c:scatterChart>
      <c:valAx>
        <c:axId val="9783675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649568"/>
        <c:crosses val="autoZero"/>
        <c:crossBetween val="midCat"/>
      </c:valAx>
      <c:valAx>
        <c:axId val="9464956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83675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E1andE2!$G$144</c:f>
              <c:strCache>
                <c:ptCount val="1"/>
                <c:pt idx="0">
                  <c:v>Amb321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E1andE2!$Q$143:$Q$146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1.61326135631062</c:v>
                  </c:pt>
                  <c:pt idx="2">
                    <c:v>1.21379256634943</c:v>
                  </c:pt>
                  <c:pt idx="3">
                    <c:v>0.952159485774347</c:v>
                  </c:pt>
                </c:numCache>
              </c:numRef>
            </c:plus>
            <c:minus>
              <c:numRef>
                <c:f>E1andE2!$Q$143:$Q$146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1.61326135631062</c:v>
                  </c:pt>
                  <c:pt idx="2">
                    <c:v>1.21379256634943</c:v>
                  </c:pt>
                  <c:pt idx="3">
                    <c:v>0.952159485774347</c:v>
                  </c:pt>
                </c:numCache>
              </c:numRef>
            </c:minus>
          </c:errBars>
          <c:xVal>
            <c:numRef>
              <c:f>E1andE2!$H$150:$H$153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E1andE2!$P$143:$P$146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93.1333693465078</c:v>
                </c:pt>
                <c:pt idx="2">
                  <c:v>95.4608785626319</c:v>
                </c:pt>
                <c:pt idx="3">
                  <c:v>92.2920791662924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E1andE2!$H$150:$H$153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E1andE2!$J$150:$J$153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99.8194968255109</c:v>
                </c:pt>
                <c:pt idx="2">
                  <c:v>99.1039536956517</c:v>
                </c:pt>
                <c:pt idx="3">
                  <c:v>91.7082206022416</c:v>
                </c:pt>
              </c:numCache>
            </c:numRef>
          </c:yVal>
          <c:smooth val="0"/>
        </c:ser>
        <c:axId val="82501275"/>
        <c:axId val="74161654"/>
      </c:scatterChart>
      <c:valAx>
        <c:axId val="8250127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161654"/>
        <c:crosses val="autoZero"/>
        <c:crossBetween val="midCat"/>
      </c:valAx>
      <c:valAx>
        <c:axId val="7416165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50127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E1andE2!$G$178</c:f>
              <c:strCache>
                <c:ptCount val="1"/>
                <c:pt idx="0">
                  <c:v>Amb322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E1andE2!$Q$177:$Q$180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2.2677608441774</c:v>
                  </c:pt>
                  <c:pt idx="2">
                    <c:v>1.94468398092173</c:v>
                  </c:pt>
                  <c:pt idx="3">
                    <c:v>2.08014638042696</c:v>
                  </c:pt>
                </c:numCache>
              </c:numRef>
            </c:plus>
            <c:minus>
              <c:numRef>
                <c:f>E1andE2!$Q$177:$Q$180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2.2677608441774</c:v>
                  </c:pt>
                  <c:pt idx="2">
                    <c:v>1.94468398092173</c:v>
                  </c:pt>
                  <c:pt idx="3">
                    <c:v>2.08014638042696</c:v>
                  </c:pt>
                </c:numCache>
              </c:numRef>
            </c:minus>
          </c:errBars>
          <c:xVal>
            <c:numRef>
              <c:f>E1andE2!$H$184:$H$187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E1andE2!$P$177:$P$180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94.700417167401</c:v>
                </c:pt>
                <c:pt idx="2">
                  <c:v>93.9143431710084</c:v>
                </c:pt>
                <c:pt idx="3">
                  <c:v>93.2223852761055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E1andE2!$H$184:$H$187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E1andE2!$J$184:$J$187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99.8379912417526</c:v>
                </c:pt>
                <c:pt idx="2">
                  <c:v>99.1951717775995</c:v>
                </c:pt>
                <c:pt idx="3">
                  <c:v>92.495316102105</c:v>
                </c:pt>
              </c:numCache>
            </c:numRef>
          </c:yVal>
          <c:smooth val="0"/>
        </c:ser>
        <c:axId val="77290166"/>
        <c:axId val="13716554"/>
      </c:scatterChart>
      <c:valAx>
        <c:axId val="7729016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716554"/>
        <c:crosses val="autoZero"/>
        <c:crossBetween val="midCat"/>
      </c:valAx>
      <c:valAx>
        <c:axId val="1371655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29016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E1andE2!$G$212</c:f>
              <c:strCache>
                <c:ptCount val="1"/>
                <c:pt idx="0">
                  <c:v>Amb210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E1andE2!$P$211:$P$214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0.67682977128527</c:v>
                  </c:pt>
                  <c:pt idx="2">
                    <c:v>1.02551924261735</c:v>
                  </c:pt>
                  <c:pt idx="3">
                    <c:v>1.42305430251562</c:v>
                  </c:pt>
                </c:numCache>
              </c:numRef>
            </c:plus>
            <c:minus>
              <c:numRef>
                <c:f>E1andE2!$P$211:$P$214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0.67682977128527</c:v>
                  </c:pt>
                  <c:pt idx="2">
                    <c:v>1.02551924261735</c:v>
                  </c:pt>
                  <c:pt idx="3">
                    <c:v>1.42305430251562</c:v>
                  </c:pt>
                </c:numCache>
              </c:numRef>
            </c:minus>
          </c:errBars>
          <c:xVal>
            <c:numRef>
              <c:f>E1andE2!$H$218:$H$221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E1andE2!$O$211:$O$214</c:f>
              <c:numCache>
                <c:formatCode>General</c:formatCode>
                <c:ptCount val="4"/>
                <c:pt idx="0">
                  <c:v>100</c:v>
                </c:pt>
                <c:pt idx="1">
                  <c:v>97.5930259283384</c:v>
                </c:pt>
                <c:pt idx="2">
                  <c:v>96.4830873969876</c:v>
                </c:pt>
                <c:pt idx="3">
                  <c:v>96.8339320861827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E1andE2!$H$218:$H$221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E1andE2!$J$218:$J$221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99.9263914376178</c:v>
                </c:pt>
                <c:pt idx="2">
                  <c:v>99.6330376509274</c:v>
                </c:pt>
                <c:pt idx="3">
                  <c:v>96.4476970388071</c:v>
                </c:pt>
              </c:numCache>
            </c:numRef>
          </c:yVal>
          <c:smooth val="0"/>
        </c:ser>
        <c:axId val="45779924"/>
        <c:axId val="47371841"/>
      </c:scatterChart>
      <c:valAx>
        <c:axId val="4577992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371841"/>
        <c:crosses val="autoZero"/>
        <c:crossBetween val="midCat"/>
      </c:valAx>
      <c:valAx>
        <c:axId val="4737184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77992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E1andE2!$G$247</c:f>
              <c:strCache>
                <c:ptCount val="1"/>
                <c:pt idx="0">
                  <c:v>Amb649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E1andE2!$Q$246:$Q$249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1.06536373883666</c:v>
                  </c:pt>
                  <c:pt idx="2">
                    <c:v>1.06455145430181</c:v>
                  </c:pt>
                  <c:pt idx="3">
                    <c:v>0.962197916295211</c:v>
                  </c:pt>
                </c:numCache>
              </c:numRef>
            </c:plus>
            <c:minus>
              <c:numRef>
                <c:f>E1andE2!$Q$246:$Q$249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1.06536373883666</c:v>
                  </c:pt>
                  <c:pt idx="2">
                    <c:v>1.06455145430181</c:v>
                  </c:pt>
                  <c:pt idx="3">
                    <c:v>0.962197916295211</c:v>
                  </c:pt>
                </c:numCache>
              </c:numRef>
            </c:minus>
          </c:errBars>
          <c:xVal>
            <c:numRef>
              <c:f>E1andE2!$H$253:$H$256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E1andE2!$P$246:$P$249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94.8345134048246</c:v>
                </c:pt>
                <c:pt idx="2">
                  <c:v>95.4265132912328</c:v>
                </c:pt>
                <c:pt idx="3">
                  <c:v>92.6788504172936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E1andE2!$H$253:$H$256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E1andE2!$J$253:$J$256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99.8294441592249</c:v>
                </c:pt>
                <c:pt idx="2">
                  <c:v>99.1529992332408</c:v>
                </c:pt>
                <c:pt idx="3">
                  <c:v>92.129928431198</c:v>
                </c:pt>
              </c:numCache>
            </c:numRef>
          </c:yVal>
          <c:smooth val="0"/>
        </c:ser>
        <c:axId val="82974336"/>
        <c:axId val="50615840"/>
      </c:scatterChart>
      <c:valAx>
        <c:axId val="8297433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615840"/>
        <c:crosses val="autoZero"/>
        <c:crossBetween val="midCat"/>
      </c:valAx>
      <c:valAx>
        <c:axId val="5061584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97433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F1andF2!$G$7</c:f>
              <c:strCache>
                <c:ptCount val="1"/>
                <c:pt idx="0">
                  <c:v>LKC098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F1andF2!$R$6:$R$9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plus>
            <c:minus>
              <c:numRef>
                <c:f>F1andF2!$R$6:$R$9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F1andF2!$I$13:$I$17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F1andF2!$Q$6:$Q$9</c:f>
              <c:numCache>
                <c:formatCode>General</c:formatCode>
                <c:ptCount val="4"/>
                <c:pt idx="0">
                  <c:v>0</c:v>
                </c:pt>
                <c:pt idx="1">
                  <c:v>1.55213586918737</c:v>
                </c:pt>
                <c:pt idx="2">
                  <c:v>2.88883950955635</c:v>
                </c:pt>
                <c:pt idx="3">
                  <c:v>2.36097880318742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F1andF2!$I$13:$I$17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F1andF2!$K$13:$K$17</c:f>
              <c:numCache>
                <c:formatCode>General</c:formatCode>
                <c:ptCount val="5"/>
                <c:pt idx="0">
                  <c:v>0</c:v>
                </c:pt>
                <c:pt idx="1">
                  <c:v>51.7525773281318</c:v>
                </c:pt>
                <c:pt idx="2">
                  <c:v>1.01168712403401</c:v>
                </c:pt>
                <c:pt idx="3">
                  <c:v>25.8661055765953</c:v>
                </c:pt>
                <c:pt idx="4">
                  <c:v/>
                </c:pt>
              </c:numCache>
            </c:numRef>
          </c:yVal>
          <c:smooth val="0"/>
        </c:ser>
        <c:axId val="13368045"/>
        <c:axId val="20285777"/>
      </c:scatterChart>
      <c:valAx>
        <c:axId val="1336804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285777"/>
        <c:crosses val="autoZero"/>
        <c:crossBetween val="midCat"/>
      </c:valAx>
      <c:valAx>
        <c:axId val="2028577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36804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F1andF2!$G$41</c:f>
              <c:strCache>
                <c:ptCount val="1"/>
                <c:pt idx="0">
                  <c:v>LKE101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F1andF2!$Q$40:$Q$43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2.46183864950805</c:v>
                  </c:pt>
                  <c:pt idx="2">
                    <c:v>2.80295191752379</c:v>
                  </c:pt>
                  <c:pt idx="3">
                    <c:v>3.28395124213533</c:v>
                  </c:pt>
                </c:numCache>
              </c:numRef>
            </c:plus>
            <c:minus>
              <c:numRef>
                <c:f>F1andF2!$Q$40:$Q$43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2.46183864950805</c:v>
                  </c:pt>
                  <c:pt idx="2">
                    <c:v>2.80295191752379</c:v>
                  </c:pt>
                  <c:pt idx="3">
                    <c:v>3.28395124213533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F1andF2!$H$47:$H$51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F1andF2!$P$40:$P$43</c:f>
              <c:numCache>
                <c:formatCode>General</c:formatCode>
                <c:ptCount val="4"/>
                <c:pt idx="0">
                  <c:v>100</c:v>
                </c:pt>
                <c:pt idx="1">
                  <c:v>93.3416763250904</c:v>
                </c:pt>
                <c:pt idx="2">
                  <c:v>92.6523065164473</c:v>
                </c:pt>
                <c:pt idx="3">
                  <c:v>85.4213115253333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F1andF2!$H$47:$H$51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F1andF2!$J$47:$J$51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99.0642432925269</c:v>
                </c:pt>
                <c:pt idx="2">
                  <c:v>95.4900259994945</c:v>
                </c:pt>
                <c:pt idx="3">
                  <c:v>84.1100075786356</c:v>
                </c:pt>
                <c:pt idx="4">
                  <c:v/>
                </c:pt>
              </c:numCache>
            </c:numRef>
          </c:yVal>
          <c:smooth val="0"/>
        </c:ser>
        <c:axId val="35219362"/>
        <c:axId val="50645068"/>
      </c:scatterChart>
      <c:valAx>
        <c:axId val="3521936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645068"/>
        <c:crosses val="autoZero"/>
        <c:crossBetween val="midCat"/>
      </c:valAx>
      <c:valAx>
        <c:axId val="5064506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21936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F1andF2!$G$76</c:f>
              <c:strCache>
                <c:ptCount val="1"/>
                <c:pt idx="0">
                  <c:v>LKE21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F1andF2!$Q$75:$Q$78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3.34422154496081</c:v>
                  </c:pt>
                  <c:pt idx="2">
                    <c:v>2.75891552380403</c:v>
                  </c:pt>
                  <c:pt idx="3">
                    <c:v>2.1870073007207</c:v>
                  </c:pt>
                </c:numCache>
              </c:numRef>
            </c:plus>
            <c:minus>
              <c:numRef>
                <c:f>F1andF2!$Q$75:$Q$78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3.34422154496081</c:v>
                  </c:pt>
                  <c:pt idx="2">
                    <c:v>2.75891552380403</c:v>
                  </c:pt>
                  <c:pt idx="3">
                    <c:v>2.1870073007207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F1andF2!$H$82:$H$86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F1andF2!$P$75:$P$79</c:f>
              <c:numCache>
                <c:formatCode>General</c:formatCode>
                <c:ptCount val="5"/>
                <c:pt idx="0">
                  <c:v>100</c:v>
                </c:pt>
                <c:pt idx="1">
                  <c:v>85.9252119397575</c:v>
                </c:pt>
                <c:pt idx="2">
                  <c:v>91.8322464363097</c:v>
                </c:pt>
                <c:pt idx="3">
                  <c:v>88.1419983368133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F1andF2!$H$82:$H$86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F1andF2!$J$82:$J$86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99.1882765519349</c:v>
                </c:pt>
                <c:pt idx="2">
                  <c:v>96.0690175837236</c:v>
                </c:pt>
                <c:pt idx="3">
                  <c:v>85.9347749101673</c:v>
                </c:pt>
                <c:pt idx="4">
                  <c:v/>
                </c:pt>
              </c:numCache>
            </c:numRef>
          </c:yVal>
          <c:smooth val="0"/>
        </c:ser>
        <c:axId val="73102392"/>
        <c:axId val="67430209"/>
      </c:scatterChart>
      <c:valAx>
        <c:axId val="7310239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430209"/>
        <c:crosses val="autoZero"/>
        <c:crossBetween val="midCat"/>
      </c:valAx>
      <c:valAx>
        <c:axId val="6743020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10239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F1andF2!$G$110</c:f>
              <c:strCache>
                <c:ptCount val="1"/>
                <c:pt idx="0">
                  <c:v>LKE61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F1andF2!$Q$109:$Q$112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3.83820800352307</c:v>
                  </c:pt>
                  <c:pt idx="2">
                    <c:v>4.04949706913813</c:v>
                  </c:pt>
                  <c:pt idx="3">
                    <c:v>3.18920445422528</c:v>
                  </c:pt>
                </c:numCache>
              </c:numRef>
            </c:plus>
            <c:minus>
              <c:numRef>
                <c:f>F1andF2!$Q$109:$Q$112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3.83820800352307</c:v>
                  </c:pt>
                  <c:pt idx="2">
                    <c:v>4.04949706913813</c:v>
                  </c:pt>
                  <c:pt idx="3">
                    <c:v>3.18920445422528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F1andF2!$H$116:$H$120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F1andF2!$P$109:$P$112</c:f>
              <c:numCache>
                <c:formatCode>General</c:formatCode>
                <c:ptCount val="4"/>
                <c:pt idx="0">
                  <c:v>100</c:v>
                </c:pt>
                <c:pt idx="1">
                  <c:v>90.3169741145092</c:v>
                </c:pt>
                <c:pt idx="2">
                  <c:v>85.8008948690849</c:v>
                </c:pt>
                <c:pt idx="3">
                  <c:v>83.0821716288229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F1andF2!$H$116:$H$120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F1andF2!$J$116:$J$120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98.9083878469339</c:v>
                </c:pt>
                <c:pt idx="2">
                  <c:v>94.7702917576432</c:v>
                </c:pt>
                <c:pt idx="3">
                  <c:v>81.9180644517985</c:v>
                </c:pt>
                <c:pt idx="4">
                  <c:v/>
                </c:pt>
              </c:numCache>
            </c:numRef>
          </c:yVal>
          <c:smooth val="0"/>
        </c:ser>
        <c:axId val="32438612"/>
        <c:axId val="78837890"/>
      </c:scatterChart>
      <c:valAx>
        <c:axId val="324386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837890"/>
        <c:crosses val="autoZero"/>
        <c:crossBetween val="midCat"/>
      </c:valAx>
      <c:valAx>
        <c:axId val="7883789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43861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F1andF2!$G$144</c:f>
              <c:strCache>
                <c:ptCount val="1"/>
                <c:pt idx="0">
                  <c:v>TL4-31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F1andF2!$Q$143:$Q$146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4.17912340549774</c:v>
                  </c:pt>
                  <c:pt idx="2">
                    <c:v>3.93123081784095</c:v>
                  </c:pt>
                  <c:pt idx="3">
                    <c:v>4.29736393228918</c:v>
                  </c:pt>
                </c:numCache>
              </c:numRef>
            </c:plus>
            <c:minus>
              <c:numRef>
                <c:f>F1andF2!$Q$143:$Q$146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4.17912340549774</c:v>
                  </c:pt>
                  <c:pt idx="2">
                    <c:v>3.93123081784095</c:v>
                  </c:pt>
                  <c:pt idx="3">
                    <c:v>4.29736393228918</c:v>
                  </c:pt>
                </c:numCache>
              </c:numRef>
            </c:minus>
          </c:errBars>
          <c:xVal>
            <c:numRef>
              <c:f>F1andF2!$H$150:$H$153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F1andF2!$P$143:$P$146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86.5255205540328</c:v>
                </c:pt>
                <c:pt idx="2">
                  <c:v>84.8200762857404</c:v>
                </c:pt>
                <c:pt idx="3">
                  <c:v>78.2920288047057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F1andF2!$H$150:$H$153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F1andF2!$J$150:$J$153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98.3154445164698</c:v>
                </c:pt>
                <c:pt idx="2">
                  <c:v>92.1089397358992</c:v>
                </c:pt>
                <c:pt idx="3">
                  <c:v>74.4776993247936</c:v>
                </c:pt>
              </c:numCache>
            </c:numRef>
          </c:yVal>
          <c:smooth val="0"/>
        </c:ser>
        <c:axId val="20789692"/>
        <c:axId val="85221636"/>
      </c:scatterChart>
      <c:valAx>
        <c:axId val="2078969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221636"/>
        <c:crosses val="autoZero"/>
        <c:crossBetween val="midCat"/>
      </c:valAx>
      <c:valAx>
        <c:axId val="8522163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78969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F1andF2!$G$178</c:f>
              <c:strCache>
                <c:ptCount val="1"/>
                <c:pt idx="0">
                  <c:v>TL4-50.2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F1andF2!$Q$177:$Q$180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2.33567233855347</c:v>
                  </c:pt>
                  <c:pt idx="2">
                    <c:v>4.16323330080058</c:v>
                  </c:pt>
                  <c:pt idx="3">
                    <c:v>5.06925970807427</c:v>
                  </c:pt>
                </c:numCache>
              </c:numRef>
            </c:plus>
            <c:minus>
              <c:numRef>
                <c:f>F1andF2!$Q$177:$Q$180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2.33567233855347</c:v>
                  </c:pt>
                  <c:pt idx="2">
                    <c:v>4.16323330080058</c:v>
                  </c:pt>
                  <c:pt idx="3">
                    <c:v>5.06925970807427</c:v>
                  </c:pt>
                </c:numCache>
              </c:numRef>
            </c:minus>
          </c:errBars>
          <c:xVal>
            <c:numRef>
              <c:f>F1andF2!$H$184:$H$187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F1andF2!$P$177:$P$180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89.374755744892</c:v>
                </c:pt>
                <c:pt idx="2">
                  <c:v>86.0438040089958</c:v>
                </c:pt>
                <c:pt idx="3">
                  <c:v>78.44819603298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F1andF2!$H$184:$H$187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F1andF2!$J$184:$J$187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98.3845715636662</c:v>
                </c:pt>
                <c:pt idx="2">
                  <c:v>92.41310148267</c:v>
                </c:pt>
                <c:pt idx="3">
                  <c:v>75.2790631131056</c:v>
                </c:pt>
              </c:numCache>
            </c:numRef>
          </c:yVal>
          <c:smooth val="0"/>
        </c:ser>
        <c:axId val="66351946"/>
        <c:axId val="72047685"/>
      </c:scatterChart>
      <c:valAx>
        <c:axId val="6635194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047685"/>
        <c:crosses val="autoZero"/>
        <c:crossBetween val="midCat"/>
      </c:valAx>
      <c:valAx>
        <c:axId val="7204768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35194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F1andF2!$G$212</c:f>
              <c:strCache>
                <c:ptCount val="1"/>
                <c:pt idx="0">
                  <c:v>CB-21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F1andF2!$Q$211:$Q$214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1.35800674324664</c:v>
                  </c:pt>
                  <c:pt idx="2">
                    <c:v>2.41379531049678</c:v>
                  </c:pt>
                  <c:pt idx="3">
                    <c:v>2.0408754477773</c:v>
                  </c:pt>
                </c:numCache>
              </c:numRef>
            </c:plus>
            <c:minus>
              <c:numRef>
                <c:f>F1andF2!$Q$211:$Q$214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1.35800674324664</c:v>
                  </c:pt>
                  <c:pt idx="2">
                    <c:v>2.41379531049678</c:v>
                  </c:pt>
                  <c:pt idx="3">
                    <c:v>2.0408754477773</c:v>
                  </c:pt>
                </c:numCache>
              </c:numRef>
            </c:minus>
          </c:errBars>
          <c:xVal>
            <c:numRef>
              <c:f>F1andF2!$H$218:$H$221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F1andF2!$P$211:$P$214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92.8650085294382</c:v>
                </c:pt>
                <c:pt idx="2">
                  <c:v>89.9149220944341</c:v>
                </c:pt>
                <c:pt idx="3">
                  <c:v>80.3801694506828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F1andF2!$H$218:$H$221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F1andF2!$J$218:$J$221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98.6574675379644</c:v>
                </c:pt>
                <c:pt idx="2">
                  <c:v>93.629444777327</c:v>
                </c:pt>
                <c:pt idx="3">
                  <c:v>78.6064440054809</c:v>
                </c:pt>
              </c:numCache>
            </c:numRef>
          </c:yVal>
          <c:smooth val="0"/>
        </c:ser>
        <c:axId val="9587040"/>
        <c:axId val="2843498"/>
      </c:scatterChart>
      <c:valAx>
        <c:axId val="958704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43498"/>
        <c:crosses val="autoZero"/>
        <c:crossBetween val="midCat"/>
      </c:valAx>
      <c:valAx>
        <c:axId val="284349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8704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F1andF2!$G$247</c:f>
              <c:strCache>
                <c:ptCount val="1"/>
                <c:pt idx="0">
                  <c:v>CB-26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F1andF2!$Q$246:$Q$249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3.00188641863327</c:v>
                  </c:pt>
                  <c:pt idx="2">
                    <c:v>1.71413476499997</c:v>
                  </c:pt>
                  <c:pt idx="3">
                    <c:v>1.42469141968619</c:v>
                  </c:pt>
                </c:numCache>
              </c:numRef>
            </c:plus>
            <c:minus>
              <c:numRef>
                <c:f>F1andF2!$Q$246:$Q$249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3.00188641863327</c:v>
                  </c:pt>
                  <c:pt idx="2">
                    <c:v>1.71413476499997</c:v>
                  </c:pt>
                  <c:pt idx="3">
                    <c:v>1.42469141968619</c:v>
                  </c:pt>
                </c:numCache>
              </c:numRef>
            </c:minus>
          </c:errBars>
          <c:xVal>
            <c:numRef>
              <c:f>F1andF2!$H$253:$H$256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F1andF2!$P$246:$P$249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93.976849072506</c:v>
                </c:pt>
                <c:pt idx="2">
                  <c:v>91.5792432176446</c:v>
                </c:pt>
                <c:pt idx="3">
                  <c:v>87.4109738395584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F1andF2!$H$253:$H$256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F1andF2!$J$253:$J$256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99.1712109800617</c:v>
                </c:pt>
                <c:pt idx="2">
                  <c:v>95.9890249824599</c:v>
                </c:pt>
                <c:pt idx="3">
                  <c:v>85.6792991322642</c:v>
                </c:pt>
              </c:numCache>
            </c:numRef>
          </c:yVal>
          <c:smooth val="0"/>
        </c:ser>
        <c:axId val="70235668"/>
        <c:axId val="98623288"/>
      </c:scatterChart>
      <c:valAx>
        <c:axId val="7023566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623288"/>
        <c:crosses val="autoZero"/>
        <c:crossBetween val="midCat"/>
      </c:valAx>
      <c:valAx>
        <c:axId val="9862328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23566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G1andG2!$G$7</c:f>
              <c:strCache>
                <c:ptCount val="1"/>
                <c:pt idx="0">
                  <c:v>MV-I-25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G1andG2!$R$6:$R$9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plus>
            <c:minus>
              <c:numRef>
                <c:f>G1andG2!$R$6:$R$9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G1andG2!$I$13:$I$17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G1andG2!$Q$6:$Q$10</c:f>
              <c:numCache>
                <c:formatCode>General</c:formatCode>
                <c:ptCount val="5"/>
                <c:pt idx="0">
                  <c:v>0</c:v>
                </c:pt>
                <c:pt idx="1">
                  <c:v>2.83995118044105</c:v>
                </c:pt>
                <c:pt idx="2">
                  <c:v>2.05693915492773</c:v>
                </c:pt>
                <c:pt idx="3">
                  <c:v>1.58815823448979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G1andG2!$I$13:$I$17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G1andG2!$K$13:$K$17</c:f>
              <c:numCache>
                <c:formatCode>General</c:formatCode>
                <c:ptCount val="5"/>
                <c:pt idx="0">
                  <c:v>0</c:v>
                </c:pt>
                <c:pt idx="1">
                  <c:v>21.7640329208578</c:v>
                </c:pt>
                <c:pt idx="2">
                  <c:v>2.05398217098364</c:v>
                </c:pt>
                <c:pt idx="3">
                  <c:v>4.69028397961718</c:v>
                </c:pt>
                <c:pt idx="4">
                  <c:v/>
                </c:pt>
              </c:numCache>
            </c:numRef>
          </c:yVal>
          <c:smooth val="0"/>
        </c:ser>
        <c:axId val="24561632"/>
        <c:axId val="94365619"/>
      </c:scatterChart>
      <c:valAx>
        <c:axId val="2456163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365619"/>
        <c:crosses val="autoZero"/>
        <c:crossBetween val="midCat"/>
      </c:valAx>
      <c:valAx>
        <c:axId val="9436561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56163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G1andG2!$G$41</c:f>
              <c:strCache>
                <c:ptCount val="1"/>
                <c:pt idx="0">
                  <c:v>TL2-73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G1andG2!$Q$40:$Q$43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2.98602484377446</c:v>
                  </c:pt>
                  <c:pt idx="2">
                    <c:v>2.60679495851799</c:v>
                  </c:pt>
                  <c:pt idx="3">
                    <c:v>0.463096258122484</c:v>
                  </c:pt>
                </c:numCache>
              </c:numRef>
            </c:plus>
            <c:minus>
              <c:numRef>
                <c:f>G1andG2!$Q$40:$Q$43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2.98602484377446</c:v>
                  </c:pt>
                  <c:pt idx="2">
                    <c:v>2.60679495851799</c:v>
                  </c:pt>
                  <c:pt idx="3">
                    <c:v>0.463096258122484</c:v>
                  </c:pt>
                </c:numCache>
              </c:numRef>
            </c:minus>
          </c:errBars>
          <c:xVal>
            <c:numRef>
              <c:f>G1andG2!$H$47:$H$51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G1andG2!$P$40:$P$44</c:f>
              <c:numCache>
                <c:formatCode>General</c:formatCode>
                <c:ptCount val="5"/>
                <c:pt idx="0">
                  <c:v>100</c:v>
                </c:pt>
                <c:pt idx="1">
                  <c:v>78.8684788841995</c:v>
                </c:pt>
                <c:pt idx="2">
                  <c:v>29.0863117691509</c:v>
                </c:pt>
                <c:pt idx="3">
                  <c:v>-0.707475753701409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G1andG2!$H$47:$H$51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G1andG2!$J$47:$J$51</c:f>
              <c:numCache>
                <c:formatCode>General</c:formatCode>
                <c:ptCount val="5"/>
                <c:pt idx="0">
                  <c:v>100</c:v>
                </c:pt>
                <c:pt idx="1">
                  <c:v>70.4005744633931</c:v>
                </c:pt>
                <c:pt idx="2">
                  <c:v>32.2350344218329</c:v>
                </c:pt>
                <c:pt idx="3">
                  <c:v>10.6282811774611</c:v>
                </c:pt>
                <c:pt idx="4">
                  <c:v/>
                </c:pt>
              </c:numCache>
            </c:numRef>
          </c:yVal>
          <c:smooth val="0"/>
        </c:ser>
        <c:axId val="59860323"/>
        <c:axId val="46355795"/>
      </c:scatterChart>
      <c:valAx>
        <c:axId val="5986032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355795"/>
        <c:crosses val="autoZero"/>
        <c:crossBetween val="midCat"/>
      </c:valAx>
      <c:valAx>
        <c:axId val="4635579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86032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G1andG2!$G$76</c:f>
              <c:strCache>
                <c:ptCount val="1"/>
                <c:pt idx="0">
                  <c:v>PKII-52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G1andG2!$Q$75:$Q$78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3.99431298749221</c:v>
                  </c:pt>
                  <c:pt idx="2">
                    <c:v>2.0450971629097</c:v>
                  </c:pt>
                  <c:pt idx="3">
                    <c:v>2.4751354162391</c:v>
                  </c:pt>
                </c:numCache>
              </c:numRef>
            </c:plus>
            <c:minus>
              <c:numRef>
                <c:f>G1andG2!$Q$75:$Q$78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3.99431298749221</c:v>
                  </c:pt>
                  <c:pt idx="2">
                    <c:v>2.0450971629097</c:v>
                  </c:pt>
                  <c:pt idx="3">
                    <c:v>2.4751354162391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G1andG2!$H$82:$H$86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G1andG2!$P$75:$P$79</c:f>
              <c:numCache>
                <c:formatCode>General</c:formatCode>
                <c:ptCount val="5"/>
                <c:pt idx="0">
                  <c:v>100</c:v>
                </c:pt>
                <c:pt idx="1">
                  <c:v>89.9929358295711</c:v>
                </c:pt>
                <c:pt idx="2">
                  <c:v>90.6537953245289</c:v>
                </c:pt>
                <c:pt idx="3">
                  <c:v>91.6570019225216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G1andG2!$H$82:$H$86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G1andG2!$J$82:$J$86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99.3968483883389</c:v>
                </c:pt>
                <c:pt idx="2">
                  <c:v>97.055286294391</c:v>
                </c:pt>
                <c:pt idx="3">
                  <c:v>89.1772428196112</c:v>
                </c:pt>
                <c:pt idx="4">
                  <c:v/>
                </c:pt>
              </c:numCache>
            </c:numRef>
          </c:yVal>
          <c:smooth val="0"/>
        </c:ser>
        <c:axId val="24353897"/>
        <c:axId val="45829431"/>
      </c:scatterChart>
      <c:valAx>
        <c:axId val="2435389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829431"/>
        <c:crosses val="autoZero"/>
        <c:crossBetween val="midCat"/>
      </c:valAx>
      <c:valAx>
        <c:axId val="4582943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35389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G1andG2!$G$110</c:f>
              <c:strCache>
                <c:ptCount val="1"/>
                <c:pt idx="0">
                  <c:v>TL4-58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G1andG2!$Q$109:$Q$112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2.78524312168744</c:v>
                  </c:pt>
                  <c:pt idx="2">
                    <c:v>2.20127414923533</c:v>
                  </c:pt>
                  <c:pt idx="3">
                    <c:v>1.4526849734006</c:v>
                  </c:pt>
                </c:numCache>
              </c:numRef>
            </c:plus>
            <c:minus>
              <c:numRef>
                <c:f>G1andG2!$Q$109:$Q$112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2.78524312168744</c:v>
                  </c:pt>
                  <c:pt idx="2">
                    <c:v>2.20127414923533</c:v>
                  </c:pt>
                  <c:pt idx="3">
                    <c:v>1.4526849734006</c:v>
                  </c:pt>
                </c:numCache>
              </c:numRef>
            </c:minus>
          </c:errBars>
          <c:xVal>
            <c:numRef>
              <c:f>G1andG2!$H$116:$H$120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G1andG2!$P$109:$P$113</c:f>
              <c:numCache>
                <c:formatCode>General</c:formatCode>
                <c:ptCount val="5"/>
                <c:pt idx="0">
                  <c:v>100</c:v>
                </c:pt>
                <c:pt idx="1">
                  <c:v>95.3701222947157</c:v>
                </c:pt>
                <c:pt idx="2">
                  <c:v>71.843797272228</c:v>
                </c:pt>
                <c:pt idx="3">
                  <c:v>18.3414888595994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G1andG2!$H$116:$H$120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G1andG2!$J$116:$J$120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89.6386574505313</c:v>
                </c:pt>
                <c:pt idx="2">
                  <c:v>63.3733414710792</c:v>
                </c:pt>
                <c:pt idx="3">
                  <c:v>30.1950394714436</c:v>
                </c:pt>
                <c:pt idx="4">
                  <c:v/>
                </c:pt>
              </c:numCache>
            </c:numRef>
          </c:yVal>
          <c:smooth val="0"/>
        </c:ser>
        <c:axId val="55932052"/>
        <c:axId val="84095229"/>
      </c:scatterChart>
      <c:valAx>
        <c:axId val="5593205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095229"/>
        <c:crosses val="autoZero"/>
        <c:crossBetween val="midCat"/>
      </c:valAx>
      <c:valAx>
        <c:axId val="8409522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93205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G1andG2!$G$144</c:f>
              <c:strCache>
                <c:ptCount val="1"/>
                <c:pt idx="0">
                  <c:v>TL4-66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G1andG2!$Q$143:$Q$146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3.23631405351029</c:v>
                  </c:pt>
                  <c:pt idx="2">
                    <c:v>4.24630421041241</c:v>
                  </c:pt>
                  <c:pt idx="3">
                    <c:v>1.19761556161237</c:v>
                  </c:pt>
                </c:numCache>
              </c:numRef>
            </c:plus>
            <c:minus>
              <c:numRef>
                <c:f>G1andG2!$Q$143:$Q$146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3.23631405351029</c:v>
                  </c:pt>
                  <c:pt idx="2">
                    <c:v>4.24630421041241</c:v>
                  </c:pt>
                  <c:pt idx="3">
                    <c:v>1.19761556161237</c:v>
                  </c:pt>
                </c:numCache>
              </c:numRef>
            </c:minus>
          </c:errBars>
          <c:xVal>
            <c:numRef>
              <c:f>G1andG2!$H$150:$H$153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G1andG2!$P$143:$P$146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89.3943050455473</c:v>
                </c:pt>
                <c:pt idx="2">
                  <c:v>70.9171523391993</c:v>
                </c:pt>
                <c:pt idx="3">
                  <c:v>17.1342548802856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G1andG2!$H$150:$H$153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G1andG2!$J$150:$J$153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88.8370578902548</c:v>
                </c:pt>
                <c:pt idx="2">
                  <c:v>61.414429183235</c:v>
                </c:pt>
                <c:pt idx="3">
                  <c:v>28.4646667469886</c:v>
                </c:pt>
              </c:numCache>
            </c:numRef>
          </c:yVal>
          <c:smooth val="0"/>
        </c:ser>
        <c:axId val="21272489"/>
        <c:axId val="98632721"/>
      </c:scatterChart>
      <c:valAx>
        <c:axId val="2127248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632721"/>
        <c:crosses val="autoZero"/>
        <c:crossBetween val="midCat"/>
      </c:valAx>
      <c:valAx>
        <c:axId val="9863272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27248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G1andG2!$G$178</c:f>
              <c:strCache>
                <c:ptCount val="1"/>
                <c:pt idx="0">
                  <c:v>TL4-32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G1andG2!$Q$177:$Q$180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4.23656605730936</c:v>
                  </c:pt>
                  <c:pt idx="2">
                    <c:v>2.75769456747564</c:v>
                  </c:pt>
                  <c:pt idx="3">
                    <c:v>3.65045872332739</c:v>
                  </c:pt>
                </c:numCache>
              </c:numRef>
            </c:plus>
            <c:minus>
              <c:numRef>
                <c:f>G1andG2!$Q$177:$Q$180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4.23656605730936</c:v>
                  </c:pt>
                  <c:pt idx="2">
                    <c:v>2.75769456747564</c:v>
                  </c:pt>
                  <c:pt idx="3">
                    <c:v>3.65045872332739</c:v>
                  </c:pt>
                </c:numCache>
              </c:numRef>
            </c:minus>
          </c:errBars>
          <c:xVal>
            <c:numRef>
              <c:f>G1andG2!$H$184:$H$187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G1andG2!$P$177:$P$180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96.0709820316932</c:v>
                </c:pt>
                <c:pt idx="2">
                  <c:v>85.2489353210251</c:v>
                </c:pt>
                <c:pt idx="3">
                  <c:v>76.7786936309382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G1andG2!$H$184:$H$187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G1andG2!$J$184:$J$187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98.2742707887721</c:v>
                </c:pt>
                <c:pt idx="2">
                  <c:v>91.9285213997879</c:v>
                </c:pt>
                <c:pt idx="3">
                  <c:v>74.0079209048881</c:v>
                </c:pt>
              </c:numCache>
            </c:numRef>
          </c:yVal>
          <c:smooth val="0"/>
        </c:ser>
        <c:axId val="45787904"/>
        <c:axId val="39744921"/>
      </c:scatterChart>
      <c:valAx>
        <c:axId val="4578790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744921"/>
        <c:crosses val="autoZero"/>
        <c:crossBetween val="midCat"/>
      </c:valAx>
      <c:valAx>
        <c:axId val="3974492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78790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G1andG2!$G$212</c:f>
              <c:strCache>
                <c:ptCount val="1"/>
                <c:pt idx="0">
                  <c:v>TL4-28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G1andG2!$Q$211:$Q$214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2.00923970374836</c:v>
                  </c:pt>
                  <c:pt idx="2">
                    <c:v>2.68388821374706</c:v>
                  </c:pt>
                  <c:pt idx="3">
                    <c:v>3.10809542652736</c:v>
                  </c:pt>
                </c:numCache>
              </c:numRef>
            </c:plus>
            <c:minus>
              <c:numRef>
                <c:f>G1andG2!$Q$211:$Q$214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2.00923970374836</c:v>
                  </c:pt>
                  <c:pt idx="2">
                    <c:v>2.68388821374706</c:v>
                  </c:pt>
                  <c:pt idx="3">
                    <c:v>3.10809542652736</c:v>
                  </c:pt>
                </c:numCache>
              </c:numRef>
            </c:minus>
          </c:errBars>
          <c:xVal>
            <c:numRef>
              <c:f>G1andG2!$H$218:$H$221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G1andG2!$P$211:$P$214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95.1940377221399</c:v>
                </c:pt>
                <c:pt idx="2">
                  <c:v>94.9810112385812</c:v>
                </c:pt>
                <c:pt idx="3">
                  <c:v>93.1656333304521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G1andG2!$H$218:$H$221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G1andG2!$J$218:$J$221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99.5721253929459</c:v>
                </c:pt>
                <c:pt idx="2">
                  <c:v>97.8966261746893</c:v>
                </c:pt>
                <c:pt idx="3">
                  <c:v>92.085894377284</c:v>
                </c:pt>
              </c:numCache>
            </c:numRef>
          </c:yVal>
          <c:smooth val="0"/>
        </c:ser>
        <c:axId val="39579754"/>
        <c:axId val="63945007"/>
      </c:scatterChart>
      <c:valAx>
        <c:axId val="3957975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945007"/>
        <c:crosses val="autoZero"/>
        <c:crossBetween val="midCat"/>
      </c:valAx>
      <c:valAx>
        <c:axId val="6394500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57975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G1andG2!$G$247</c:f>
              <c:strCache>
                <c:ptCount val="1"/>
                <c:pt idx="0">
                  <c:v>TL4-63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G1andG2!$Q$246:$Q$249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2.85364416160267</c:v>
                  </c:pt>
                  <c:pt idx="2">
                    <c:v>2.18723598488153</c:v>
                  </c:pt>
                  <c:pt idx="3">
                    <c:v>0.874715502229607</c:v>
                  </c:pt>
                </c:numCache>
              </c:numRef>
            </c:plus>
            <c:minus>
              <c:numRef>
                <c:f>G1andG2!$Q$246:$Q$249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2.85364416160267</c:v>
                  </c:pt>
                  <c:pt idx="2">
                    <c:v>2.18723598488153</c:v>
                  </c:pt>
                  <c:pt idx="3">
                    <c:v>0.874715502229607</c:v>
                  </c:pt>
                </c:numCache>
              </c:numRef>
            </c:minus>
          </c:errBars>
          <c:xVal>
            <c:numRef>
              <c:f>G1andG2!$H$253:$H$256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G1andG2!$P$246:$P$249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89.8027607595241</c:v>
                </c:pt>
                <c:pt idx="2">
                  <c:v>70.4411538023083</c:v>
                </c:pt>
                <c:pt idx="3">
                  <c:v>7.32563777171421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G1andG2!$H$253:$H$256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G1andG2!$J$253:$J$256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87.183592568156</c:v>
                </c:pt>
                <c:pt idx="2">
                  <c:v>57.6360887303254</c:v>
                </c:pt>
                <c:pt idx="3">
                  <c:v>25.3800910159043</c:v>
                </c:pt>
              </c:numCache>
            </c:numRef>
          </c:yVal>
          <c:smooth val="0"/>
        </c:ser>
        <c:axId val="87120322"/>
        <c:axId val="28675281"/>
      </c:scatterChart>
      <c:valAx>
        <c:axId val="8712032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675281"/>
        <c:crosses val="autoZero"/>
        <c:crossBetween val="midCat"/>
      </c:valAx>
      <c:valAx>
        <c:axId val="2867528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12032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G1andG2!$G$41</c:f>
              <c:strCache>
                <c:ptCount val="1"/>
                <c:pt idx="0">
                  <c:v>TL2-73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G1andG2!$AL$40:$AL$48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3.15564286187383</c:v>
                  </c:pt>
                  <c:pt idx="2">
                    <c:v>2.53163127681736</c:v>
                  </c:pt>
                  <c:pt idx="3">
                    <c:v>2.36404711096117</c:v>
                  </c:pt>
                  <c:pt idx="4">
                    <c:v>3.84763405070899</c:v>
                  </c:pt>
                  <c:pt idx="5">
                    <c:v>1.73895394125272</c:v>
                  </c:pt>
                  <c:pt idx="6">
                    <c:v>1.29798306886711</c:v>
                  </c:pt>
                  <c:pt idx="7">
                    <c:v>0.591901997530537</c:v>
                  </c:pt>
                  <c:pt idx="8">
                    <c:v>0.380946336495607</c:v>
                  </c:pt>
                </c:numCache>
              </c:numRef>
            </c:plus>
            <c:minus>
              <c:numRef>
                <c:f>G1andG2!$AL$40:$AL$48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3.15564286187383</c:v>
                  </c:pt>
                  <c:pt idx="2">
                    <c:v>2.53163127681736</c:v>
                  </c:pt>
                  <c:pt idx="3">
                    <c:v>2.36404711096117</c:v>
                  </c:pt>
                  <c:pt idx="4">
                    <c:v>3.84763405070899</c:v>
                  </c:pt>
                  <c:pt idx="5">
                    <c:v>1.73895394125272</c:v>
                  </c:pt>
                  <c:pt idx="6">
                    <c:v>1.29798306886711</c:v>
                  </c:pt>
                  <c:pt idx="7">
                    <c:v>0.591901997530537</c:v>
                  </c:pt>
                  <c:pt idx="8">
                    <c:v>0.380946336495607</c:v>
                  </c:pt>
                </c:numCache>
              </c:numRef>
            </c:minus>
          </c:errBars>
          <c:xVal>
            <c:numRef>
              <c:f>G1andG2!$AF$51:$AF$59</c:f>
              <c:numCache>
                <c:formatCode>General</c:formatCode>
                <c:ptCount val="9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G1andG2!$AK$40:$AK$48</c:f>
              <c:numCache>
                <c:formatCode>General</c:formatCode>
                <c:ptCount val="9"/>
                <c:pt idx="0">
                  <c:v>100</c:v>
                </c:pt>
                <c:pt idx="1">
                  <c:v>95.9668426487576</c:v>
                </c:pt>
                <c:pt idx="2">
                  <c:v>96.7184809949001</c:v>
                </c:pt>
                <c:pt idx="3">
                  <c:v>94.9322238106427</c:v>
                </c:pt>
                <c:pt idx="4">
                  <c:v>90.2507461468111</c:v>
                </c:pt>
                <c:pt idx="5">
                  <c:v>88.3897989591693</c:v>
                </c:pt>
                <c:pt idx="6">
                  <c:v>76.247190277274</c:v>
                </c:pt>
                <c:pt idx="7">
                  <c:v>4.16330703227424</c:v>
                </c:pt>
                <c:pt idx="8">
                  <c:v>-0.596334974736393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G1andG2!$AF$51:$AF$59</c:f>
              <c:numCache>
                <c:formatCode>General</c:formatCode>
                <c:ptCount val="9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G1andG2!$AH$51:$AH$59</c:f>
              <c:numCache>
                <c:formatCode>General</c:formatCode>
                <c:ptCount val="9"/>
                <c:pt idx="0">
                  <c:v>100</c:v>
                </c:pt>
                <c:pt idx="1">
                  <c:v>99.954975460126</c:v>
                </c:pt>
                <c:pt idx="2">
                  <c:v>99.5515717261624</c:v>
                </c:pt>
                <c:pt idx="3">
                  <c:v>97.7973675377301</c:v>
                </c:pt>
                <c:pt idx="4">
                  <c:v>95.6896756782012</c:v>
                </c:pt>
                <c:pt idx="5">
                  <c:v>81.6177216495645</c:v>
                </c:pt>
                <c:pt idx="6">
                  <c:v>68.9442058278009</c:v>
                </c:pt>
                <c:pt idx="7">
                  <c:v>18.1670133549785</c:v>
                </c:pt>
                <c:pt idx="8">
                  <c:v>4.25126497102968</c:v>
                </c:pt>
              </c:numCache>
            </c:numRef>
          </c:yVal>
          <c:smooth val="0"/>
        </c:ser>
        <c:axId val="32777381"/>
        <c:axId val="19979183"/>
      </c:scatterChart>
      <c:valAx>
        <c:axId val="3277738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979183"/>
        <c:crosses val="autoZero"/>
        <c:crossBetween val="midCat"/>
      </c:valAx>
      <c:valAx>
        <c:axId val="1997918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77738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G1andG2!$G$247</c:f>
              <c:strCache>
                <c:ptCount val="1"/>
                <c:pt idx="0">
                  <c:v>TL4-63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G1andG2!$AK$246:$AK$254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2.07732434270097</c:v>
                  </c:pt>
                  <c:pt idx="2">
                    <c:v>2.45986669039132</c:v>
                  </c:pt>
                  <c:pt idx="3">
                    <c:v>1.95942087888772</c:v>
                  </c:pt>
                  <c:pt idx="4">
                    <c:v>0.499048080775774</c:v>
                  </c:pt>
                  <c:pt idx="5">
                    <c:v>2.25826131923424</c:v>
                  </c:pt>
                  <c:pt idx="6">
                    <c:v>0.844689659337561</c:v>
                  </c:pt>
                  <c:pt idx="7">
                    <c:v>2.52618237649383</c:v>
                  </c:pt>
                  <c:pt idx="8">
                    <c:v>1.00300469935164</c:v>
                  </c:pt>
                </c:numCache>
              </c:numRef>
            </c:plus>
            <c:minus>
              <c:numRef>
                <c:f>G1andG2!$AK$246:$AK$254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2.07732434270097</c:v>
                  </c:pt>
                  <c:pt idx="2">
                    <c:v>2.45986669039132</c:v>
                  </c:pt>
                  <c:pt idx="3">
                    <c:v>1.95942087888772</c:v>
                  </c:pt>
                  <c:pt idx="4">
                    <c:v>0.499048080775774</c:v>
                  </c:pt>
                  <c:pt idx="5">
                    <c:v>2.25826131923424</c:v>
                  </c:pt>
                  <c:pt idx="6">
                    <c:v>0.844689659337561</c:v>
                  </c:pt>
                  <c:pt idx="7">
                    <c:v>2.52618237649383</c:v>
                  </c:pt>
                  <c:pt idx="8">
                    <c:v>1.00300469935164</c:v>
                  </c:pt>
                </c:numCache>
              </c:numRef>
            </c:minus>
          </c:errBars>
          <c:xVal>
            <c:numRef>
              <c:f>G1andG2!$AE$257:$AE$265</c:f>
              <c:numCache>
                <c:formatCode>General</c:formatCode>
                <c:ptCount val="9"/>
                <c:pt idx="0">
                  <c:v>0.1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</c:numCache>
            </c:numRef>
          </c:xVal>
          <c:yVal>
            <c:numRef>
              <c:f>G1andG2!$AJ$246:$AJ$254</c:f>
              <c:numCache>
                <c:formatCode>General</c:formatCode>
                <c:ptCount val="9"/>
                <c:pt idx="0">
                  <c:v>100</c:v>
                </c:pt>
                <c:pt idx="1">
                  <c:v>94.9211988522411</c:v>
                </c:pt>
                <c:pt idx="2">
                  <c:v>99.0736606919083</c:v>
                </c:pt>
                <c:pt idx="3">
                  <c:v>94.7816562004581</c:v>
                </c:pt>
                <c:pt idx="4">
                  <c:v>97.5362046671223</c:v>
                </c:pt>
                <c:pt idx="5">
                  <c:v>66.6103112391193</c:v>
                </c:pt>
                <c:pt idx="6">
                  <c:v>-0.0796952623097152</c:v>
                </c:pt>
                <c:pt idx="7">
                  <c:v>-8.62461657230507</c:v>
                </c:pt>
                <c:pt idx="8">
                  <c:v>-1.43225721895899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G1andG2!$AE$257:$AE$265</c:f>
              <c:numCache>
                <c:formatCode>General</c:formatCode>
                <c:ptCount val="9"/>
                <c:pt idx="0">
                  <c:v>0.1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</c:numCache>
            </c:numRef>
          </c:xVal>
          <c:yVal>
            <c:numRef>
              <c:f>G1andG2!$AG$257:$AG$265</c:f>
              <c:numCache>
                <c:formatCode>General</c:formatCode>
                <c:ptCount val="9"/>
                <c:pt idx="0">
                  <c:v>100</c:v>
                </c:pt>
                <c:pt idx="1">
                  <c:v>99.5234976024851</c:v>
                </c:pt>
                <c:pt idx="2">
                  <c:v>99.0515147598795</c:v>
                </c:pt>
                <c:pt idx="3">
                  <c:v>95.4309219240376</c:v>
                </c:pt>
                <c:pt idx="4">
                  <c:v>91.2611296570038</c:v>
                </c:pt>
                <c:pt idx="5">
                  <c:v>51.0838034830843</c:v>
                </c:pt>
                <c:pt idx="6">
                  <c:v>17.2776082544351</c:v>
                </c:pt>
                <c:pt idx="7">
                  <c:v>9.45566008050814</c:v>
                </c:pt>
                <c:pt idx="8">
                  <c:v>4.96244605560223</c:v>
                </c:pt>
              </c:numCache>
            </c:numRef>
          </c:yVal>
          <c:smooth val="0"/>
        </c:ser>
        <c:axId val="72993598"/>
        <c:axId val="85542824"/>
      </c:scatterChart>
      <c:valAx>
        <c:axId val="7299359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542824"/>
        <c:crosses val="autoZero"/>
        <c:crossBetween val="midCat"/>
      </c:valAx>
      <c:valAx>
        <c:axId val="8554282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99359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H1andH2!$G$7</c:f>
              <c:strCache>
                <c:ptCount val="1"/>
                <c:pt idx="0">
                  <c:v>TL4-30.2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H1andH2!$R$6:$R$9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plus>
            <c:minus>
              <c:numRef>
                <c:f>H1andH2!$R$6:$R$9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H1andH2!$I$13:$I$17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H1andH2!$Q$6:$Q$10</c:f>
              <c:numCache>
                <c:formatCode>General</c:formatCode>
                <c:ptCount val="5"/>
                <c:pt idx="0">
                  <c:v>0</c:v>
                </c:pt>
                <c:pt idx="1">
                  <c:v>3.48122959713169</c:v>
                </c:pt>
                <c:pt idx="2">
                  <c:v>3.43584280688953</c:v>
                </c:pt>
                <c:pt idx="3">
                  <c:v>3.35850673586349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H1andH2!$I$13:$I$17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H1andH2!$K$13:$K$17</c:f>
              <c:numCache>
                <c:formatCode>General</c:formatCode>
                <c:ptCount val="5"/>
                <c:pt idx="0">
                  <c:v>0</c:v>
                </c:pt>
                <c:pt idx="1">
                  <c:v>0.0909066236877514</c:v>
                </c:pt>
                <c:pt idx="2">
                  <c:v>20.7642391099704</c:v>
                </c:pt>
                <c:pt idx="3">
                  <c:v>99.1014781383264</c:v>
                </c:pt>
                <c:pt idx="4">
                  <c:v/>
                </c:pt>
              </c:numCache>
            </c:numRef>
          </c:yVal>
          <c:smooth val="0"/>
        </c:ser>
        <c:axId val="70101467"/>
        <c:axId val="26308325"/>
      </c:scatterChart>
      <c:valAx>
        <c:axId val="7010146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308325"/>
        <c:crosses val="autoZero"/>
        <c:crossBetween val="midCat"/>
      </c:valAx>
      <c:valAx>
        <c:axId val="2630832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10146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H1andH2!$G$41</c:f>
              <c:strCache>
                <c:ptCount val="1"/>
                <c:pt idx="0">
                  <c:v>TL4-18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H1andH2!$H$47:$H$51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H1andH2!$P$40:$P$44</c:f>
              <c:numCache>
                <c:formatCode>General</c:formatCode>
                <c:ptCount val="5"/>
                <c:pt idx="0">
                  <c:v>100</c:v>
                </c:pt>
                <c:pt idx="1">
                  <c:v>95.5343314187391</c:v>
                </c:pt>
                <c:pt idx="2">
                  <c:v>87.024127755751</c:v>
                </c:pt>
                <c:pt idx="3">
                  <c:v>64.7343937439638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H1andH2!$Q$40:$Q$43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2.59651227503716</c:v>
                  </c:pt>
                  <c:pt idx="2">
                    <c:v>2.07576538366809</c:v>
                  </c:pt>
                  <c:pt idx="3">
                    <c:v>3.35732913382782</c:v>
                  </c:pt>
                </c:numCache>
              </c:numRef>
            </c:plus>
            <c:minus>
              <c:numRef>
                <c:f>H1andH2!$Q$40:$Q$43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2.59651227503716</c:v>
                  </c:pt>
                  <c:pt idx="2">
                    <c:v>2.07576538366809</c:v>
                  </c:pt>
                  <c:pt idx="3">
                    <c:v>3.35732913382782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H1andH2!$H$47:$H$51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H1andH2!$J$47:$J$51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97.2862446930048</c:v>
                </c:pt>
                <c:pt idx="2">
                  <c:v>87.7598900034751</c:v>
                </c:pt>
                <c:pt idx="3">
                  <c:v>64.1893491700664</c:v>
                </c:pt>
                <c:pt idx="4">
                  <c:v/>
                </c:pt>
              </c:numCache>
            </c:numRef>
          </c:yVal>
          <c:smooth val="0"/>
        </c:ser>
        <c:axId val="33207392"/>
        <c:axId val="27268005"/>
      </c:scatterChart>
      <c:valAx>
        <c:axId val="3320739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268005"/>
        <c:crosses val="autoZero"/>
        <c:crossBetween val="midCat"/>
      </c:valAx>
      <c:valAx>
        <c:axId val="2726800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20739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H1andH2!$G$76</c:f>
              <c:strCache>
                <c:ptCount val="1"/>
                <c:pt idx="0">
                  <c:v>AKI XVII151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H1andH2!$Q$75:$Q$78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3.71788051395279</c:v>
                  </c:pt>
                  <c:pt idx="2">
                    <c:v>3.75347972094106</c:v>
                  </c:pt>
                  <c:pt idx="3">
                    <c:v>3.87662941511594</c:v>
                  </c:pt>
                </c:numCache>
              </c:numRef>
            </c:plus>
            <c:minus>
              <c:numRef>
                <c:f>H1andH2!$Q$75:$Q$78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3.71788051395279</c:v>
                  </c:pt>
                  <c:pt idx="2">
                    <c:v>3.75347972094106</c:v>
                  </c:pt>
                  <c:pt idx="3">
                    <c:v>3.87662941511594</c:v>
                  </c:pt>
                </c:numCache>
              </c:numRef>
            </c:minus>
          </c:errBars>
          <c:xVal>
            <c:numRef>
              <c:f>H1andH2!$H$82:$H$86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H1andH2!$P$75:$P$79</c:f>
              <c:numCache>
                <c:formatCode>General</c:formatCode>
                <c:ptCount val="5"/>
                <c:pt idx="0">
                  <c:v>100</c:v>
                </c:pt>
                <c:pt idx="1">
                  <c:v>89.653018030146</c:v>
                </c:pt>
                <c:pt idx="2">
                  <c:v>72.9591510360242</c:v>
                </c:pt>
                <c:pt idx="3">
                  <c:v>9.37825702379054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H1andH2!$H$82:$H$86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H1andH2!$J$82:$J$86</c:f>
              <c:numCache>
                <c:formatCode>General</c:formatCode>
                <c:ptCount val="5"/>
                <c:pt idx="0">
                  <c:v>100</c:v>
                </c:pt>
                <c:pt idx="1">
                  <c:v>88.0022916678426</c:v>
                </c:pt>
                <c:pt idx="2">
                  <c:v>59.4646909463805</c:v>
                </c:pt>
                <c:pt idx="3">
                  <c:v>26.833529097449</c:v>
                </c:pt>
                <c:pt idx="4">
                  <c:v/>
                </c:pt>
              </c:numCache>
            </c:numRef>
          </c:yVal>
          <c:smooth val="0"/>
        </c:ser>
        <c:axId val="94095026"/>
        <c:axId val="99052671"/>
      </c:scatterChart>
      <c:valAx>
        <c:axId val="9409502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052671"/>
        <c:crosses val="autoZero"/>
        <c:crossBetween val="midCat"/>
      </c:valAx>
      <c:valAx>
        <c:axId val="9905267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09502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H1andH2!$G$110</c:f>
              <c:strCache>
                <c:ptCount val="1"/>
                <c:pt idx="0">
                  <c:v>AKI XVI123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H1andH2!$Q$109:$Q$112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2.0917847498788</c:v>
                  </c:pt>
                  <c:pt idx="2">
                    <c:v>0.278774890937745</c:v>
                  </c:pt>
                  <c:pt idx="3">
                    <c:v>2.71994189617096</c:v>
                  </c:pt>
                </c:numCache>
              </c:numRef>
            </c:plus>
            <c:minus>
              <c:numRef>
                <c:f>H1andH2!$Q$109:$Q$112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2.0917847498788</c:v>
                  </c:pt>
                  <c:pt idx="2">
                    <c:v>0.278774890937745</c:v>
                  </c:pt>
                  <c:pt idx="3">
                    <c:v>2.71994189617096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H1andH2!$H$116:$H$120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H1andH2!$P$109:$P$113</c:f>
              <c:numCache>
                <c:formatCode>General</c:formatCode>
                <c:ptCount val="5"/>
                <c:pt idx="0">
                  <c:v>100</c:v>
                </c:pt>
                <c:pt idx="1">
                  <c:v>104.00059249084</c:v>
                </c:pt>
                <c:pt idx="2">
                  <c:v>99.719846713569</c:v>
                </c:pt>
                <c:pt idx="3">
                  <c:v>93.1971552855688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H1andH2!$H$116:$H$120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H1andH2!$J$116:$J$120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99.3522984710045</c:v>
                </c:pt>
                <c:pt idx="2">
                  <c:v>96.8432769294004</c:v>
                </c:pt>
                <c:pt idx="3">
                  <c:v>88.4654491965127</c:v>
                </c:pt>
                <c:pt idx="4">
                  <c:v/>
                </c:pt>
              </c:numCache>
            </c:numRef>
          </c:yVal>
          <c:smooth val="0"/>
        </c:ser>
        <c:axId val="69910786"/>
        <c:axId val="24920681"/>
      </c:scatterChart>
      <c:valAx>
        <c:axId val="6991078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920681"/>
        <c:crosses val="autoZero"/>
        <c:crossBetween val="midCat"/>
      </c:valAx>
      <c:valAx>
        <c:axId val="2492068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91078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H1andH2!$G$144</c:f>
              <c:strCache>
                <c:ptCount val="1"/>
                <c:pt idx="0">
                  <c:v>AKI XIII85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H1andH2!$Q$143:$Q$146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4.38780609452533</c:v>
                  </c:pt>
                  <c:pt idx="2">
                    <c:v>4.241351018951</c:v>
                  </c:pt>
                  <c:pt idx="3">
                    <c:v>4.64595376559705</c:v>
                  </c:pt>
                </c:numCache>
              </c:numRef>
            </c:plus>
            <c:minus>
              <c:numRef>
                <c:f>H1andH2!$Q$143:$Q$146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4.38780609452533</c:v>
                  </c:pt>
                  <c:pt idx="2">
                    <c:v>4.241351018951</c:v>
                  </c:pt>
                  <c:pt idx="3">
                    <c:v>4.64595376559705</c:v>
                  </c:pt>
                </c:numCache>
              </c:numRef>
            </c:minus>
          </c:errBars>
          <c:xVal>
            <c:numRef>
              <c:f>H1andH2!$H$150:$H$153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H1andH2!$P$143:$P$146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96.2503248135435</c:v>
                </c:pt>
                <c:pt idx="2">
                  <c:v>98.6650136922911</c:v>
                </c:pt>
                <c:pt idx="3">
                  <c:v>94.8857055992341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H1andH2!$H$150:$H$153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H1andH2!$J$150:$J$153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99.7212315687639</c:v>
                </c:pt>
                <c:pt idx="2">
                  <c:v>98.6215288138223</c:v>
                </c:pt>
                <c:pt idx="3">
                  <c:v>94.7050820116908</c:v>
                </c:pt>
              </c:numCache>
            </c:numRef>
          </c:yVal>
          <c:smooth val="0"/>
        </c:ser>
        <c:axId val="5038768"/>
        <c:axId val="73840811"/>
      </c:scatterChart>
      <c:valAx>
        <c:axId val="503876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840811"/>
        <c:crosses val="autoZero"/>
        <c:crossBetween val="midCat"/>
      </c:valAx>
      <c:valAx>
        <c:axId val="7384081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3876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H1andH2!$G$178</c:f>
              <c:strCache>
                <c:ptCount val="1"/>
                <c:pt idx="0">
                  <c:v>AKI XIII3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H1andH2!$Q$177:$Q$180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5.13352120648937</c:v>
                  </c:pt>
                  <c:pt idx="2">
                    <c:v>8.13482791550097</c:v>
                  </c:pt>
                  <c:pt idx="3">
                    <c:v>6.34870825393011</c:v>
                  </c:pt>
                </c:numCache>
              </c:numRef>
            </c:plus>
            <c:minus>
              <c:numRef>
                <c:f>H1andH2!$Q$177:$Q$180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5.13352120648937</c:v>
                  </c:pt>
                  <c:pt idx="2">
                    <c:v>8.13482791550097</c:v>
                  </c:pt>
                  <c:pt idx="3">
                    <c:v>6.34870825393011</c:v>
                  </c:pt>
                </c:numCache>
              </c:numRef>
            </c:minus>
          </c:errBars>
          <c:xVal>
            <c:numRef>
              <c:f>H1andH2!$H$184:$H$187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H1andH2!$P$177:$P$180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91.7314361304372</c:v>
                </c:pt>
                <c:pt idx="2">
                  <c:v>67.9784011018425</c:v>
                </c:pt>
                <c:pt idx="3">
                  <c:v>23.2970066028015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H1andH2!$H$184:$H$187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H1andH2!$J$184:$J$187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89.4865564957263</c:v>
                </c:pt>
                <c:pt idx="2">
                  <c:v>62.9948462227815</c:v>
                </c:pt>
                <c:pt idx="3">
                  <c:v>29.8531898208974</c:v>
                </c:pt>
              </c:numCache>
            </c:numRef>
          </c:yVal>
          <c:smooth val="0"/>
        </c:ser>
        <c:axId val="1215367"/>
        <c:axId val="39177523"/>
      </c:scatterChart>
      <c:valAx>
        <c:axId val="121536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177523"/>
        <c:crosses val="autoZero"/>
        <c:crossBetween val="midCat"/>
      </c:valAx>
      <c:valAx>
        <c:axId val="3917752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1536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H1andH2!$G$212</c:f>
              <c:strCache>
                <c:ptCount val="1"/>
                <c:pt idx="0">
                  <c:v>AKI XIV165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H1andH2!$Q$211:$Q$214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5.00043038054256</c:v>
                  </c:pt>
                  <c:pt idx="2">
                    <c:v>4.31559458610605</c:v>
                  </c:pt>
                  <c:pt idx="3">
                    <c:v>5.35697990103565</c:v>
                  </c:pt>
                </c:numCache>
              </c:numRef>
            </c:plus>
            <c:minus>
              <c:numRef>
                <c:f>H1andH2!$Q$211:$Q$214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5.00043038054256</c:v>
                  </c:pt>
                  <c:pt idx="2">
                    <c:v>4.31559458610605</c:v>
                  </c:pt>
                  <c:pt idx="3">
                    <c:v>5.35697990103565</c:v>
                  </c:pt>
                </c:numCache>
              </c:numRef>
            </c:minus>
          </c:errBars>
          <c:xVal>
            <c:numRef>
              <c:f>H1andH2!$H$218:$H$221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H1andH2!$P$211:$P$214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99.2668414770602</c:v>
                </c:pt>
                <c:pt idx="2">
                  <c:v>97.0044873226664</c:v>
                </c:pt>
                <c:pt idx="3">
                  <c:v>98.7031548688168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H1andH2!$H$218:$H$221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H1andH2!$J$218:$J$221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99.8995006289103</c:v>
                </c:pt>
                <c:pt idx="2">
                  <c:v>99.4995150813342</c:v>
                </c:pt>
                <c:pt idx="3">
                  <c:v>98.0276739092304</c:v>
                </c:pt>
              </c:numCache>
            </c:numRef>
          </c:yVal>
          <c:smooth val="0"/>
        </c:ser>
        <c:axId val="43126511"/>
        <c:axId val="84494886"/>
      </c:scatterChart>
      <c:valAx>
        <c:axId val="4312651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494886"/>
        <c:crosses val="autoZero"/>
        <c:crossBetween val="midCat"/>
      </c:valAx>
      <c:valAx>
        <c:axId val="8449488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12651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H1andH2!$G$247</c:f>
              <c:strCache>
                <c:ptCount val="1"/>
                <c:pt idx="0">
                  <c:v>AKI XVIII1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H1andH2!$Q$246:$Q$249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4.55878792106109</c:v>
                  </c:pt>
                  <c:pt idx="2">
                    <c:v>2.95148331455231</c:v>
                  </c:pt>
                  <c:pt idx="3">
                    <c:v>3.46167021670153</c:v>
                  </c:pt>
                </c:numCache>
              </c:numRef>
            </c:plus>
            <c:minus>
              <c:numRef>
                <c:f>H1andH2!$Q$246:$Q$249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4.55878792106109</c:v>
                  </c:pt>
                  <c:pt idx="2">
                    <c:v>2.95148331455231</c:v>
                  </c:pt>
                  <c:pt idx="3">
                    <c:v>3.46167021670153</c:v>
                  </c:pt>
                </c:numCache>
              </c:numRef>
            </c:minus>
          </c:errBars>
          <c:xVal>
            <c:numRef>
              <c:f>H1andH2!$H$253:$H$256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H1andH2!$P$246:$P$249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101.170161683826</c:v>
                </c:pt>
                <c:pt idx="2">
                  <c:v>91.9283190130704</c:v>
                </c:pt>
                <c:pt idx="3">
                  <c:v>36.5601570241845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H1andH2!$H$253:$H$256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H1andH2!$J$253:$J$256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96.2930977885629</c:v>
                </c:pt>
                <c:pt idx="2">
                  <c:v>83.8588373967767</c:v>
                </c:pt>
                <c:pt idx="3">
                  <c:v>34.1903530593885</c:v>
                </c:pt>
              </c:numCache>
            </c:numRef>
          </c:yVal>
          <c:smooth val="0"/>
        </c:ser>
        <c:axId val="19747949"/>
        <c:axId val="21807191"/>
      </c:scatterChart>
      <c:valAx>
        <c:axId val="1974794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807191"/>
        <c:crosses val="autoZero"/>
        <c:crossBetween val="midCat"/>
      </c:valAx>
      <c:valAx>
        <c:axId val="2180719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74794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I1andI2!$G$7</c:f>
              <c:strCache>
                <c:ptCount val="1"/>
                <c:pt idx="0">
                  <c:v>RA-A111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I1andI2!$R$6:$R$9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5.14007488915224</c:v>
                  </c:pt>
                  <c:pt idx="2">
                    <c:v>4.25014096819237</c:v>
                  </c:pt>
                  <c:pt idx="3">
                    <c:v>9.86737817634478</c:v>
                  </c:pt>
                </c:numCache>
              </c:numRef>
            </c:plus>
            <c:minus>
              <c:numRef>
                <c:f>I1andI2!$R$6:$R$9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5.14007488915224</c:v>
                  </c:pt>
                  <c:pt idx="2">
                    <c:v>4.25014096819237</c:v>
                  </c:pt>
                  <c:pt idx="3">
                    <c:v>9.86737817634478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I1andI2!$I$13:$I$17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I1andI2!$Q$6:$Q$10</c:f>
              <c:numCache>
                <c:formatCode>General</c:formatCode>
                <c:ptCount val="5"/>
                <c:pt idx="0">
                  <c:v>100</c:v>
                </c:pt>
                <c:pt idx="1">
                  <c:v>90.9035729490247</c:v>
                </c:pt>
                <c:pt idx="2">
                  <c:v>88.1942906827706</c:v>
                </c:pt>
                <c:pt idx="3">
                  <c:v>72.561925983482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I1andI2!$I$13:$I$17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I1andI2!$K$13:$K$17</c:f>
              <c:numCache>
                <c:formatCode>General</c:formatCode>
                <c:ptCount val="5"/>
                <c:pt idx="0">
                  <c:v>100</c:v>
                </c:pt>
                <c:pt idx="1">
                  <c:v>97.9859499002785</c:v>
                </c:pt>
                <c:pt idx="2">
                  <c:v>90.6805435861769</c:v>
                </c:pt>
                <c:pt idx="3">
                  <c:v>70.8672235538218</c:v>
                </c:pt>
                <c:pt idx="4">
                  <c:v/>
                </c:pt>
              </c:numCache>
            </c:numRef>
          </c:yVal>
          <c:smooth val="0"/>
        </c:ser>
        <c:axId val="44141630"/>
        <c:axId val="33226618"/>
      </c:scatterChart>
      <c:valAx>
        <c:axId val="4414163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226618"/>
        <c:crosses val="autoZero"/>
        <c:crossBetween val="midCat"/>
      </c:valAx>
      <c:valAx>
        <c:axId val="3322661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14163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I1andI2!$G$41</c:f>
              <c:strCache>
                <c:ptCount val="1"/>
                <c:pt idx="0">
                  <c:v>AKI XVII103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I1andI2!$Q$40:$Q$43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6.92803634493859</c:v>
                  </c:pt>
                  <c:pt idx="2">
                    <c:v>1.11245358956167</c:v>
                  </c:pt>
                  <c:pt idx="3">
                    <c:v>2.24814013932562</c:v>
                  </c:pt>
                </c:numCache>
              </c:numRef>
            </c:plus>
            <c:minus>
              <c:numRef>
                <c:f>I1andI2!$Q$40:$Q$43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6.92803634493859</c:v>
                  </c:pt>
                  <c:pt idx="2">
                    <c:v>1.11245358956167</c:v>
                  </c:pt>
                  <c:pt idx="3">
                    <c:v>2.24814013932562</c:v>
                  </c:pt>
                </c:numCache>
              </c:numRef>
            </c:minus>
          </c:errBars>
          <c:xVal>
            <c:numRef>
              <c:f>I1andI2!$H$47:$H$51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I1andI2!$M$40:$M$44</c:f>
              <c:numCache>
                <c:formatCode>General</c:formatCode>
                <c:ptCount val="5"/>
                <c:pt idx="0">
                  <c:v>100</c:v>
                </c:pt>
                <c:pt idx="1">
                  <c:v>73.4375</c:v>
                </c:pt>
                <c:pt idx="2">
                  <c:v>27.6110197368421</c:v>
                </c:pt>
                <c:pt idx="3">
                  <c:v>2.87828947368422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I1andI2!$H$47:$H$51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I1andI2!$J$47:$J$51</c:f>
              <c:numCache>
                <c:formatCode>General</c:formatCode>
                <c:ptCount val="5"/>
                <c:pt idx="0">
                  <c:v>100</c:v>
                </c:pt>
                <c:pt idx="1">
                  <c:v>72.6162493084862</c:v>
                </c:pt>
                <c:pt idx="2">
                  <c:v>34.6559039539384</c:v>
                </c:pt>
                <c:pt idx="3">
                  <c:v>11.7067986643948</c:v>
                </c:pt>
                <c:pt idx="4">
                  <c:v/>
                </c:pt>
              </c:numCache>
            </c:numRef>
          </c:yVal>
          <c:smooth val="0"/>
        </c:ser>
        <c:axId val="62287400"/>
        <c:axId val="59153406"/>
      </c:scatterChart>
      <c:valAx>
        <c:axId val="6228740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153406"/>
        <c:crosses val="autoZero"/>
        <c:crossBetween val="midCat"/>
      </c:valAx>
      <c:valAx>
        <c:axId val="5915340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28740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I1andI2!$G$76</c:f>
              <c:strCache>
                <c:ptCount val="1"/>
                <c:pt idx="0">
                  <c:v>AKI XII33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I1andI2!$Q$75:$Q$78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2.43918118147005</c:v>
                  </c:pt>
                  <c:pt idx="2">
                    <c:v>2.97374335276763</c:v>
                  </c:pt>
                  <c:pt idx="3">
                    <c:v>2.27956327378874</c:v>
                  </c:pt>
                </c:numCache>
              </c:numRef>
            </c:plus>
            <c:minus>
              <c:numRef>
                <c:f>I1andI2!$Q$75:$Q$78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2.43918118147005</c:v>
                  </c:pt>
                  <c:pt idx="2">
                    <c:v>2.97374335276763</c:v>
                  </c:pt>
                  <c:pt idx="3">
                    <c:v>2.27956327378874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I1andI2!$H$82:$H$86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I1andI2!$P$75:$P$79</c:f>
              <c:numCache>
                <c:formatCode>General</c:formatCode>
                <c:ptCount val="5"/>
                <c:pt idx="0">
                  <c:v>100</c:v>
                </c:pt>
                <c:pt idx="1">
                  <c:v>96.257973927282</c:v>
                </c:pt>
                <c:pt idx="2">
                  <c:v>92.3865344743023</c:v>
                </c:pt>
                <c:pt idx="3">
                  <c:v>89.5279800951904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I1andI2!$H$82:$H$86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I1andI2!$J$82:$J$86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99.3245587378355</c:v>
                </c:pt>
                <c:pt idx="2">
                  <c:v>96.7116375174056</c:v>
                </c:pt>
                <c:pt idx="3">
                  <c:v>88.0276344051251</c:v>
                </c:pt>
                <c:pt idx="4">
                  <c:v/>
                </c:pt>
              </c:numCache>
            </c:numRef>
          </c:yVal>
          <c:smooth val="0"/>
        </c:ser>
        <c:axId val="78605525"/>
        <c:axId val="86497461"/>
      </c:scatterChart>
      <c:valAx>
        <c:axId val="7860552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497461"/>
        <c:crosses val="autoZero"/>
        <c:crossBetween val="midCat"/>
      </c:valAx>
      <c:valAx>
        <c:axId val="8649746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60552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I1andI2!$G$110</c:f>
              <c:strCache>
                <c:ptCount val="1"/>
                <c:pt idx="0">
                  <c:v>RPI-149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I1andI2!$Q$109:$Q$112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3.20162655978774</c:v>
                  </c:pt>
                  <c:pt idx="2">
                    <c:v>2.29414312674731</c:v>
                  </c:pt>
                  <c:pt idx="3">
                    <c:v>2.19170093612019</c:v>
                  </c:pt>
                </c:numCache>
              </c:numRef>
            </c:plus>
            <c:minus>
              <c:numRef>
                <c:f>I1andI2!$Q$109:$Q$112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3.20162655978774</c:v>
                  </c:pt>
                  <c:pt idx="2">
                    <c:v>2.29414312674731</c:v>
                  </c:pt>
                  <c:pt idx="3">
                    <c:v>2.19170093612019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I1andI2!$H$116:$H$120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I1andI2!$P$109:$P$113</c:f>
              <c:numCache>
                <c:formatCode>General</c:formatCode>
                <c:ptCount val="5"/>
                <c:pt idx="0">
                  <c:v>100</c:v>
                </c:pt>
                <c:pt idx="1">
                  <c:v>98.4757198449968</c:v>
                </c:pt>
                <c:pt idx="2">
                  <c:v>99.9832373666848</c:v>
                </c:pt>
                <c:pt idx="3">
                  <c:v>98.3430813244371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I1andI2!$H$116:$H$120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I1andI2!$J$116:$J$120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99.9660038550487</c:v>
                </c:pt>
                <c:pt idx="2">
                  <c:v>99.8302501089195</c:v>
                </c:pt>
                <c:pt idx="3">
                  <c:v>98.3280443748677</c:v>
                </c:pt>
                <c:pt idx="4">
                  <c:v/>
                </c:pt>
              </c:numCache>
            </c:numRef>
          </c:yVal>
          <c:smooth val="0"/>
        </c:ser>
        <c:axId val="15378859"/>
        <c:axId val="10706276"/>
      </c:scatterChart>
      <c:valAx>
        <c:axId val="1537885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706276"/>
        <c:crosses val="autoZero"/>
        <c:crossBetween val="midCat"/>
      </c:valAx>
      <c:valAx>
        <c:axId val="1070627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37885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I1andI2!$G$144</c:f>
              <c:strCache>
                <c:ptCount val="1"/>
                <c:pt idx="0">
                  <c:v>RPI-155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I1andI2!$Q$143:$Q$146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4.16198778639394</c:v>
                  </c:pt>
                  <c:pt idx="2">
                    <c:v>3.26783761665118</c:v>
                  </c:pt>
                  <c:pt idx="3">
                    <c:v>3.47608928467909</c:v>
                  </c:pt>
                </c:numCache>
              </c:numRef>
            </c:plus>
            <c:minus>
              <c:numRef>
                <c:f>I1andI2!$Q$143:$Q$146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4.16198778639394</c:v>
                  </c:pt>
                  <c:pt idx="2">
                    <c:v>3.26783761665118</c:v>
                  </c:pt>
                  <c:pt idx="3">
                    <c:v>3.47608928467909</c:v>
                  </c:pt>
                </c:numCache>
              </c:numRef>
            </c:minus>
          </c:errBars>
          <c:xVal>
            <c:numRef>
              <c:f>I1andI2!$H$150:$H$153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I1andI2!$P$143:$P$146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95.5757890039764</c:v>
                </c:pt>
                <c:pt idx="2">
                  <c:v>99.3375942287456</c:v>
                </c:pt>
                <c:pt idx="3">
                  <c:v>98.1902575842846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I1andI2!$H$150:$H$153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I1andI2!$J$150:$J$153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99.9602619155034</c:v>
                </c:pt>
                <c:pt idx="2">
                  <c:v>99.8016248993773</c:v>
                </c:pt>
                <c:pt idx="3">
                  <c:v>98.0510451638292</c:v>
                </c:pt>
              </c:numCache>
            </c:numRef>
          </c:yVal>
          <c:smooth val="0"/>
        </c:ser>
        <c:axId val="22918046"/>
        <c:axId val="4116468"/>
      </c:scatterChart>
      <c:valAx>
        <c:axId val="2291804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16468"/>
        <c:crosses val="autoZero"/>
        <c:crossBetween val="midCat"/>
      </c:valAx>
      <c:valAx>
        <c:axId val="411646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91804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I1andI2!$G$178</c:f>
              <c:strCache>
                <c:ptCount val="1"/>
                <c:pt idx="0">
                  <c:v>RPI-175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I1andI2!$Q$177:$Q$180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6.118761426857</c:v>
                  </c:pt>
                  <c:pt idx="2">
                    <c:v>3.17294149639194</c:v>
                  </c:pt>
                  <c:pt idx="3">
                    <c:v>6.06645551755179</c:v>
                  </c:pt>
                </c:numCache>
              </c:numRef>
            </c:plus>
            <c:minus>
              <c:numRef>
                <c:f>I1andI2!$Q$177:$Q$180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6.118761426857</c:v>
                  </c:pt>
                  <c:pt idx="2">
                    <c:v>3.17294149639194</c:v>
                  </c:pt>
                  <c:pt idx="3">
                    <c:v>6.06645551755179</c:v>
                  </c:pt>
                </c:numCache>
              </c:numRef>
            </c:minus>
          </c:errBars>
          <c:xVal>
            <c:numRef>
              <c:f>I1andI2!$H$184:$H$187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I1andI2!$P$177:$P$180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81.1462163364729</c:v>
                </c:pt>
                <c:pt idx="2">
                  <c:v>87.6511532654661</c:v>
                </c:pt>
                <c:pt idx="3">
                  <c:v>84.1164081910337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I1andI2!$H$184:$H$187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I1andI2!$J$184:$J$187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99.5665343276537</c:v>
                </c:pt>
                <c:pt idx="2">
                  <c:v>97.8696096811454</c:v>
                </c:pt>
                <c:pt idx="3">
                  <c:v>82.1236257323044</c:v>
                </c:pt>
              </c:numCache>
            </c:numRef>
          </c:yVal>
          <c:smooth val="0"/>
        </c:ser>
        <c:axId val="44498240"/>
        <c:axId val="80297108"/>
      </c:scatterChart>
      <c:valAx>
        <c:axId val="4449824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297108"/>
        <c:crosses val="autoZero"/>
        <c:crossBetween val="midCat"/>
      </c:valAx>
      <c:valAx>
        <c:axId val="8029710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49824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I1andI2!$G$212</c:f>
              <c:strCache>
                <c:ptCount val="1"/>
                <c:pt idx="0">
                  <c:v>RPI-191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I1andI2!$Q$211:$Q$214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2.92309719004559</c:v>
                  </c:pt>
                  <c:pt idx="2">
                    <c:v>2.71860151546379</c:v>
                  </c:pt>
                  <c:pt idx="3">
                    <c:v>3.36872837188378</c:v>
                  </c:pt>
                </c:numCache>
              </c:numRef>
            </c:plus>
            <c:minus>
              <c:numRef>
                <c:f>I1andI2!$Q$211:$Q$214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2.92309719004559</c:v>
                  </c:pt>
                  <c:pt idx="2">
                    <c:v>2.71860151546379</c:v>
                  </c:pt>
                  <c:pt idx="3">
                    <c:v>3.36872837188378</c:v>
                  </c:pt>
                </c:numCache>
              </c:numRef>
            </c:minus>
          </c:errBars>
          <c:xVal>
            <c:numRef>
              <c:f>I1andI2!$H$218:$H$221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I1andI2!$P$211:$P$214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94.8463233521594</c:v>
                </c:pt>
                <c:pt idx="2">
                  <c:v>90.6321569078523</c:v>
                </c:pt>
                <c:pt idx="3">
                  <c:v>57.1100628430212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I1andI2!$H$218:$H$221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I1andI2!$J$218:$J$221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98.4713394517606</c:v>
                </c:pt>
                <c:pt idx="2">
                  <c:v>92.797127160549</c:v>
                </c:pt>
                <c:pt idx="3">
                  <c:v>56.3001034322256</c:v>
                </c:pt>
              </c:numCache>
            </c:numRef>
          </c:yVal>
          <c:smooth val="0"/>
        </c:ser>
        <c:axId val="91973461"/>
        <c:axId val="97656946"/>
      </c:scatterChart>
      <c:valAx>
        <c:axId val="9197346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656946"/>
        <c:crosses val="autoZero"/>
        <c:crossBetween val="midCat"/>
      </c:valAx>
      <c:valAx>
        <c:axId val="9765694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97346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I1andI2!$G$247</c:f>
              <c:strCache>
                <c:ptCount val="1"/>
                <c:pt idx="0">
                  <c:v>RPII-015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I1andI2!$Q$246:$Q$249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2.13004085842977</c:v>
                  </c:pt>
                  <c:pt idx="2">
                    <c:v>1.75262563521778</c:v>
                  </c:pt>
                  <c:pt idx="3">
                    <c:v>4.30213209723315</c:v>
                  </c:pt>
                </c:numCache>
              </c:numRef>
            </c:plus>
            <c:minus>
              <c:numRef>
                <c:f>I1andI2!$Q$246:$Q$249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2.13004085842977</c:v>
                  </c:pt>
                  <c:pt idx="2">
                    <c:v>1.75262563521778</c:v>
                  </c:pt>
                  <c:pt idx="3">
                    <c:v>4.30213209723315</c:v>
                  </c:pt>
                </c:numCache>
              </c:numRef>
            </c:minus>
          </c:errBars>
          <c:xVal>
            <c:numRef>
              <c:f>I1andI2!$H$253:$H$256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I1andI2!$P$246:$P$249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96.8397423813445</c:v>
                </c:pt>
                <c:pt idx="2">
                  <c:v>98.1748353246499</c:v>
                </c:pt>
                <c:pt idx="3">
                  <c:v>84.6226925835399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I1andI2!$H$253:$H$256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I1andI2!$J$253:$J$256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99.1393133644789</c:v>
                </c:pt>
                <c:pt idx="2">
                  <c:v>95.8397922314883</c:v>
                </c:pt>
                <c:pt idx="3">
                  <c:v>85.2056020094727</c:v>
                </c:pt>
              </c:numCache>
            </c:numRef>
          </c:yVal>
          <c:smooth val="0"/>
        </c:ser>
        <c:axId val="91464274"/>
        <c:axId val="59402984"/>
      </c:scatterChart>
      <c:valAx>
        <c:axId val="9146427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402984"/>
        <c:crosses val="autoZero"/>
        <c:crossBetween val="midCat"/>
      </c:valAx>
      <c:valAx>
        <c:axId val="5940298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46427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I1andI2!$G$41</c:f>
              <c:strCache>
                <c:ptCount val="1"/>
                <c:pt idx="0">
                  <c:v>AKI XVII103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I1andI2!$AJ$40:$AJ$48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2.02044889323839</c:v>
                  </c:pt>
                  <c:pt idx="2">
                    <c:v>3.26632051176282</c:v>
                  </c:pt>
                  <c:pt idx="3">
                    <c:v>2.82485736385893</c:v>
                  </c:pt>
                  <c:pt idx="4">
                    <c:v>1.54427789840871</c:v>
                  </c:pt>
                  <c:pt idx="5">
                    <c:v>1.32385926588325</c:v>
                  </c:pt>
                  <c:pt idx="6">
                    <c:v>0.972014771506716</c:v>
                  </c:pt>
                  <c:pt idx="7">
                    <c:v>2.8708813555745</c:v>
                  </c:pt>
                  <c:pt idx="8">
                    <c:v>0.972066807114014</c:v>
                  </c:pt>
                </c:numCache>
              </c:numRef>
            </c:plus>
            <c:minus>
              <c:numRef>
                <c:f>I1andI2!$AJ$40:$AJ$48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2.02044889323839</c:v>
                  </c:pt>
                  <c:pt idx="2">
                    <c:v>3.26632051176282</c:v>
                  </c:pt>
                  <c:pt idx="3">
                    <c:v>2.82485736385893</c:v>
                  </c:pt>
                  <c:pt idx="4">
                    <c:v>1.54427789840871</c:v>
                  </c:pt>
                  <c:pt idx="5">
                    <c:v>1.32385926588325</c:v>
                  </c:pt>
                  <c:pt idx="6">
                    <c:v>0.972014771506716</c:v>
                  </c:pt>
                  <c:pt idx="7">
                    <c:v>2.8708813555745</c:v>
                  </c:pt>
                  <c:pt idx="8">
                    <c:v>0.972066807114014</c:v>
                  </c:pt>
                </c:numCache>
              </c:numRef>
            </c:minus>
          </c:errBars>
          <c:xVal>
            <c:numRef>
              <c:f>I1andI2!$AD$51:$AD$59</c:f>
              <c:numCache>
                <c:formatCode>General</c:formatCode>
                <c:ptCount val="9"/>
                <c:pt idx="0">
                  <c:v>0.1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</c:numCache>
            </c:numRef>
          </c:xVal>
          <c:yVal>
            <c:numRef>
              <c:f>I1andI2!$AI$40:$AI$48</c:f>
              <c:numCache>
                <c:formatCode>General</c:formatCode>
                <c:ptCount val="9"/>
                <c:pt idx="0">
                  <c:v>100</c:v>
                </c:pt>
                <c:pt idx="1">
                  <c:v>91.1069342793428</c:v>
                </c:pt>
                <c:pt idx="2">
                  <c:v>89.3256814332902</c:v>
                </c:pt>
                <c:pt idx="3">
                  <c:v>90.3113404620303</c:v>
                </c:pt>
                <c:pt idx="4">
                  <c:v>85.4876115416344</c:v>
                </c:pt>
                <c:pt idx="5">
                  <c:v>27.6710540811708</c:v>
                </c:pt>
                <c:pt idx="6">
                  <c:v>-0.019490946446858</c:v>
                </c:pt>
                <c:pt idx="7">
                  <c:v>-4.1491371479525</c:v>
                </c:pt>
                <c:pt idx="8">
                  <c:v>-1.66293872204335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I1andI2!$AD$51:$AD$59</c:f>
              <c:numCache>
                <c:formatCode>General</c:formatCode>
                <c:ptCount val="9"/>
                <c:pt idx="0">
                  <c:v>0.1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</c:numCache>
            </c:numRef>
          </c:xVal>
          <c:yVal>
            <c:numRef>
              <c:f>I1andI2!$AF$51:$AF$59</c:f>
              <c:numCache>
                <c:formatCode>General</c:formatCode>
                <c:ptCount val="9"/>
                <c:pt idx="0">
                  <c:v>100</c:v>
                </c:pt>
                <c:pt idx="1">
                  <c:v>98.7229748035999</c:v>
                </c:pt>
                <c:pt idx="2">
                  <c:v>97.4781542133101</c:v>
                </c:pt>
                <c:pt idx="3">
                  <c:v>88.5461634448701</c:v>
                </c:pt>
                <c:pt idx="4">
                  <c:v>79.4464920918817</c:v>
                </c:pt>
                <c:pt idx="5">
                  <c:v>27.8777647848798</c:v>
                </c:pt>
                <c:pt idx="6">
                  <c:v>7.17594810373035</c:v>
                </c:pt>
                <c:pt idx="7">
                  <c:v>3.72150052504377</c:v>
                </c:pt>
                <c:pt idx="8">
                  <c:v>1.89603065796751</c:v>
                </c:pt>
              </c:numCache>
            </c:numRef>
          </c:yVal>
          <c:smooth val="0"/>
        </c:ser>
        <c:axId val="5838120"/>
        <c:axId val="43552258"/>
      </c:scatterChart>
      <c:valAx>
        <c:axId val="583812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552258"/>
        <c:crosses val="autoZero"/>
        <c:crossBetween val="midCat"/>
      </c:valAx>
      <c:valAx>
        <c:axId val="4355225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3812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J1andJ2!$G$7</c:f>
              <c:strCache>
                <c:ptCount val="1"/>
                <c:pt idx="0">
                  <c:v>AKIXVIII7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J1andJ2!$R$6:$R$9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5.05053621962043</c:v>
                  </c:pt>
                  <c:pt idx="2">
                    <c:v>3.79847656317755</c:v>
                  </c:pt>
                  <c:pt idx="3">
                    <c:v>1.26882475683687</c:v>
                  </c:pt>
                </c:numCache>
              </c:numRef>
            </c:plus>
            <c:minus>
              <c:numRef>
                <c:f>J1andJ2!$R$6:$R$9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5.05053621962043</c:v>
                  </c:pt>
                  <c:pt idx="2">
                    <c:v>3.79847656317755</c:v>
                  </c:pt>
                  <c:pt idx="3">
                    <c:v>1.26882475683687</c:v>
                  </c:pt>
                </c:numCache>
              </c:numRef>
            </c:minus>
          </c:errBars>
          <c:xVal>
            <c:numRef>
              <c:f>J1andJ2!$I$13:$I$17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J1andJ2!$Q$6:$Q$10</c:f>
              <c:numCache>
                <c:formatCode>General</c:formatCode>
                <c:ptCount val="5"/>
                <c:pt idx="0">
                  <c:v>100</c:v>
                </c:pt>
                <c:pt idx="1">
                  <c:v>89.1266068807535</c:v>
                </c:pt>
                <c:pt idx="2">
                  <c:v>66.8160842594319</c:v>
                </c:pt>
                <c:pt idx="3">
                  <c:v>17.98443559897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J1andJ2!$I$13:$I$17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J1andJ2!$K$13:$K$17</c:f>
              <c:numCache>
                <c:formatCode>General</c:formatCode>
                <c:ptCount val="5"/>
                <c:pt idx="0">
                  <c:v>100</c:v>
                </c:pt>
                <c:pt idx="1">
                  <c:v>88.1364539894409</c:v>
                </c:pt>
                <c:pt idx="2">
                  <c:v>59.7720943369062</c:v>
                </c:pt>
                <c:pt idx="3">
                  <c:v>27.0849590320292</c:v>
                </c:pt>
                <c:pt idx="4">
                  <c:v/>
                </c:pt>
              </c:numCache>
            </c:numRef>
          </c:yVal>
          <c:smooth val="0"/>
        </c:ser>
        <c:axId val="66216937"/>
        <c:axId val="52779532"/>
      </c:scatterChart>
      <c:valAx>
        <c:axId val="6621693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779532"/>
        <c:crosses val="autoZero"/>
        <c:crossBetween val="midCat"/>
      </c:valAx>
      <c:valAx>
        <c:axId val="5277953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21693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J1andJ2!$G$41</c:f>
              <c:strCache>
                <c:ptCount val="1"/>
                <c:pt idx="0">
                  <c:v>AKIXVIII31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J1andJ2!$Q$40:$Q$43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5.10181397909573</c:v>
                  </c:pt>
                  <c:pt idx="2">
                    <c:v>4.39080420772812</c:v>
                  </c:pt>
                  <c:pt idx="3">
                    <c:v>2.02023951870344</c:v>
                  </c:pt>
                </c:numCache>
              </c:numRef>
            </c:plus>
            <c:minus>
              <c:numRef>
                <c:f>J1andJ2!$Q$40:$Q$43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5.10181397909573</c:v>
                  </c:pt>
                  <c:pt idx="2">
                    <c:v>4.39080420772812</c:v>
                  </c:pt>
                  <c:pt idx="3">
                    <c:v>2.02023951870344</c:v>
                  </c:pt>
                </c:numCache>
              </c:numRef>
            </c:minus>
          </c:errBars>
          <c:xVal>
            <c:numRef>
              <c:f>J1andJ2!$H$47:$H$51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J1andJ2!$P$40:$P$44</c:f>
              <c:numCache>
                <c:formatCode>General</c:formatCode>
                <c:ptCount val="5"/>
                <c:pt idx="0">
                  <c:v>100</c:v>
                </c:pt>
                <c:pt idx="1">
                  <c:v>91.2234901825555</c:v>
                </c:pt>
                <c:pt idx="2">
                  <c:v>79.1490070176345</c:v>
                </c:pt>
                <c:pt idx="3">
                  <c:v>33.2200767175004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J1andJ2!$H$47:$H$51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J1andJ2!$J$47:$J$51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92.7403657101087</c:v>
                </c:pt>
                <c:pt idx="2">
                  <c:v>71.8702860025674</c:v>
                </c:pt>
                <c:pt idx="3">
                  <c:v>38.9775044376363</c:v>
                </c:pt>
                <c:pt idx="4">
                  <c:v/>
                </c:pt>
              </c:numCache>
            </c:numRef>
          </c:yVal>
          <c:smooth val="0"/>
        </c:ser>
        <c:axId val="11710865"/>
        <c:axId val="26469688"/>
      </c:scatterChart>
      <c:valAx>
        <c:axId val="1171086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469688"/>
        <c:crosses val="autoZero"/>
        <c:crossBetween val="midCat"/>
      </c:valAx>
      <c:valAx>
        <c:axId val="2646968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71086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J1andJ2!$G$76</c:f>
              <c:strCache>
                <c:ptCount val="1"/>
                <c:pt idx="0">
                  <c:v>AKI XVII167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J1andJ2!$Q$75:$Q$78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4.60714916231388</c:v>
                  </c:pt>
                  <c:pt idx="2">
                    <c:v>5.40253417668759</c:v>
                  </c:pt>
                  <c:pt idx="3">
                    <c:v>3.77042373543034</c:v>
                  </c:pt>
                </c:numCache>
              </c:numRef>
            </c:plus>
            <c:minus>
              <c:numRef>
                <c:f>J1andJ2!$Q$75:$Q$78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4.60714916231388</c:v>
                  </c:pt>
                  <c:pt idx="2">
                    <c:v>5.40253417668759</c:v>
                  </c:pt>
                  <c:pt idx="3">
                    <c:v>3.77042373543034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J1andJ2!$H$82:$H$86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J1andJ2!$P$75:$P$79</c:f>
              <c:numCache>
                <c:formatCode>General</c:formatCode>
                <c:ptCount val="5"/>
                <c:pt idx="0">
                  <c:v>100</c:v>
                </c:pt>
                <c:pt idx="1">
                  <c:v>88.0934345526843</c:v>
                </c:pt>
                <c:pt idx="2">
                  <c:v>86.9682207669922</c:v>
                </c:pt>
                <c:pt idx="3">
                  <c:v>59.5283032716096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J1andJ2!$H$82:$H$86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J1andJ2!$J$82:$J$86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96.6740458514566</c:v>
                </c:pt>
                <c:pt idx="2">
                  <c:v>85.3228503305577</c:v>
                </c:pt>
                <c:pt idx="3">
                  <c:v>59.2390418328882</c:v>
                </c:pt>
                <c:pt idx="4">
                  <c:v/>
                </c:pt>
              </c:numCache>
            </c:numRef>
          </c:yVal>
          <c:smooth val="0"/>
        </c:ser>
        <c:axId val="48928751"/>
        <c:axId val="92704343"/>
      </c:scatterChart>
      <c:valAx>
        <c:axId val="4892875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704343"/>
        <c:crosses val="autoZero"/>
        <c:crossBetween val="midCat"/>
      </c:valAx>
      <c:valAx>
        <c:axId val="9270434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92875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J1andJ2!$G$110</c:f>
              <c:strCache>
                <c:ptCount val="1"/>
                <c:pt idx="0">
                  <c:v>AKI XVIII55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J1andJ2!$Q$109:$Q$112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4.87863362910413</c:v>
                  </c:pt>
                  <c:pt idx="2">
                    <c:v>4.90332008540226</c:v>
                  </c:pt>
                  <c:pt idx="3">
                    <c:v>2.79031295500127</c:v>
                  </c:pt>
                </c:numCache>
              </c:numRef>
            </c:plus>
            <c:minus>
              <c:numRef>
                <c:f>J1andJ2!$Q$109:$Q$112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4.87863362910413</c:v>
                  </c:pt>
                  <c:pt idx="2">
                    <c:v>4.90332008540226</c:v>
                  </c:pt>
                  <c:pt idx="3">
                    <c:v>2.79031295500127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J1andJ2!$H$116:$H$120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J1andJ2!$P$109:$P$113</c:f>
              <c:numCache>
                <c:formatCode>General</c:formatCode>
                <c:ptCount val="5"/>
                <c:pt idx="0">
                  <c:v>100</c:v>
                </c:pt>
                <c:pt idx="1">
                  <c:v>89.6259778525664</c:v>
                </c:pt>
                <c:pt idx="2">
                  <c:v>84.8408583796888</c:v>
                </c:pt>
                <c:pt idx="3">
                  <c:v>50.742727478138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J1andJ2!$H$116:$H$120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J1andJ2!$J$116:$J$120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95.5795364165176</c:v>
                </c:pt>
                <c:pt idx="2">
                  <c:v>81.2185845961476</c:v>
                </c:pt>
                <c:pt idx="3">
                  <c:v>51.9485600296711</c:v>
                </c:pt>
                <c:pt idx="4">
                  <c:v/>
                </c:pt>
              </c:numCache>
            </c:numRef>
          </c:yVal>
          <c:smooth val="0"/>
        </c:ser>
        <c:axId val="11879913"/>
        <c:axId val="90166303"/>
      </c:scatterChart>
      <c:valAx>
        <c:axId val="1187991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166303"/>
        <c:crosses val="autoZero"/>
        <c:crossBetween val="midCat"/>
      </c:valAx>
      <c:valAx>
        <c:axId val="9016630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87991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J1andJ2!$G$144</c:f>
              <c:strCache>
                <c:ptCount val="1"/>
                <c:pt idx="0">
                  <c:v>IAT-31-II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J1andJ2!$Q$143:$Q$146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5.58230579824234</c:v>
                  </c:pt>
                  <c:pt idx="2">
                    <c:v>5.07579884655866</c:v>
                  </c:pt>
                  <c:pt idx="3">
                    <c:v>4.40827819280902</c:v>
                  </c:pt>
                </c:numCache>
              </c:numRef>
            </c:plus>
            <c:minus>
              <c:numRef>
                <c:f>J1andJ2!$Q$143:$Q$146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5.58230579824234</c:v>
                  </c:pt>
                  <c:pt idx="2">
                    <c:v>5.07579884655866</c:v>
                  </c:pt>
                  <c:pt idx="3">
                    <c:v>4.40827819280902</c:v>
                  </c:pt>
                </c:numCache>
              </c:numRef>
            </c:minus>
          </c:errBars>
          <c:xVal>
            <c:numRef>
              <c:f>J1andJ2!$H$150:$H$153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J1andJ2!$P$143:$P$146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90.6702594520444</c:v>
                </c:pt>
                <c:pt idx="2">
                  <c:v>86.455871901732</c:v>
                </c:pt>
                <c:pt idx="3">
                  <c:v>69.1525768948332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J1andJ2!$H$150:$H$153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J1andJ2!$J$150:$J$153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97.6218418953495</c:v>
                </c:pt>
                <c:pt idx="2">
                  <c:v>89.1420831910959</c:v>
                </c:pt>
                <c:pt idx="3">
                  <c:v>67.2396178762209</c:v>
                </c:pt>
              </c:numCache>
            </c:numRef>
          </c:yVal>
          <c:smooth val="0"/>
        </c:ser>
        <c:axId val="85824039"/>
        <c:axId val="90998046"/>
      </c:scatterChart>
      <c:valAx>
        <c:axId val="8582403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998046"/>
        <c:crosses val="autoZero"/>
        <c:crossBetween val="midCat"/>
      </c:valAx>
      <c:valAx>
        <c:axId val="9099804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82403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J1andJ2!$G$178</c:f>
              <c:strCache>
                <c:ptCount val="1"/>
                <c:pt idx="0">
                  <c:v>IAT-39-II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J1andJ2!$Q$177:$Q$180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2.91598527646005</c:v>
                  </c:pt>
                  <c:pt idx="2">
                    <c:v>2.30669795524228</c:v>
                  </c:pt>
                  <c:pt idx="3">
                    <c:v>0.308715850437736</c:v>
                  </c:pt>
                </c:numCache>
              </c:numRef>
            </c:plus>
            <c:minus>
              <c:numRef>
                <c:f>J1andJ2!$Q$177:$Q$180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2.91598527646005</c:v>
                  </c:pt>
                  <c:pt idx="2">
                    <c:v>2.30669795524228</c:v>
                  </c:pt>
                  <c:pt idx="3">
                    <c:v>0.308715850437736</c:v>
                  </c:pt>
                </c:numCache>
              </c:numRef>
            </c:minus>
          </c:errBars>
          <c:xVal>
            <c:numRef>
              <c:f>J1andJ2!$H$184:$H$187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J1andJ2!$P$177:$P$180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64.3374773505979</c:v>
                </c:pt>
                <c:pt idx="2">
                  <c:v>8.85987298092227</c:v>
                </c:pt>
                <c:pt idx="3">
                  <c:v>-1.65660780187801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J1andJ2!$H$184:$H$187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J1andJ2!$J$184:$J$187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55.4825786712021</c:v>
                </c:pt>
                <c:pt idx="2">
                  <c:v>19.9527606212496</c:v>
                </c:pt>
                <c:pt idx="3">
                  <c:v>5.86601394576864</c:v>
                </c:pt>
              </c:numCache>
            </c:numRef>
          </c:yVal>
          <c:smooth val="0"/>
        </c:ser>
        <c:axId val="64717103"/>
        <c:axId val="41334535"/>
      </c:scatterChart>
      <c:valAx>
        <c:axId val="6471710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334535"/>
        <c:crosses val="autoZero"/>
        <c:crossBetween val="midCat"/>
      </c:valAx>
      <c:valAx>
        <c:axId val="4133453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71710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J1andJ2!$G$212</c:f>
              <c:strCache>
                <c:ptCount val="1"/>
                <c:pt idx="0">
                  <c:v>IAT71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J1andJ2!$Q$211:$Q$214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4.68976208868337</c:v>
                  </c:pt>
                  <c:pt idx="2">
                    <c:v>4.24127307785747</c:v>
                  </c:pt>
                  <c:pt idx="3">
                    <c:v>3.28855767250718</c:v>
                  </c:pt>
                </c:numCache>
              </c:numRef>
            </c:plus>
            <c:minus>
              <c:numRef>
                <c:f>J1andJ2!$Q$211:$Q$214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4.68976208868337</c:v>
                  </c:pt>
                  <c:pt idx="2">
                    <c:v>4.24127307785747</c:v>
                  </c:pt>
                  <c:pt idx="3">
                    <c:v>3.28855767250718</c:v>
                  </c:pt>
                </c:numCache>
              </c:numRef>
            </c:minus>
          </c:errBars>
          <c:xVal>
            <c:numRef>
              <c:f>J1andJ2!$H$218:$H$221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J1andJ2!$P$211:$P$214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90.0492277678794</c:v>
                </c:pt>
                <c:pt idx="2">
                  <c:v>76.8502370746552</c:v>
                </c:pt>
                <c:pt idx="3">
                  <c:v>28.8995886803889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J1andJ2!$H$218:$H$221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J1andJ2!$J$218:$J$221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91.7395727082938</c:v>
                </c:pt>
                <c:pt idx="2">
                  <c:v>68.9554977027987</c:v>
                </c:pt>
                <c:pt idx="3">
                  <c:v>35.7035393871349</c:v>
                </c:pt>
              </c:numCache>
            </c:numRef>
          </c:yVal>
          <c:smooth val="0"/>
        </c:ser>
        <c:axId val="30243622"/>
        <c:axId val="30116135"/>
      </c:scatterChart>
      <c:valAx>
        <c:axId val="3024362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116135"/>
        <c:crosses val="autoZero"/>
        <c:crossBetween val="midCat"/>
      </c:valAx>
      <c:valAx>
        <c:axId val="3011613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24362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J1andJ2!$G$247</c:f>
              <c:strCache>
                <c:ptCount val="1"/>
                <c:pt idx="0">
                  <c:v>IAT-72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J1andJ2!$Q$246:$Q$249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4.46451351077022</c:v>
                  </c:pt>
                  <c:pt idx="2">
                    <c:v>6.01841696709188</c:v>
                  </c:pt>
                  <c:pt idx="3">
                    <c:v>4.60159546571409</c:v>
                  </c:pt>
                </c:numCache>
              </c:numRef>
            </c:plus>
            <c:minus>
              <c:numRef>
                <c:f>J1andJ2!$Q$246:$Q$249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4.46451351077022</c:v>
                  </c:pt>
                  <c:pt idx="2">
                    <c:v>6.01841696709188</c:v>
                  </c:pt>
                  <c:pt idx="3">
                    <c:v>4.60159546571409</c:v>
                  </c:pt>
                </c:numCache>
              </c:numRef>
            </c:minus>
          </c:errBars>
          <c:xVal>
            <c:numRef>
              <c:f>J1andJ2!$H$253:$H$256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J1andJ2!$P$246:$P$249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88.261329298257</c:v>
                </c:pt>
                <c:pt idx="2">
                  <c:v>92.1234503336123</c:v>
                </c:pt>
                <c:pt idx="3">
                  <c:v>71.9634182347639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J1andJ2!$H$253:$H$256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J1andJ2!$J$253:$J$256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98.0477957706132</c:v>
                </c:pt>
                <c:pt idx="2">
                  <c:v>90.9459899236264</c:v>
                </c:pt>
                <c:pt idx="3">
                  <c:v>71.5197687232264</c:v>
                </c:pt>
              </c:numCache>
            </c:numRef>
          </c:yVal>
          <c:smooth val="0"/>
        </c:ser>
        <c:axId val="60911520"/>
        <c:axId val="89084737"/>
      </c:scatterChart>
      <c:valAx>
        <c:axId val="6091152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084737"/>
        <c:crosses val="autoZero"/>
        <c:crossBetween val="midCat"/>
      </c:valAx>
      <c:valAx>
        <c:axId val="8908473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91152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K1andK2!$G$7</c:f>
              <c:strCache>
                <c:ptCount val="1"/>
                <c:pt idx="0">
                  <c:v>IAT-98-II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K1andK2!$R$6:$R$9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1.97295245936167</c:v>
                  </c:pt>
                  <c:pt idx="2">
                    <c:v>2.10626956055349</c:v>
                  </c:pt>
                  <c:pt idx="3">
                    <c:v>3.18716455316226</c:v>
                  </c:pt>
                </c:numCache>
              </c:numRef>
            </c:plus>
            <c:minus>
              <c:numRef>
                <c:f>K1andK2!$R$6:$R$9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1.97295245936167</c:v>
                  </c:pt>
                  <c:pt idx="2">
                    <c:v>2.10626956055349</c:v>
                  </c:pt>
                  <c:pt idx="3">
                    <c:v>3.18716455316226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K1andK2!$I$13:$I$17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K1andK2!$Q$6:$Q$10</c:f>
              <c:numCache>
                <c:formatCode>General</c:formatCode>
                <c:ptCount val="5"/>
                <c:pt idx="0">
                  <c:v>100</c:v>
                </c:pt>
                <c:pt idx="1">
                  <c:v>104.223108325664</c:v>
                </c:pt>
                <c:pt idx="2">
                  <c:v>105.670931142354</c:v>
                </c:pt>
                <c:pt idx="3">
                  <c:v>108.911652003689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K1andK2!$I$13:$I$17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K1andK2!$K$13:$K$17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99.9999999999996</c:v>
                </c:pt>
                <c:pt idx="2">
                  <c:v>99.9999999999981</c:v>
                </c:pt>
                <c:pt idx="3">
                  <c:v>99.9999999999926</c:v>
                </c:pt>
                <c:pt idx="4">
                  <c:v/>
                </c:pt>
              </c:numCache>
            </c:numRef>
          </c:yVal>
          <c:smooth val="0"/>
        </c:ser>
        <c:axId val="58516399"/>
        <c:axId val="34979253"/>
      </c:scatterChart>
      <c:valAx>
        <c:axId val="5851639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979253"/>
        <c:crosses val="autoZero"/>
        <c:crossBetween val="midCat"/>
      </c:valAx>
      <c:valAx>
        <c:axId val="3497925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51639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K1andK2!$G$41</c:f>
              <c:strCache>
                <c:ptCount val="1"/>
                <c:pt idx="0">
                  <c:v>IAT-145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K1andK2!$Q$40:$Q$43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5.00890059651902</c:v>
                  </c:pt>
                  <c:pt idx="2">
                    <c:v>1.79305526588111</c:v>
                  </c:pt>
                  <c:pt idx="3">
                    <c:v>1.48938325329071</c:v>
                  </c:pt>
                </c:numCache>
              </c:numRef>
            </c:plus>
            <c:minus>
              <c:numRef>
                <c:f>K1andK2!$Q$40:$Q$43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5.00890059651902</c:v>
                  </c:pt>
                  <c:pt idx="2">
                    <c:v>1.79305526588111</c:v>
                  </c:pt>
                  <c:pt idx="3">
                    <c:v>1.48938325329071</c:v>
                  </c:pt>
                </c:numCache>
              </c:numRef>
            </c:minus>
          </c:errBars>
          <c:xVal>
            <c:numRef>
              <c:f>K1andK2!$H$47:$H$51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K1andK2!$P$40:$P$44</c:f>
              <c:numCache>
                <c:formatCode>General</c:formatCode>
                <c:ptCount val="5"/>
                <c:pt idx="0">
                  <c:v>100</c:v>
                </c:pt>
                <c:pt idx="1">
                  <c:v>109.097572621155</c:v>
                </c:pt>
                <c:pt idx="2">
                  <c:v>94.752884486601</c:v>
                </c:pt>
                <c:pt idx="3">
                  <c:v>33.8005877736308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K1andK2!$H$47:$H$51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K1andK2!$J$47:$J$51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94.7957808487651</c:v>
                </c:pt>
                <c:pt idx="2">
                  <c:v>78.4623667757434</c:v>
                </c:pt>
                <c:pt idx="3">
                  <c:v>47.6647741044092</c:v>
                </c:pt>
                <c:pt idx="4">
                  <c:v/>
                </c:pt>
              </c:numCache>
            </c:numRef>
          </c:yVal>
          <c:smooth val="0"/>
        </c:ser>
        <c:axId val="86628755"/>
        <c:axId val="87007729"/>
      </c:scatterChart>
      <c:valAx>
        <c:axId val="8662875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007729"/>
        <c:crosses val="autoZero"/>
        <c:crossBetween val="midCat"/>
      </c:valAx>
      <c:valAx>
        <c:axId val="8700772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62875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K1andK2!$G$76</c:f>
              <c:strCache>
                <c:ptCount val="1"/>
                <c:pt idx="0">
                  <c:v>IAT-127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K1andK2!$Q$75:$Q$78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3.62971302746733</c:v>
                  </c:pt>
                  <c:pt idx="2">
                    <c:v>1.87418561843765</c:v>
                  </c:pt>
                  <c:pt idx="3">
                    <c:v>1.51134426948727</c:v>
                  </c:pt>
                </c:numCache>
              </c:numRef>
            </c:plus>
            <c:minus>
              <c:numRef>
                <c:f>K1andK2!$Q$75:$Q$78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3.62971302746733</c:v>
                  </c:pt>
                  <c:pt idx="2">
                    <c:v>1.87418561843765</c:v>
                  </c:pt>
                  <c:pt idx="3">
                    <c:v>1.51134426948727</c:v>
                  </c:pt>
                </c:numCache>
              </c:numRef>
            </c:minus>
          </c:errBars>
          <c:xVal>
            <c:numRef>
              <c:f>K1andK2!$H$82:$H$86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K1andK2!$P$75:$P$79</c:f>
              <c:numCache>
                <c:formatCode>General</c:formatCode>
                <c:ptCount val="5"/>
                <c:pt idx="0">
                  <c:v>100</c:v>
                </c:pt>
                <c:pt idx="1">
                  <c:v>105.610270838328</c:v>
                </c:pt>
                <c:pt idx="2">
                  <c:v>83.1811304710054</c:v>
                </c:pt>
                <c:pt idx="3">
                  <c:v>21.2820571925286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K1andK2!$H$82:$H$86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K1andK2!$J$82:$J$86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92.3030702061144</c:v>
                </c:pt>
                <c:pt idx="2">
                  <c:v>70.5747227552961</c:v>
                </c:pt>
                <c:pt idx="3">
                  <c:v>37.4847488948893</c:v>
                </c:pt>
                <c:pt idx="4">
                  <c:v/>
                </c:pt>
              </c:numCache>
            </c:numRef>
          </c:yVal>
          <c:smooth val="0"/>
        </c:ser>
        <c:axId val="10506074"/>
        <c:axId val="35536575"/>
      </c:scatterChart>
      <c:valAx>
        <c:axId val="1050607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536575"/>
        <c:crosses val="autoZero"/>
        <c:crossBetween val="midCat"/>
      </c:valAx>
      <c:valAx>
        <c:axId val="3553657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50607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K1andK2!$G$110</c:f>
              <c:strCache>
                <c:ptCount val="1"/>
                <c:pt idx="0">
                  <c:v>IAT-40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K1andK2!$Q$109:$Q$112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3.32432163768279</c:v>
                  </c:pt>
                  <c:pt idx="2">
                    <c:v>5.30672236937476</c:v>
                  </c:pt>
                  <c:pt idx="3">
                    <c:v>5.59625769294156</c:v>
                  </c:pt>
                </c:numCache>
              </c:numRef>
            </c:plus>
            <c:minus>
              <c:numRef>
                <c:f>K1andK2!$Q$109:$Q$112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3.32432163768279</c:v>
                  </c:pt>
                  <c:pt idx="2">
                    <c:v>5.30672236937476</c:v>
                  </c:pt>
                  <c:pt idx="3">
                    <c:v>5.59625769294156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K1andK2!$H$116:$H$120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K1andK2!$P$109:$P$113</c:f>
              <c:numCache>
                <c:formatCode>General</c:formatCode>
                <c:ptCount val="5"/>
                <c:pt idx="0">
                  <c:v>100</c:v>
                </c:pt>
                <c:pt idx="1">
                  <c:v>106.002306696484</c:v>
                </c:pt>
                <c:pt idx="2">
                  <c:v>105.982514416361</c:v>
                </c:pt>
                <c:pt idx="3">
                  <c:v>81.4023786637447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K1andK2!$H$116:$H$120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K1andK2!$J$116:$J$120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99.1317472750542</c:v>
                </c:pt>
                <c:pt idx="2">
                  <c:v>95.8044483416706</c:v>
                </c:pt>
                <c:pt idx="3">
                  <c:v>85.0939646114846</c:v>
                </c:pt>
                <c:pt idx="4">
                  <c:v/>
                </c:pt>
              </c:numCache>
            </c:numRef>
          </c:yVal>
          <c:smooth val="0"/>
        </c:ser>
        <c:axId val="7642624"/>
        <c:axId val="78247232"/>
      </c:scatterChart>
      <c:valAx>
        <c:axId val="764262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247232"/>
        <c:crosses val="autoZero"/>
        <c:crossBetween val="midCat"/>
      </c:valAx>
      <c:valAx>
        <c:axId val="7824723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4262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K1andK2!$G$144</c:f>
              <c:strCache>
                <c:ptCount val="1"/>
                <c:pt idx="0">
                  <c:v>IAT-93-II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K1andK2!$Q$143:$Q$146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3.65269866471013</c:v>
                  </c:pt>
                  <c:pt idx="2">
                    <c:v>4.44905710376907</c:v>
                  </c:pt>
                  <c:pt idx="3">
                    <c:v>3.89535974652927</c:v>
                  </c:pt>
                </c:numCache>
              </c:numRef>
            </c:plus>
            <c:minus>
              <c:numRef>
                <c:f>K1andK2!$Q$143:$Q$146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3.65269866471013</c:v>
                  </c:pt>
                  <c:pt idx="2">
                    <c:v>4.44905710376907</c:v>
                  </c:pt>
                  <c:pt idx="3">
                    <c:v>3.89535974652927</c:v>
                  </c:pt>
                </c:numCache>
              </c:numRef>
            </c:minus>
          </c:errBars>
          <c:xVal>
            <c:numRef>
              <c:f>K1andK2!$H$150:$H$153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K1andK2!$P$143:$P$146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94.8113919716049</c:v>
                </c:pt>
                <c:pt idx="2">
                  <c:v>88.7222275387231</c:v>
                </c:pt>
                <c:pt idx="3">
                  <c:v>56.368391452862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K1andK2!$H$150:$H$153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K1andK2!$J$150:$J$153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96.5358750465529</c:v>
                </c:pt>
                <c:pt idx="2">
                  <c:v>84.7873201832453</c:v>
                </c:pt>
                <c:pt idx="3">
                  <c:v>58.2178395859279</c:v>
                </c:pt>
              </c:numCache>
            </c:numRef>
          </c:yVal>
          <c:smooth val="0"/>
        </c:ser>
        <c:axId val="83130443"/>
        <c:axId val="48097504"/>
      </c:scatterChart>
      <c:valAx>
        <c:axId val="8313044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097504"/>
        <c:crosses val="autoZero"/>
        <c:crossBetween val="midCat"/>
      </c:valAx>
      <c:valAx>
        <c:axId val="4809750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13044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K1andK2!$G$178</c:f>
              <c:strCache>
                <c:ptCount val="1"/>
                <c:pt idx="0">
                  <c:v>IAT-120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K1andK2!$Q$177:$Q$180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2.27570368919329</c:v>
                  </c:pt>
                  <c:pt idx="2">
                    <c:v>2.71621362896712</c:v>
                  </c:pt>
                  <c:pt idx="3">
                    <c:v>2.35943777452636</c:v>
                  </c:pt>
                </c:numCache>
              </c:numRef>
            </c:plus>
            <c:minus>
              <c:numRef>
                <c:f>K1andK2!$Q$177:$Q$180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2.27570368919329</c:v>
                  </c:pt>
                  <c:pt idx="2">
                    <c:v>2.71621362896712</c:v>
                  </c:pt>
                  <c:pt idx="3">
                    <c:v>2.35943777452636</c:v>
                  </c:pt>
                </c:numCache>
              </c:numRef>
            </c:minus>
          </c:errBars>
          <c:xVal>
            <c:numRef>
              <c:f>K1andK2!$H$184:$H$187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K1andK2!$P$177:$P$180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102.269952358507</c:v>
                </c:pt>
                <c:pt idx="2">
                  <c:v>100.281439992339</c:v>
                </c:pt>
                <c:pt idx="3">
                  <c:v>92.7425052753403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K1andK2!$H$184:$H$187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K1andK2!$J$184:$J$187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99.650529356186</c:v>
                </c:pt>
                <c:pt idx="2">
                  <c:v>98.2767359882754</c:v>
                </c:pt>
                <c:pt idx="3">
                  <c:v>93.4457833247469</c:v>
                </c:pt>
              </c:numCache>
            </c:numRef>
          </c:yVal>
          <c:smooth val="0"/>
        </c:ser>
        <c:axId val="83209186"/>
        <c:axId val="67954248"/>
      </c:scatterChart>
      <c:valAx>
        <c:axId val="8320918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954248"/>
        <c:crosses val="autoZero"/>
        <c:crossBetween val="midCat"/>
      </c:valAx>
      <c:valAx>
        <c:axId val="6795424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20918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K1andK2!$G$212</c:f>
              <c:strCache>
                <c:ptCount val="1"/>
                <c:pt idx="0">
                  <c:v>AKI XVII31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K1andK2!$Q$211:$Q$214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3.18278511810289</c:v>
                  </c:pt>
                  <c:pt idx="2">
                    <c:v>3.18372621527006</c:v>
                  </c:pt>
                  <c:pt idx="3">
                    <c:v>0.985139474186072</c:v>
                  </c:pt>
                </c:numCache>
              </c:numRef>
            </c:plus>
            <c:minus>
              <c:numRef>
                <c:f>K1andK2!$Q$211:$Q$214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3.18278511810289</c:v>
                  </c:pt>
                  <c:pt idx="2">
                    <c:v>3.18372621527006</c:v>
                  </c:pt>
                  <c:pt idx="3">
                    <c:v>0.985139474186072</c:v>
                  </c:pt>
                </c:numCache>
              </c:numRef>
            </c:minus>
          </c:errBars>
          <c:xVal>
            <c:numRef>
              <c:f>K1andK2!$H$218:$H$221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K1andK2!$P$211:$P$214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99.7068466521779</c:v>
                </c:pt>
                <c:pt idx="2">
                  <c:v>90.5367113254724</c:v>
                </c:pt>
                <c:pt idx="3">
                  <c:v>30.1313070956916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K1andK2!$H$218:$H$221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K1andK2!$J$218:$J$221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93.8205388241822</c:v>
                </c:pt>
                <c:pt idx="2">
                  <c:v>75.2262349043955</c:v>
                </c:pt>
                <c:pt idx="3">
                  <c:v>43.153783810879</c:v>
                </c:pt>
              </c:numCache>
            </c:numRef>
          </c:yVal>
          <c:smooth val="0"/>
        </c:ser>
        <c:axId val="8589738"/>
        <c:axId val="32796806"/>
      </c:scatterChart>
      <c:valAx>
        <c:axId val="858973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796806"/>
        <c:crosses val="autoZero"/>
        <c:crossBetween val="midCat"/>
      </c:valAx>
      <c:valAx>
        <c:axId val="3279680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8973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K1andK2!$G$247</c:f>
              <c:strCache>
                <c:ptCount val="1"/>
                <c:pt idx="0">
                  <c:v>C22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K1andK2!$P$246:$P$249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3.82484583387028</c:v>
                  </c:pt>
                  <c:pt idx="2">
                    <c:v>5.58983029406768</c:v>
                  </c:pt>
                  <c:pt idx="3">
                    <c:v>2.51080031137872</c:v>
                  </c:pt>
                </c:numCache>
              </c:numRef>
            </c:plus>
            <c:minus>
              <c:numRef>
                <c:f>K1andK2!$P$246:$P$249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3.82484583387028</c:v>
                  </c:pt>
                  <c:pt idx="2">
                    <c:v>5.58983029406768</c:v>
                  </c:pt>
                  <c:pt idx="3">
                    <c:v>2.51080031137872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K1andK2!$H$253:$H$256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K1andK2!$M$246:$M$249</c:f>
              <c:numCache>
                <c:formatCode>General</c:formatCode>
                <c:ptCount val="4"/>
                <c:pt idx="0">
                  <c:v>100</c:v>
                </c:pt>
                <c:pt idx="1">
                  <c:v>106.524938675388</c:v>
                </c:pt>
                <c:pt idx="2">
                  <c:v>106.81929681112</c:v>
                </c:pt>
                <c:pt idx="3">
                  <c:v>71.3982011447261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K1andK2!$H$253:$H$256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K1andK2!$J$253:$J$256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99.0498907558701</c:v>
                </c:pt>
                <c:pt idx="2">
                  <c:v>95.4233851426618</c:v>
                </c:pt>
                <c:pt idx="3">
                  <c:v>67.5853107742212</c:v>
                </c:pt>
              </c:numCache>
            </c:numRef>
          </c:yVal>
          <c:smooth val="0"/>
        </c:ser>
        <c:axId val="45615179"/>
        <c:axId val="97175279"/>
      </c:scatterChart>
      <c:valAx>
        <c:axId val="4561517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175279"/>
        <c:crosses val="autoZero"/>
        <c:crossBetween val="midCat"/>
      </c:valAx>
      <c:valAx>
        <c:axId val="9717527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61517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L1andL2!$G$7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L1andL2!$Q$6:$Q$9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2.19084814323107</c:v>
                  </c:pt>
                  <c:pt idx="2">
                    <c:v>2.48154151720027</c:v>
                  </c:pt>
                  <c:pt idx="3">
                    <c:v>4.84291076178792</c:v>
                  </c:pt>
                </c:numCache>
              </c:numRef>
            </c:plus>
            <c:minus>
              <c:numRef>
                <c:f>L1andL2!$Q$6:$Q$9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2.19084814323107</c:v>
                  </c:pt>
                  <c:pt idx="2">
                    <c:v>2.48154151720027</c:v>
                  </c:pt>
                  <c:pt idx="3">
                    <c:v>4.84291076178792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L1andL2!$I$13:$I$16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L1andL2!$P$6:$P$9</c:f>
              <c:numCache>
                <c:formatCode>General</c:formatCode>
                <c:ptCount val="4"/>
                <c:pt idx="0">
                  <c:v>100</c:v>
                </c:pt>
                <c:pt idx="1">
                  <c:v>94.5352789272109</c:v>
                </c:pt>
                <c:pt idx="2">
                  <c:v>94.7453717311866</c:v>
                </c:pt>
                <c:pt idx="3">
                  <c:v>43.3686447058988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L1andL2!$I$13:$I$17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L1andL2!$K$13:$K$17</c:f>
              <c:numCache>
                <c:formatCode>General</c:formatCode>
                <c:ptCount val="5"/>
                <c:pt idx="0">
                  <c:v>100</c:v>
                </c:pt>
                <c:pt idx="1">
                  <c:v>97.6359512195133</c:v>
                </c:pt>
                <c:pt idx="2">
                  <c:v>89.2009366036667</c:v>
                </c:pt>
                <c:pt idx="3">
                  <c:v>45.2356742974258</c:v>
                </c:pt>
                <c:pt idx="4">
                  <c:v/>
                </c:pt>
              </c:numCache>
            </c:numRef>
          </c:yVal>
          <c:smooth val="0"/>
        </c:ser>
        <c:axId val="18793763"/>
        <c:axId val="17435715"/>
      </c:scatterChart>
      <c:valAx>
        <c:axId val="1879376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435715"/>
        <c:crosses val="autoZero"/>
        <c:crossBetween val="midCat"/>
      </c:valAx>
      <c:valAx>
        <c:axId val="1743571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79376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L1andL2!$G$41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L1andL2!$Q$40:$Q$43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2.61710493155386</c:v>
                  </c:pt>
                  <c:pt idx="2">
                    <c:v>2.23170323035616</c:v>
                  </c:pt>
                  <c:pt idx="3">
                    <c:v>3.23063884351744</c:v>
                  </c:pt>
                </c:numCache>
              </c:numRef>
            </c:plus>
            <c:minus>
              <c:numRef>
                <c:f>L1andL2!$Q$40:$Q$43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2.61710493155386</c:v>
                  </c:pt>
                  <c:pt idx="2">
                    <c:v>2.23170323035616</c:v>
                  </c:pt>
                  <c:pt idx="3">
                    <c:v>3.23063884351744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L1andL2!$H$47:$H$51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L1andL2!$P$40:$P$44</c:f>
              <c:numCache>
                <c:formatCode>General</c:formatCode>
                <c:ptCount val="5"/>
                <c:pt idx="0">
                  <c:v>100</c:v>
                </c:pt>
                <c:pt idx="1">
                  <c:v>94.3994972350168</c:v>
                </c:pt>
                <c:pt idx="2">
                  <c:v>94.353353889015</c:v>
                </c:pt>
                <c:pt idx="3">
                  <c:v>93.0029921928109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L1andL2!$H$47:$H$51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L1andL2!$J$47:$J$51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99.8338861098284</c:v>
                </c:pt>
                <c:pt idx="2">
                  <c:v>99.174912886349</c:v>
                </c:pt>
                <c:pt idx="3">
                  <c:v>92.3194685414121</c:v>
                </c:pt>
                <c:pt idx="4">
                  <c:v/>
                </c:pt>
              </c:numCache>
            </c:numRef>
          </c:yVal>
          <c:smooth val="0"/>
        </c:ser>
        <c:axId val="66279545"/>
        <c:axId val="43676561"/>
      </c:scatterChart>
      <c:valAx>
        <c:axId val="6627954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676561"/>
        <c:crosses val="autoZero"/>
        <c:crossBetween val="midCat"/>
      </c:valAx>
      <c:valAx>
        <c:axId val="4367656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27954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L1andL2!$G$76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L1andL2!$P$75:$P$78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1.51167630856479</c:v>
                  </c:pt>
                  <c:pt idx="2">
                    <c:v>2.41832579864499</c:v>
                  </c:pt>
                  <c:pt idx="3">
                    <c:v>3.34216096839059</c:v>
                  </c:pt>
                </c:numCache>
              </c:numRef>
            </c:plus>
            <c:minus>
              <c:numRef>
                <c:f>L1andL2!$P$75:$P$78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1.51167630856479</c:v>
                  </c:pt>
                  <c:pt idx="2">
                    <c:v>2.41832579864499</c:v>
                  </c:pt>
                  <c:pt idx="3">
                    <c:v>3.34216096839059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L1andL2!$H$82:$H$86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L1andL2!$M$75:$M$79</c:f>
              <c:numCache>
                <c:formatCode>General</c:formatCode>
                <c:ptCount val="5"/>
                <c:pt idx="0">
                  <c:v>100</c:v>
                </c:pt>
                <c:pt idx="1">
                  <c:v>94.1423220973783</c:v>
                </c:pt>
                <c:pt idx="2">
                  <c:v>97.7677902621723</c:v>
                </c:pt>
                <c:pt idx="3">
                  <c:v>65.1685393258427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L1andL2!$H$82:$H$86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L1andL2!$J$82:$J$86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98.4374325122503</c:v>
                </c:pt>
                <c:pt idx="2">
                  <c:v>92.6467599166083</c:v>
                </c:pt>
                <c:pt idx="3">
                  <c:v>55.7511299841582</c:v>
                </c:pt>
                <c:pt idx="4">
                  <c:v/>
                </c:pt>
              </c:numCache>
            </c:numRef>
          </c:yVal>
          <c:smooth val="0"/>
        </c:ser>
        <c:axId val="96949107"/>
        <c:axId val="17973340"/>
      </c:scatterChart>
      <c:valAx>
        <c:axId val="9694910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973340"/>
        <c:crosses val="autoZero"/>
        <c:crossBetween val="midCat"/>
      </c:valAx>
      <c:valAx>
        <c:axId val="1797334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94910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L1andL2!$G$110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L1andL2!$Q$109:$Q$112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2.38816051824582</c:v>
                  </c:pt>
                  <c:pt idx="2">
                    <c:v>3.22524604846604</c:v>
                  </c:pt>
                  <c:pt idx="3">
                    <c:v>2.30997940348876</c:v>
                  </c:pt>
                </c:numCache>
              </c:numRef>
            </c:plus>
            <c:minus>
              <c:numRef>
                <c:f>L1andL2!$Q$109:$Q$112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2.38816051824582</c:v>
                  </c:pt>
                  <c:pt idx="2">
                    <c:v>3.22524604846604</c:v>
                  </c:pt>
                  <c:pt idx="3">
                    <c:v>2.30997940348876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L1andL2!$H$116:$H$120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L1andL2!$P$109:$P$113</c:f>
              <c:numCache>
                <c:formatCode>General</c:formatCode>
                <c:ptCount val="5"/>
                <c:pt idx="0">
                  <c:v>100</c:v>
                </c:pt>
                <c:pt idx="1">
                  <c:v>98.5871846670966</c:v>
                </c:pt>
                <c:pt idx="2">
                  <c:v>89.9973031967537</c:v>
                </c:pt>
                <c:pt idx="3">
                  <c:v>86.4469925521436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L1andL2!$H$116:$H$120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L1andL2!$J$116:$J$120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99.6216017276841</c:v>
                </c:pt>
                <c:pt idx="2">
                  <c:v>98.1362187033262</c:v>
                </c:pt>
                <c:pt idx="3">
                  <c:v>84.0394198091935</c:v>
                </c:pt>
                <c:pt idx="4">
                  <c:v/>
                </c:pt>
              </c:numCache>
            </c:numRef>
          </c:yVal>
          <c:smooth val="0"/>
        </c:ser>
        <c:axId val="67728808"/>
        <c:axId val="23482472"/>
      </c:scatterChart>
      <c:valAx>
        <c:axId val="6772880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482472"/>
        <c:crosses val="autoZero"/>
        <c:crossBetween val="midCat"/>
      </c:valAx>
      <c:valAx>
        <c:axId val="2348247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72880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L1andL2!$G$144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L1andL2!$Q$143:$Q$146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7.38629572045204</c:v>
                  </c:pt>
                  <c:pt idx="2">
                    <c:v>5.44439875558336</c:v>
                  </c:pt>
                  <c:pt idx="3">
                    <c:v>2.76419410127813</c:v>
                  </c:pt>
                </c:numCache>
              </c:numRef>
            </c:plus>
            <c:minus>
              <c:numRef>
                <c:f>L1andL2!$Q$143:$Q$146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7.38629572045204</c:v>
                  </c:pt>
                  <c:pt idx="2">
                    <c:v>5.44439875558336</c:v>
                  </c:pt>
                  <c:pt idx="3">
                    <c:v>2.76419410127813</c:v>
                  </c:pt>
                </c:numCache>
              </c:numRef>
            </c:minus>
          </c:errBars>
          <c:xVal>
            <c:numRef>
              <c:f>L1andL2!$H$150:$H$153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L1andL2!$P$143:$P$146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98.701523302394</c:v>
                </c:pt>
                <c:pt idx="2">
                  <c:v>98.5084903650865</c:v>
                </c:pt>
                <c:pt idx="3">
                  <c:v>96.4102272983011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L1andL2!$H$150:$H$153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L1andL2!$J$150:$J$153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99.9224745731458</c:v>
                </c:pt>
                <c:pt idx="2">
                  <c:v>99.6135711880727</c:v>
                </c:pt>
                <c:pt idx="3">
                  <c:v>96.2655894264346</c:v>
                </c:pt>
              </c:numCache>
            </c:numRef>
          </c:yVal>
          <c:smooth val="0"/>
        </c:ser>
        <c:axId val="32771898"/>
        <c:axId val="97735958"/>
      </c:scatterChart>
      <c:valAx>
        <c:axId val="3277189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735958"/>
        <c:crosses val="autoZero"/>
        <c:crossBetween val="midCat"/>
      </c:valAx>
      <c:valAx>
        <c:axId val="9773595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77189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L1andL2!$G$178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L1andL2!$Q$177:$Q$180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4.02214492754547</c:v>
                  </c:pt>
                  <c:pt idx="2">
                    <c:v>8.4471260216081</c:v>
                  </c:pt>
                  <c:pt idx="3">
                    <c:v>2.8304738203444</c:v>
                  </c:pt>
                </c:numCache>
              </c:numRef>
            </c:plus>
            <c:minus>
              <c:numRef>
                <c:f>L1andL2!$Q$177:$Q$180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4.02214492754547</c:v>
                  </c:pt>
                  <c:pt idx="2">
                    <c:v>8.4471260216081</c:v>
                  </c:pt>
                  <c:pt idx="3">
                    <c:v>2.8304738203444</c:v>
                  </c:pt>
                </c:numCache>
              </c:numRef>
            </c:minus>
          </c:errBars>
          <c:xVal>
            <c:numRef>
              <c:f>L1andL2!$H$184:$H$187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L1andL2!$P$177:$P$180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105.508249491045</c:v>
                </c:pt>
                <c:pt idx="2">
                  <c:v>105.978879286986</c:v>
                </c:pt>
                <c:pt idx="3">
                  <c:v>89.177373966635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L1andL2!$H$184:$H$187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L1andL2!$J$184:$J$187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99.7823701548918</c:v>
                </c:pt>
                <c:pt idx="2">
                  <c:v>98.9212415756114</c:v>
                </c:pt>
                <c:pt idx="3">
                  <c:v>90.167077112251</c:v>
                </c:pt>
              </c:numCache>
            </c:numRef>
          </c:yVal>
          <c:smooth val="0"/>
        </c:ser>
        <c:axId val="36430901"/>
        <c:axId val="5231374"/>
      </c:scatterChart>
      <c:valAx>
        <c:axId val="3643090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31374"/>
        <c:crosses val="autoZero"/>
        <c:crossBetween val="midCat"/>
      </c:valAx>
      <c:valAx>
        <c:axId val="523137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43090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L1andL2!$G$212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L1andL2!$Q$211:$Q$214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2.61065234718694</c:v>
                  </c:pt>
                  <c:pt idx="2">
                    <c:v>3.03117899447115</c:v>
                  </c:pt>
                  <c:pt idx="3">
                    <c:v>2.45660690164566</c:v>
                  </c:pt>
                </c:numCache>
              </c:numRef>
            </c:plus>
            <c:minus>
              <c:numRef>
                <c:f>L1andL2!$Q$211:$Q$214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2.61065234718694</c:v>
                  </c:pt>
                  <c:pt idx="2">
                    <c:v>3.03117899447115</c:v>
                  </c:pt>
                  <c:pt idx="3">
                    <c:v>2.45660690164566</c:v>
                  </c:pt>
                </c:numCache>
              </c:numRef>
            </c:minus>
          </c:errBars>
          <c:xVal>
            <c:numRef>
              <c:f>L1andL2!$H$218:$H$221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L1andL2!$P$211:$P$214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105.833244411001</c:v>
                </c:pt>
                <c:pt idx="2">
                  <c:v>98.3616841560218</c:v>
                </c:pt>
                <c:pt idx="3">
                  <c:v>95.9379930620835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L1andL2!$H$218:$H$221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L1andL2!$J$218:$J$221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99.9153338404376</c:v>
                </c:pt>
                <c:pt idx="2">
                  <c:v>99.5780980349515</c:v>
                </c:pt>
                <c:pt idx="3">
                  <c:v>95.9353209948748</c:v>
                </c:pt>
              </c:numCache>
            </c:numRef>
          </c:yVal>
          <c:smooth val="0"/>
        </c:ser>
        <c:axId val="12996993"/>
        <c:axId val="55976019"/>
      </c:scatterChart>
      <c:valAx>
        <c:axId val="1299699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976019"/>
        <c:crosses val="autoZero"/>
        <c:crossBetween val="midCat"/>
      </c:valAx>
      <c:valAx>
        <c:axId val="5597601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99699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L1andL2!$G$247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L1andL2!$P$246:$P$249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4.38462590900917</c:v>
                  </c:pt>
                  <c:pt idx="2">
                    <c:v>3.05886565638339</c:v>
                  </c:pt>
                  <c:pt idx="3">
                    <c:v>2.25745714268334</c:v>
                  </c:pt>
                </c:numCache>
              </c:numRef>
            </c:plus>
            <c:minus>
              <c:numRef>
                <c:f>L1andL2!$P$246:$P$249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4.38462590900917</c:v>
                  </c:pt>
                  <c:pt idx="2">
                    <c:v>3.05886565638339</c:v>
                  </c:pt>
                  <c:pt idx="3">
                    <c:v>2.25745714268334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L1andL2!$H$253:$H$256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L1andL2!$M$246:$M$249</c:f>
              <c:numCache>
                <c:formatCode>General</c:formatCode>
                <c:ptCount val="4"/>
                <c:pt idx="0">
                  <c:v>100</c:v>
                </c:pt>
                <c:pt idx="1">
                  <c:v>98.4419475655431</c:v>
                </c:pt>
                <c:pt idx="2">
                  <c:v>86.6367041198502</c:v>
                </c:pt>
                <c:pt idx="3">
                  <c:v>68.8389513108614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L1andL2!$H$253:$H$256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L1andL2!$J$253:$J$256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98.6648155201504</c:v>
                </c:pt>
                <c:pt idx="2">
                  <c:v>93.6625444902842</c:v>
                </c:pt>
                <c:pt idx="3">
                  <c:v>59.6435776872781</c:v>
                </c:pt>
              </c:numCache>
            </c:numRef>
          </c:yVal>
          <c:smooth val="0"/>
        </c:ser>
        <c:axId val="21989288"/>
        <c:axId val="46760422"/>
      </c:scatterChart>
      <c:valAx>
        <c:axId val="2198928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760422"/>
        <c:crosses val="autoZero"/>
        <c:crossBetween val="midCat"/>
      </c:valAx>
      <c:valAx>
        <c:axId val="4676042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98928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M1andM2!$G$7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M1andM2!$R$6:$R$9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1.74041259690038</c:v>
                  </c:pt>
                  <c:pt idx="2">
                    <c:v>2.18877918127474</c:v>
                  </c:pt>
                  <c:pt idx="3">
                    <c:v>6.04902339189846</c:v>
                  </c:pt>
                </c:numCache>
              </c:numRef>
            </c:plus>
            <c:minus>
              <c:numRef>
                <c:f>M1andM2!$R$6:$R$9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1.74041259690038</c:v>
                  </c:pt>
                  <c:pt idx="2">
                    <c:v>2.18877918127474</c:v>
                  </c:pt>
                  <c:pt idx="3">
                    <c:v>6.04902339189846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M1andM2!$I$13:$I$17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M1andM2!$Q$6:$Q$10</c:f>
              <c:numCache>
                <c:formatCode>General</c:formatCode>
                <c:ptCount val="5"/>
                <c:pt idx="0">
                  <c:v>100</c:v>
                </c:pt>
                <c:pt idx="1">
                  <c:v>98.4037862099325</c:v>
                </c:pt>
                <c:pt idx="2">
                  <c:v>96.28794904588</c:v>
                </c:pt>
                <c:pt idx="3">
                  <c:v>108.817620169866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M1andM2!$I$13:$I$17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M1andM2!$K$13:$K$17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99.9999999962747</c:v>
                </c:pt>
                <c:pt idx="2">
                  <c:v>99.9999999813736</c:v>
                </c:pt>
                <c:pt idx="3">
                  <c:v>99.9999998137355</c:v>
                </c:pt>
                <c:pt idx="4">
                  <c:v/>
                </c:pt>
              </c:numCache>
            </c:numRef>
          </c:yVal>
          <c:smooth val="0"/>
        </c:ser>
        <c:axId val="29726734"/>
        <c:axId val="71462074"/>
      </c:scatterChart>
      <c:valAx>
        <c:axId val="2972673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462074"/>
        <c:crosses val="autoZero"/>
        <c:crossBetween val="midCat"/>
      </c:valAx>
      <c:valAx>
        <c:axId val="7146207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72673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M1andM2!$G$41</c:f>
              <c:strCache>
                <c:ptCount val="1"/>
                <c:pt idx="0">
                  <c:v>C15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M1andM2!$Q$40:$Q$43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1.89036639674776</c:v>
                  </c:pt>
                  <c:pt idx="2">
                    <c:v>4.31453742412645</c:v>
                  </c:pt>
                  <c:pt idx="3">
                    <c:v>1.92211913595302</c:v>
                  </c:pt>
                </c:numCache>
              </c:numRef>
            </c:plus>
            <c:minus>
              <c:numRef>
                <c:f>M1andM2!$Q$40:$Q$43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1.89036639674776</c:v>
                  </c:pt>
                  <c:pt idx="2">
                    <c:v>4.31453742412645</c:v>
                  </c:pt>
                  <c:pt idx="3">
                    <c:v>1.92211913595302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M1andM2!$H$47:$H$51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M1andM2!$P$40:$P$44</c:f>
              <c:numCache>
                <c:formatCode>General</c:formatCode>
                <c:ptCount val="5"/>
                <c:pt idx="0">
                  <c:v>100</c:v>
                </c:pt>
                <c:pt idx="1">
                  <c:v>98.4121340494374</c:v>
                </c:pt>
                <c:pt idx="2">
                  <c:v>100.147936979575</c:v>
                </c:pt>
                <c:pt idx="3">
                  <c:v>90.6333903339837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M1andM2!$H$47:$H$51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M1andM2!$J$47:$J$51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99.7962621661338</c:v>
                </c:pt>
                <c:pt idx="2">
                  <c:v>98.9895455427626</c:v>
                </c:pt>
                <c:pt idx="3">
                  <c:v>90.7377708895963</c:v>
                </c:pt>
                <c:pt idx="4">
                  <c:v/>
                </c:pt>
              </c:numCache>
            </c:numRef>
          </c:yVal>
          <c:smooth val="0"/>
        </c:ser>
        <c:axId val="26892772"/>
        <c:axId val="12729745"/>
      </c:scatterChart>
      <c:valAx>
        <c:axId val="268927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729745"/>
        <c:crosses val="autoZero"/>
        <c:crossBetween val="midCat"/>
      </c:valAx>
      <c:valAx>
        <c:axId val="1272974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89277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M1andM2!$G$76</c:f>
              <c:strCache>
                <c:ptCount val="1"/>
                <c:pt idx="0">
                  <c:v>C16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M1andM2!$Q$75:$Q$78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3.01041250910718</c:v>
                  </c:pt>
                  <c:pt idx="2">
                    <c:v>3.31820067015489</c:v>
                  </c:pt>
                  <c:pt idx="3">
                    <c:v>4.85262031552547</c:v>
                  </c:pt>
                </c:numCache>
              </c:numRef>
            </c:plus>
            <c:minus>
              <c:numRef>
                <c:f>M1andM2!$Q$75:$Q$78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3.01041250910718</c:v>
                  </c:pt>
                  <c:pt idx="2">
                    <c:v>3.31820067015489</c:v>
                  </c:pt>
                  <c:pt idx="3">
                    <c:v>4.85262031552547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M1andM2!$H$82:$H$86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M1andM2!$P$75:$P$79</c:f>
              <c:numCache>
                <c:formatCode>General</c:formatCode>
                <c:ptCount val="5"/>
                <c:pt idx="0">
                  <c:v>100</c:v>
                </c:pt>
                <c:pt idx="1">
                  <c:v>103.421799312805</c:v>
                </c:pt>
                <c:pt idx="2">
                  <c:v>100.480329191404</c:v>
                </c:pt>
                <c:pt idx="3">
                  <c:v>81.6317773898741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M1andM2!$H$82:$H$86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M1andM2!$J$82:$J$86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99.5663141071902</c:v>
                </c:pt>
                <c:pt idx="2">
                  <c:v>97.868545800648</c:v>
                </c:pt>
                <c:pt idx="3">
                  <c:v>82.1161354450465</c:v>
                </c:pt>
                <c:pt idx="4">
                  <c:v/>
                </c:pt>
              </c:numCache>
            </c:numRef>
          </c:yVal>
          <c:smooth val="0"/>
        </c:ser>
        <c:axId val="52090436"/>
        <c:axId val="54353526"/>
      </c:scatterChart>
      <c:valAx>
        <c:axId val="5209043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353526"/>
        <c:crosses val="autoZero"/>
        <c:crossBetween val="midCat"/>
      </c:valAx>
      <c:valAx>
        <c:axId val="5435352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09043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M1andM2!$G$110</c:f>
              <c:strCache>
                <c:ptCount val="1"/>
                <c:pt idx="0">
                  <c:v>C17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M1andM2!$Q$109:$Q$112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4.18687275082734</c:v>
                  </c:pt>
                  <c:pt idx="2">
                    <c:v>5.47616180988422</c:v>
                  </c:pt>
                  <c:pt idx="3">
                    <c:v>1.4072259011469</c:v>
                  </c:pt>
                </c:numCache>
              </c:numRef>
            </c:plus>
            <c:minus>
              <c:numRef>
                <c:f>M1andM2!$Q$109:$Q$112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4.18687275082734</c:v>
                  </c:pt>
                  <c:pt idx="2">
                    <c:v>5.47616180988422</c:v>
                  </c:pt>
                  <c:pt idx="3">
                    <c:v>1.4072259011469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M1andM2!$H$116:$H$120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M1andM2!$P$109:$P$113</c:f>
              <c:numCache>
                <c:formatCode>General</c:formatCode>
                <c:ptCount val="5"/>
                <c:pt idx="0">
                  <c:v>100</c:v>
                </c:pt>
                <c:pt idx="1">
                  <c:v>103.32443431918</c:v>
                </c:pt>
                <c:pt idx="2">
                  <c:v>106.930906481178</c:v>
                </c:pt>
                <c:pt idx="3">
                  <c:v>99.6919810037409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M1andM2!$H$116:$H$120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M1andM2!$J$116:$J$120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99.9999999962747</c:v>
                </c:pt>
                <c:pt idx="2">
                  <c:v>99.9999999813736</c:v>
                </c:pt>
                <c:pt idx="3">
                  <c:v>99.9999998137355</c:v>
                </c:pt>
                <c:pt idx="4">
                  <c:v/>
                </c:pt>
              </c:numCache>
            </c:numRef>
          </c:yVal>
          <c:smooth val="0"/>
        </c:ser>
        <c:axId val="12560762"/>
        <c:axId val="36052224"/>
      </c:scatterChart>
      <c:valAx>
        <c:axId val="1256076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052224"/>
        <c:crosses val="autoZero"/>
        <c:crossBetween val="midCat"/>
      </c:valAx>
      <c:valAx>
        <c:axId val="3605222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56076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M1andM2!$G$144</c:f>
              <c:strCache>
                <c:ptCount val="1"/>
                <c:pt idx="0">
                  <c:v>C18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M1andM2!$Q$143:$Q$146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5.02556868741156</c:v>
                  </c:pt>
                  <c:pt idx="2">
                    <c:v>2.48040094700073</c:v>
                  </c:pt>
                  <c:pt idx="3">
                    <c:v>1.72135383305034</c:v>
                  </c:pt>
                </c:numCache>
              </c:numRef>
            </c:plus>
            <c:minus>
              <c:numRef>
                <c:f>M1andM2!$Q$143:$Q$146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5.02556868741156</c:v>
                  </c:pt>
                  <c:pt idx="2">
                    <c:v>2.48040094700073</c:v>
                  </c:pt>
                  <c:pt idx="3">
                    <c:v>1.72135383305034</c:v>
                  </c:pt>
                </c:numCache>
              </c:numRef>
            </c:minus>
          </c:errBars>
          <c:xVal>
            <c:numRef>
              <c:f>M1andM2!$H$150:$H$153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M1andM2!$P$143:$P$146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96.0432058075078</c:v>
                </c:pt>
                <c:pt idx="2">
                  <c:v>97.8927364960328</c:v>
                </c:pt>
                <c:pt idx="3">
                  <c:v>98.9543022935921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M1andM2!$H$150:$H$153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M1andM2!$J$150:$J$153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99.9730801967653</c:v>
                </c:pt>
                <c:pt idx="2">
                  <c:v>99.8655457630904</c:v>
                </c:pt>
                <c:pt idx="3">
                  <c:v>98.6715332493931</c:v>
                </c:pt>
              </c:numCache>
            </c:numRef>
          </c:yVal>
          <c:smooth val="0"/>
        </c:ser>
        <c:axId val="46800523"/>
        <c:axId val="93700318"/>
      </c:scatterChart>
      <c:valAx>
        <c:axId val="4680052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700318"/>
        <c:crosses val="autoZero"/>
        <c:crossBetween val="midCat"/>
      </c:valAx>
      <c:valAx>
        <c:axId val="9370031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80052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M1andM2!$G$178</c:f>
              <c:strCache>
                <c:ptCount val="1"/>
                <c:pt idx="0">
                  <c:v>C19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M1andM2!$Q$177:$Q$180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7.88779899858989</c:v>
                  </c:pt>
                  <c:pt idx="2">
                    <c:v>9.98332154371429</c:v>
                  </c:pt>
                  <c:pt idx="3">
                    <c:v>2.3737251769997</c:v>
                  </c:pt>
                </c:numCache>
              </c:numRef>
            </c:plus>
            <c:minus>
              <c:numRef>
                <c:f>M1andM2!$Q$177:$Q$180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7.88779899858989</c:v>
                  </c:pt>
                  <c:pt idx="2">
                    <c:v>9.98332154371429</c:v>
                  </c:pt>
                  <c:pt idx="3">
                    <c:v>2.3737251769997</c:v>
                  </c:pt>
                </c:numCache>
              </c:numRef>
            </c:minus>
          </c:errBars>
          <c:xVal>
            <c:numRef>
              <c:f>M1andM2!$H$184:$H$187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M1andM2!$P$177:$P$180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108.453262191268</c:v>
                </c:pt>
                <c:pt idx="2">
                  <c:v>124.105710224518</c:v>
                </c:pt>
                <c:pt idx="3">
                  <c:v>95.5942200895543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M1andM2!$H$184:$H$187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M1andM2!$J$184:$J$187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99.9999999999963</c:v>
                </c:pt>
                <c:pt idx="2">
                  <c:v>99.9999999999814</c:v>
                </c:pt>
                <c:pt idx="3">
                  <c:v>99.9999999998137</c:v>
                </c:pt>
              </c:numCache>
            </c:numRef>
          </c:yVal>
          <c:smooth val="0"/>
        </c:ser>
        <c:axId val="36117390"/>
        <c:axId val="37519211"/>
      </c:scatterChart>
      <c:valAx>
        <c:axId val="3611739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519211"/>
        <c:crosses val="autoZero"/>
        <c:crossBetween val="midCat"/>
      </c:valAx>
      <c:valAx>
        <c:axId val="3751921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11739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M1andM2!$G$212</c:f>
              <c:strCache>
                <c:ptCount val="1"/>
                <c:pt idx="0">
                  <c:v>C20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M1andM2!$Q$211:$Q$214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2.22264666389763</c:v>
                  </c:pt>
                  <c:pt idx="2">
                    <c:v>3.5359145359359</c:v>
                  </c:pt>
                  <c:pt idx="3">
                    <c:v>4.26298843370933</c:v>
                  </c:pt>
                </c:numCache>
              </c:numRef>
            </c:plus>
            <c:minus>
              <c:numRef>
                <c:f>M1andM2!$Q$211:$Q$214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2.22264666389763</c:v>
                  </c:pt>
                  <c:pt idx="2">
                    <c:v>3.5359145359359</c:v>
                  </c:pt>
                  <c:pt idx="3">
                    <c:v>4.26298843370933</c:v>
                  </c:pt>
                </c:numCache>
              </c:numRef>
            </c:minus>
          </c:errBars>
          <c:xVal>
            <c:numRef>
              <c:f>M1andM2!$H$218:$H$221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M1andM2!$P$211:$P$214</c:f>
              <c:numCache>
                <c:formatCode>General</c:formatCode>
                <c:ptCount val="4"/>
                <c:pt idx="0">
                  <c:v>100</c:v>
                </c:pt>
                <c:pt idx="1">
                  <c:v>88.4711995179072</c:v>
                </c:pt>
                <c:pt idx="2">
                  <c:v>101.748057492557</c:v>
                </c:pt>
                <c:pt idx="3">
                  <c:v>105.485485122286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M1andM2!$H$218:$H$221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M1andM2!$J$218:$J$221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99.9999999962747</c:v>
                </c:pt>
                <c:pt idx="2">
                  <c:v>99.9999999813736</c:v>
                </c:pt>
                <c:pt idx="3">
                  <c:v>99.9999998137355</c:v>
                </c:pt>
              </c:numCache>
            </c:numRef>
          </c:yVal>
          <c:smooth val="0"/>
        </c:ser>
        <c:axId val="74067458"/>
        <c:axId val="45103222"/>
      </c:scatterChart>
      <c:valAx>
        <c:axId val="7406745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103222"/>
        <c:crosses val="autoZero"/>
        <c:crossBetween val="midCat"/>
      </c:valAx>
      <c:valAx>
        <c:axId val="4510322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06745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M1andM2!$G$247</c:f>
              <c:strCache>
                <c:ptCount val="1"/>
                <c:pt idx="0">
                  <c:v>MTI35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M1andM2!$P$246:$P$249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2.50118346537003</c:v>
                  </c:pt>
                  <c:pt idx="2">
                    <c:v>2.85487886637233</c:v>
                  </c:pt>
                  <c:pt idx="3">
                    <c:v>0.74545484986481</c:v>
                  </c:pt>
                </c:numCache>
              </c:numRef>
            </c:plus>
            <c:minus>
              <c:numRef>
                <c:f>M1andM2!$P$246:$P$249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2.50118346537003</c:v>
                  </c:pt>
                  <c:pt idx="2">
                    <c:v>2.85487886637233</c:v>
                  </c:pt>
                  <c:pt idx="3">
                    <c:v>0.74545484986481</c:v>
                  </c:pt>
                </c:numCache>
              </c:numRef>
            </c:minus>
          </c:errBars>
          <c:xVal>
            <c:numRef>
              <c:f>M1andM2!$H$253:$H$256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M1andM2!$O$246:$O$249</c:f>
              <c:numCache>
                <c:formatCode>General</c:formatCode>
                <c:ptCount val="4"/>
                <c:pt idx="0">
                  <c:v>100</c:v>
                </c:pt>
                <c:pt idx="1">
                  <c:v>96.1533410978531</c:v>
                </c:pt>
                <c:pt idx="2">
                  <c:v>83.6161315296459</c:v>
                </c:pt>
                <c:pt idx="3">
                  <c:v>44.0969289653627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M1andM2!$H$253:$H$256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M1andM2!$J$253:$J$256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97.3230168843084</c:v>
                </c:pt>
                <c:pt idx="2">
                  <c:v>87.9097050403687</c:v>
                </c:pt>
                <c:pt idx="3">
                  <c:v>42.0997976359838</c:v>
                </c:pt>
              </c:numCache>
            </c:numRef>
          </c:yVal>
          <c:smooth val="0"/>
        </c:ser>
        <c:axId val="64213446"/>
        <c:axId val="60340842"/>
      </c:scatterChart>
      <c:valAx>
        <c:axId val="6421344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340842"/>
        <c:crosses val="autoZero"/>
        <c:crossBetween val="midCat"/>
      </c:valAx>
      <c:valAx>
        <c:axId val="6034084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21344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O1andO2!$G$41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O1andO2!$P$40:$P$43</c:f>
                <c:numCache>
                  <c:formatCode>General</c:formatCode>
                  <c:ptCount val="4"/>
                  <c:pt idx="0">
                    <c:v/>
                  </c:pt>
                  <c:pt idx="1">
                    <c:v>0</c:v>
                  </c:pt>
                  <c:pt idx="2">
                    <c:v>5.19866050643203</c:v>
                  </c:pt>
                  <c:pt idx="3">
                    <c:v>119.986696645131</c:v>
                  </c:pt>
                </c:numCache>
              </c:numRef>
            </c:plus>
            <c:minus>
              <c:numRef>
                <c:f>O1andO2!$P$40:$P$43</c:f>
                <c:numCache>
                  <c:formatCode>General</c:formatCode>
                  <c:ptCount val="4"/>
                  <c:pt idx="0">
                    <c:v/>
                  </c:pt>
                  <c:pt idx="1">
                    <c:v>0</c:v>
                  </c:pt>
                  <c:pt idx="2">
                    <c:v>5.19866050643203</c:v>
                  </c:pt>
                  <c:pt idx="3">
                    <c:v>119.986696645131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O1andO2!$H$47:$H$51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O1andO2!$O$40:$O$43</c:f>
              <c:numCache>
                <c:formatCode>General</c:formatCode>
                <c:ptCount val="4"/>
                <c:pt idx="0">
                  <c:v/>
                </c:pt>
                <c:pt idx="1">
                  <c:v>0</c:v>
                </c:pt>
                <c:pt idx="2">
                  <c:v>9.92983763202797</c:v>
                </c:pt>
                <c:pt idx="3">
                  <c:v>12.3121323377377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O1andO2!$H$47:$H$51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O1andO2!$J$47:$J$51</c:f>
              <c:numCache>
                <c:formatCode>General</c:formatCode>
                <c:ptCount val="5"/>
                <c:pt idx="0">
                  <c:v/>
                </c:pt>
                <c:pt idx="1">
                  <c:v>100</c:v>
                </c:pt>
                <c:pt idx="2">
                  <c:v>90.8044030482642</c:v>
                </c:pt>
                <c:pt idx="3">
                  <c:v>56.3251481795089</c:v>
                </c:pt>
                <c:pt idx="4">
                  <c:v>1.10076206604572</c:v>
                </c:pt>
              </c:numCache>
            </c:numRef>
          </c:yVal>
          <c:smooth val="0"/>
        </c:ser>
        <c:axId val="84424300"/>
        <c:axId val="77170894"/>
      </c:scatterChart>
      <c:valAx>
        <c:axId val="8442430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170894"/>
        <c:crosses val="autoZero"/>
        <c:crossBetween val="midCat"/>
      </c:valAx>
      <c:valAx>
        <c:axId val="7717089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42430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O1andO2!$G$110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O1andO2!$P$109:$P$112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plus>
            <c:minus>
              <c:numRef>
                <c:f>O1andO2!$P$109:$P$112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minus>
          </c:errBars>
          <c:xVal>
            <c:numRef>
              <c:f>O1andO2!$AL$116:$AL$119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O1andO2!$AS$109:$AS$112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O1andO2!$AL$116:$AL$119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O1andO2!$AN$116:$AN$119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yVal>
          <c:smooth val="0"/>
        </c:ser>
        <c:axId val="85601527"/>
        <c:axId val="20478757"/>
      </c:scatterChart>
      <c:valAx>
        <c:axId val="8560152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478757"/>
        <c:crosses val="autoZero"/>
        <c:crossBetween val="midCat"/>
      </c:valAx>
      <c:valAx>
        <c:axId val="2047875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60152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O1andO2!$G$110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O1andO2!$P$109:$P$112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plus>
            <c:minus>
              <c:numRef>
                <c:f>O1andO2!$P$109:$P$112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minus>
          </c:errBars>
          <c:xVal>
            <c:numRef>
              <c:f>O1andO2!$AL$116:$AL$119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O1andO2!$AS$109:$AS$112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O1andO2!$AL$116:$AL$119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O1andO2!$AN$116:$AN$119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yVal>
          <c:smooth val="0"/>
        </c:ser>
        <c:axId val="87965814"/>
        <c:axId val="78249721"/>
      </c:scatterChart>
      <c:valAx>
        <c:axId val="8796581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249721"/>
        <c:crosses val="autoZero"/>
        <c:crossBetween val="midCat"/>
      </c:valAx>
      <c:valAx>
        <c:axId val="7824972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96581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N1andN2!$G$7</c:f>
              <c:strCache>
                <c:ptCount val="1"/>
                <c:pt idx="0">
                  <c:v>MTI-43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N1andN2!$Q$6:$Q$9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11.7346796274745</c:v>
                  </c:pt>
                  <c:pt idx="2">
                    <c:v>3.56643025859886</c:v>
                  </c:pt>
                  <c:pt idx="3">
                    <c:v>4.15927338818268</c:v>
                  </c:pt>
                </c:numCache>
              </c:numRef>
            </c:plus>
            <c:minus>
              <c:numRef>
                <c:f>N1andN2!$Q$6:$Q$9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11.7346796274745</c:v>
                  </c:pt>
                  <c:pt idx="2">
                    <c:v>3.56643025859886</c:v>
                  </c:pt>
                  <c:pt idx="3">
                    <c:v>4.15927338818268</c:v>
                  </c:pt>
                </c:numCache>
              </c:numRef>
            </c:minus>
          </c:errBars>
          <c:xVal>
            <c:numRef>
              <c:f>N1andN2!$I$13:$I$17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N1andN2!$P$6:$P$9</c:f>
              <c:numCache>
                <c:formatCode>General</c:formatCode>
                <c:ptCount val="4"/>
                <c:pt idx="0">
                  <c:v>100</c:v>
                </c:pt>
                <c:pt idx="1">
                  <c:v>107.982917076798</c:v>
                </c:pt>
                <c:pt idx="2">
                  <c:v>98.3864955404857</c:v>
                </c:pt>
                <c:pt idx="3">
                  <c:v>71.4379035142988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N1andN2!$I$13:$I$17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N1andN2!$K$13:$K$17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99.2336750951244</c:v>
                </c:pt>
                <c:pt idx="2">
                  <c:v>96.2823331048146</c:v>
                </c:pt>
                <c:pt idx="3">
                  <c:v>72.143753228375</c:v>
                </c:pt>
                <c:pt idx="4">
                  <c:v/>
                </c:pt>
              </c:numCache>
            </c:numRef>
          </c:yVal>
          <c:smooth val="0"/>
        </c:ser>
        <c:axId val="6725324"/>
        <c:axId val="39446140"/>
      </c:scatterChart>
      <c:valAx>
        <c:axId val="672532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446140"/>
        <c:crosses val="autoZero"/>
        <c:crossBetween val="midCat"/>
      </c:valAx>
      <c:valAx>
        <c:axId val="3944614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2532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N1andN2!$G$41</c:f>
              <c:strCache>
                <c:ptCount val="1"/>
                <c:pt idx="0">
                  <c:v>MTI-47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N1andN2!$P$40:$P$43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4.59218947227404</c:v>
                  </c:pt>
                  <c:pt idx="2">
                    <c:v>4.25422958191116</c:v>
                  </c:pt>
                  <c:pt idx="3">
                    <c:v>2.31369805958143</c:v>
                  </c:pt>
                </c:numCache>
              </c:numRef>
            </c:plus>
            <c:minus>
              <c:numRef>
                <c:f>N1andN2!$P$40:$P$43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4.59218947227404</c:v>
                  </c:pt>
                  <c:pt idx="2">
                    <c:v>4.25422958191116</c:v>
                  </c:pt>
                  <c:pt idx="3">
                    <c:v>2.31369805958143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N1andN2!$H$47:$H$51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N1andN2!$M$40:$M$44</c:f>
              <c:numCache>
                <c:formatCode>General</c:formatCode>
                <c:ptCount val="5"/>
                <c:pt idx="0">
                  <c:v>100</c:v>
                </c:pt>
                <c:pt idx="1">
                  <c:v>93.6695906432749</c:v>
                </c:pt>
                <c:pt idx="2">
                  <c:v>86.2865497076023</c:v>
                </c:pt>
                <c:pt idx="3">
                  <c:v>53.0555555555556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N1andN2!$H$47:$H$51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N1andN2!$J$47:$J$51</c:f>
              <c:numCache>
                <c:formatCode>General</c:formatCode>
                <c:ptCount val="5"/>
                <c:pt idx="0">
                  <c:v>100</c:v>
                </c:pt>
                <c:pt idx="1">
                  <c:v>97.9265149560212</c:v>
                </c:pt>
                <c:pt idx="2">
                  <c:v>90.4265878561137</c:v>
                </c:pt>
                <c:pt idx="3">
                  <c:v>48.5744753544263</c:v>
                </c:pt>
                <c:pt idx="4">
                  <c:v/>
                </c:pt>
              </c:numCache>
            </c:numRef>
          </c:yVal>
          <c:smooth val="0"/>
        </c:ser>
        <c:axId val="16266250"/>
        <c:axId val="80731108"/>
      </c:scatterChart>
      <c:valAx>
        <c:axId val="1626625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731108"/>
        <c:crosses val="autoZero"/>
        <c:crossBetween val="midCat"/>
      </c:valAx>
      <c:valAx>
        <c:axId val="8073110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26625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N1andN2!$G$76</c:f>
              <c:strCache>
                <c:ptCount val="1"/>
                <c:pt idx="0">
                  <c:v>MTI-55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N1andN2!$P$75:$P$78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3.24086904591779</c:v>
                  </c:pt>
                  <c:pt idx="2">
                    <c:v>1.65616699201495</c:v>
                  </c:pt>
                  <c:pt idx="3">
                    <c:v>1.78060612766326</c:v>
                  </c:pt>
                </c:numCache>
              </c:numRef>
            </c:plus>
            <c:minus>
              <c:numRef>
                <c:f>N1andN2!$P$75:$P$78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3.24086904591779</c:v>
                  </c:pt>
                  <c:pt idx="2">
                    <c:v>1.65616699201495</c:v>
                  </c:pt>
                  <c:pt idx="3">
                    <c:v>1.78060612766326</c:v>
                  </c:pt>
                </c:numCache>
              </c:numRef>
            </c:minus>
          </c:errBars>
          <c:xVal>
            <c:numRef>
              <c:f>N1andN2!$H$82:$H$86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N1andN2!$O$75:$O$78</c:f>
              <c:numCache>
                <c:formatCode>General</c:formatCode>
                <c:ptCount val="4"/>
                <c:pt idx="0">
                  <c:v>100</c:v>
                </c:pt>
                <c:pt idx="1">
                  <c:v>97.5147402881089</c:v>
                </c:pt>
                <c:pt idx="2">
                  <c:v>88.2008590111052</c:v>
                </c:pt>
                <c:pt idx="3">
                  <c:v>15.419881747669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N1andN2!$H$82:$H$86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N1andN2!$J$82:$J$86</c:f>
              <c:numCache>
                <c:formatCode>General</c:formatCode>
                <c:ptCount val="5"/>
                <c:pt idx="0">
                  <c:v>100</c:v>
                </c:pt>
                <c:pt idx="1">
                  <c:v>94.5567138710573</c:v>
                </c:pt>
                <c:pt idx="2">
                  <c:v>77.6498909074416</c:v>
                </c:pt>
                <c:pt idx="3">
                  <c:v>25.7843724881146</c:v>
                </c:pt>
                <c:pt idx="4">
                  <c:v/>
                </c:pt>
              </c:numCache>
            </c:numRef>
          </c:yVal>
          <c:smooth val="0"/>
        </c:ser>
        <c:axId val="40555204"/>
        <c:axId val="56143691"/>
      </c:scatterChart>
      <c:valAx>
        <c:axId val="4055520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143691"/>
        <c:crosses val="autoZero"/>
        <c:crossBetween val="midCat"/>
      </c:valAx>
      <c:valAx>
        <c:axId val="5614369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55520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N1andN2!$G$110</c:f>
              <c:strCache>
                <c:ptCount val="1"/>
                <c:pt idx="0">
                  <c:v>MTI-59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N1andN2!$Q$109:$Q$112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3.82612254823852</c:v>
                  </c:pt>
                  <c:pt idx="2">
                    <c:v>4.46214937778206</c:v>
                  </c:pt>
                  <c:pt idx="3">
                    <c:v>3.46642070529982</c:v>
                  </c:pt>
                </c:numCache>
              </c:numRef>
            </c:plus>
            <c:minus>
              <c:numRef>
                <c:f>N1andN2!$Q$109:$Q$112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3.82612254823852</c:v>
                  </c:pt>
                  <c:pt idx="2">
                    <c:v>4.46214937778206</c:v>
                  </c:pt>
                  <c:pt idx="3">
                    <c:v>3.46642070529982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N1andN2!$H$116:$H$120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N1andN2!$P$109:$P$113</c:f>
              <c:numCache>
                <c:formatCode>General</c:formatCode>
                <c:ptCount val="5"/>
                <c:pt idx="0">
                  <c:v>100</c:v>
                </c:pt>
                <c:pt idx="1">
                  <c:v>104.502921679028</c:v>
                </c:pt>
                <c:pt idx="2">
                  <c:v>104.230307227134</c:v>
                </c:pt>
                <c:pt idx="3">
                  <c:v>96.3766057372791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N1andN2!$H$116:$H$120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N1andN2!$J$116:$J$120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99.9372045550385</c:v>
                </c:pt>
                <c:pt idx="2">
                  <c:v>99.6868094527834</c:v>
                </c:pt>
                <c:pt idx="3">
                  <c:v>96.9539538843175</c:v>
                </c:pt>
                <c:pt idx="4">
                  <c:v/>
                </c:pt>
              </c:numCache>
            </c:numRef>
          </c:yVal>
          <c:smooth val="0"/>
        </c:ser>
        <c:axId val="47581330"/>
        <c:axId val="74457663"/>
      </c:scatterChart>
      <c:valAx>
        <c:axId val="4758133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457663"/>
        <c:crosses val="autoZero"/>
        <c:crossBetween val="midCat"/>
      </c:valAx>
      <c:valAx>
        <c:axId val="7445766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58133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N1andN2!$G$76</c:f>
              <c:strCache>
                <c:ptCount val="1"/>
                <c:pt idx="0">
                  <c:v>MTI-55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N1andN2!$P$75:$P$78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3.24086904591779</c:v>
                  </c:pt>
                  <c:pt idx="2">
                    <c:v>1.65616699201495</c:v>
                  </c:pt>
                  <c:pt idx="3">
                    <c:v>1.78060612766326</c:v>
                  </c:pt>
                </c:numCache>
              </c:numRef>
            </c:plus>
            <c:minus>
              <c:numRef>
                <c:f>N1andN2!$P$75:$P$78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3.24086904591779</c:v>
                  </c:pt>
                  <c:pt idx="2">
                    <c:v>1.65616699201495</c:v>
                  </c:pt>
                  <c:pt idx="3">
                    <c:v>1.78060612766326</c:v>
                  </c:pt>
                </c:numCache>
              </c:numRef>
            </c:minus>
          </c:errBars>
          <c:xVal>
            <c:numRef>
              <c:f>N1andN2!$W$82:$W$85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N1andN2!$AD$75:$AD$78</c:f>
              <c:numCache>
                <c:formatCode>General</c:formatCode>
                <c:ptCount val="4"/>
                <c:pt idx="0">
                  <c:v>100</c:v>
                </c:pt>
                <c:pt idx="1">
                  <c:v>101.95</c:v>
                </c:pt>
                <c:pt idx="2">
                  <c:v>97.8333333333333</c:v>
                </c:pt>
                <c:pt idx="3">
                  <c:v>81.3333333333333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N1andN2!$W$82:$W$85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N1andN2!$Y$82:$Y$85</c:f>
              <c:numCache>
                <c:formatCode>General</c:formatCode>
                <c:ptCount val="4"/>
                <c:pt idx="0">
                  <c:v>101.95</c:v>
                </c:pt>
                <c:pt idx="1">
                  <c:v>101.428939475115</c:v>
                </c:pt>
                <c:pt idx="2">
                  <c:v>99.3968925115436</c:v>
                </c:pt>
                <c:pt idx="3">
                  <c:v>81.1148488426268</c:v>
                </c:pt>
              </c:numCache>
            </c:numRef>
          </c:yVal>
          <c:smooth val="0"/>
        </c:ser>
        <c:axId val="34275710"/>
        <c:axId val="13114629"/>
      </c:scatterChart>
      <c:valAx>
        <c:axId val="3427571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114629"/>
        <c:crosses val="autoZero"/>
        <c:crossBetween val="midCat"/>
      </c:valAx>
      <c:valAx>
        <c:axId val="1311462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27571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N1andN2!$G$76</c:f>
              <c:strCache>
                <c:ptCount val="1"/>
                <c:pt idx="0">
                  <c:v>MTI-55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N1andN2!$P$75:$P$78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3.24086904591779</c:v>
                  </c:pt>
                  <c:pt idx="2">
                    <c:v>1.65616699201495</c:v>
                  </c:pt>
                  <c:pt idx="3">
                    <c:v>1.78060612766326</c:v>
                  </c:pt>
                </c:numCache>
              </c:numRef>
            </c:plus>
            <c:minus>
              <c:numRef>
                <c:f>N1andN2!$P$75:$P$78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3.24086904591779</c:v>
                  </c:pt>
                  <c:pt idx="2">
                    <c:v>1.65616699201495</c:v>
                  </c:pt>
                  <c:pt idx="3">
                    <c:v>1.78060612766326</c:v>
                  </c:pt>
                </c:numCache>
              </c:numRef>
            </c:minus>
          </c:errBars>
          <c:xVal>
            <c:numRef>
              <c:f>N1andN2!$AM$82:$AM$86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N1andN2!$AT$75:$AT$78</c:f>
              <c:numCache>
                <c:formatCode>General</c:formatCode>
                <c:ptCount val="4"/>
                <c:pt idx="0">
                  <c:v>100</c:v>
                </c:pt>
                <c:pt idx="1">
                  <c:v>97.8327729348993</c:v>
                </c:pt>
                <c:pt idx="2">
                  <c:v>95.2679756268795</c:v>
                </c:pt>
                <c:pt idx="3">
                  <c:v>80.250932397078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N1andN2!$AM$82:$AM$85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N1andN2!$AO$82:$AO$85</c:f>
              <c:numCache>
                <c:formatCode>General</c:formatCode>
                <c:ptCount val="4"/>
                <c:pt idx="0">
                  <c:v>100</c:v>
                </c:pt>
                <c:pt idx="1">
                  <c:v>99.4981569287686</c:v>
                </c:pt>
                <c:pt idx="2">
                  <c:v>97.540162735348</c:v>
                </c:pt>
                <c:pt idx="3">
                  <c:v>79.8602688581348</c:v>
                </c:pt>
              </c:numCache>
            </c:numRef>
          </c:yVal>
          <c:smooth val="0"/>
        </c:ser>
        <c:axId val="47759189"/>
        <c:axId val="98009810"/>
      </c:scatterChart>
      <c:valAx>
        <c:axId val="4775918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009810"/>
        <c:crosses val="autoZero"/>
        <c:crossBetween val="midCat"/>
      </c:valAx>
      <c:valAx>
        <c:axId val="9800981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75918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N1andN2!$G$76</c:f>
              <c:strCache>
                <c:ptCount val="1"/>
                <c:pt idx="0">
                  <c:v>MTI-55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N1andN2!$P$75:$P$78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3.24086904591779</c:v>
                  </c:pt>
                  <c:pt idx="2">
                    <c:v>1.65616699201495</c:v>
                  </c:pt>
                  <c:pt idx="3">
                    <c:v>1.78060612766326</c:v>
                  </c:pt>
                </c:numCache>
              </c:numRef>
            </c:plus>
            <c:minus>
              <c:numRef>
                <c:f>N1andN2!$P$75:$P$78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3.24086904591779</c:v>
                  </c:pt>
                  <c:pt idx="2">
                    <c:v>1.65616699201495</c:v>
                  </c:pt>
                  <c:pt idx="3">
                    <c:v>1.78060612766326</c:v>
                  </c:pt>
                </c:numCache>
              </c:numRef>
            </c:minus>
          </c:errBars>
          <c:xVal>
            <c:numRef>
              <c:f>N1andN2!$BC$82:$BC$85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N1andN2!$BJ$75:$BJ$78</c:f>
              <c:numCache>
                <c:formatCode>General</c:formatCode>
                <c:ptCount val="4"/>
                <c:pt idx="0">
                  <c:v>100</c:v>
                </c:pt>
                <c:pt idx="1">
                  <c:v>100.287693037272</c:v>
                </c:pt>
                <c:pt idx="2">
                  <c:v>88.5025695712819</c:v>
                </c:pt>
                <c:pt idx="3">
                  <c:v>27.0286032877294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N1andN2!$BC$82:$BC$85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N1andN2!$BE$82:$BE$85</c:f>
              <c:numCache>
                <c:formatCode>General</c:formatCode>
                <c:ptCount val="4"/>
                <c:pt idx="0">
                  <c:v>100</c:v>
                </c:pt>
                <c:pt idx="1">
                  <c:v>95.8899496633944</c:v>
                </c:pt>
                <c:pt idx="2">
                  <c:v>82.3512399966669</c:v>
                </c:pt>
                <c:pt idx="3">
                  <c:v>31.8156425006089</c:v>
                </c:pt>
              </c:numCache>
            </c:numRef>
          </c:yVal>
          <c:smooth val="0"/>
        </c:ser>
        <c:axId val="10401449"/>
        <c:axId val="28479246"/>
      </c:scatterChart>
      <c:valAx>
        <c:axId val="1040144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479246"/>
        <c:crosses val="autoZero"/>
        <c:crossBetween val="midCat"/>
      </c:valAx>
      <c:valAx>
        <c:axId val="2847924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40144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N1andN2!$G$76</c:f>
              <c:strCache>
                <c:ptCount val="1"/>
                <c:pt idx="0">
                  <c:v>MTI-55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N1andN2!$P$75:$P$78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3.24086904591779</c:v>
                  </c:pt>
                  <c:pt idx="2">
                    <c:v>1.65616699201495</c:v>
                  </c:pt>
                  <c:pt idx="3">
                    <c:v>1.78060612766326</c:v>
                  </c:pt>
                </c:numCache>
              </c:numRef>
            </c:plus>
            <c:minus>
              <c:numRef>
                <c:f>N1andN2!$P$75:$P$78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3.24086904591779</c:v>
                  </c:pt>
                  <c:pt idx="2">
                    <c:v>1.65616699201495</c:v>
                  </c:pt>
                  <c:pt idx="3">
                    <c:v>1.78060612766326</c:v>
                  </c:pt>
                </c:numCache>
              </c:numRef>
            </c:minus>
          </c:errBars>
          <c:xVal>
            <c:numRef>
              <c:f>N1andN2!$BS$82:$BS$85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N1andN2!$BZ$75:$BZ$78</c:f>
              <c:numCache>
                <c:formatCode>General</c:formatCode>
                <c:ptCount val="4"/>
                <c:pt idx="0">
                  <c:v>100</c:v>
                </c:pt>
                <c:pt idx="1">
                  <c:v>93.5512027400699</c:v>
                </c:pt>
                <c:pt idx="2">
                  <c:v>92.5140888928076</c:v>
                </c:pt>
                <c:pt idx="3">
                  <c:v>80.4506254020672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N1andN2!$BS$82:$BS$85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N1andN2!$BU$82:$BU$85</c:f>
              <c:numCache>
                <c:formatCode>General</c:formatCode>
                <c:ptCount val="4"/>
                <c:pt idx="0">
                  <c:v>100</c:v>
                </c:pt>
                <c:pt idx="1">
                  <c:v>99.4874561198392</c:v>
                </c:pt>
                <c:pt idx="2">
                  <c:v>97.4887653179142</c:v>
                </c:pt>
                <c:pt idx="3">
                  <c:v>79.5170317929636</c:v>
                </c:pt>
              </c:numCache>
            </c:numRef>
          </c:yVal>
          <c:smooth val="0"/>
        </c:ser>
        <c:axId val="98054896"/>
        <c:axId val="78901206"/>
      </c:scatterChart>
      <c:valAx>
        <c:axId val="9805489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901206"/>
        <c:crosses val="autoZero"/>
        <c:crossBetween val="midCat"/>
      </c:valAx>
      <c:valAx>
        <c:axId val="7890120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05489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'080817-A'!$G$7</c:f>
              <c:strCache>
                <c:ptCount val="1"/>
                <c:pt idx="0">
                  <c:v>AKI XVIII195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'080817-A'!$Q$6:$Q$9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2.56469967014468</c:v>
                  </c:pt>
                  <c:pt idx="2">
                    <c:v>2.35289363776697</c:v>
                  </c:pt>
                  <c:pt idx="3">
                    <c:v>5.57103989183119</c:v>
                  </c:pt>
                </c:numCache>
              </c:numRef>
            </c:plus>
            <c:minus>
              <c:numRef>
                <c:f>'080817-A'!$Q$6:$Q$9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2.56469967014468</c:v>
                  </c:pt>
                  <c:pt idx="2">
                    <c:v>2.35289363776697</c:v>
                  </c:pt>
                  <c:pt idx="3">
                    <c:v>5.57103989183119</c:v>
                  </c:pt>
                </c:numCache>
              </c:numRef>
            </c:minus>
          </c:errBars>
          <c:xVal>
            <c:numRef>
              <c:f>'080817-A'!$I$13:$I$17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'080817-A'!$N$6:$N$10</c:f>
              <c:numCache>
                <c:formatCode>General</c:formatCode>
                <c:ptCount val="5"/>
                <c:pt idx="0">
                  <c:v>100</c:v>
                </c:pt>
                <c:pt idx="1">
                  <c:v>115.926809864757</c:v>
                </c:pt>
                <c:pt idx="2">
                  <c:v>106.603023070804</c:v>
                </c:pt>
                <c:pt idx="3">
                  <c:v>74.5425616547335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'080817-A'!$I$13:$I$17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'080817-A'!$K$13:$K$17</c:f>
              <c:numCache>
                <c:formatCode>General</c:formatCode>
                <c:ptCount val="5"/>
                <c:pt idx="0">
                  <c:v>107.281230404632</c:v>
                </c:pt>
                <c:pt idx="1">
                  <c:v>105.874735371526</c:v>
                </c:pt>
                <c:pt idx="2">
                  <c:v>100.599171881007</c:v>
                </c:pt>
                <c:pt idx="3">
                  <c:v>84.7610367492884</c:v>
                </c:pt>
                <c:pt idx="4">
                  <c:v/>
                </c:pt>
              </c:numCache>
            </c:numRef>
          </c:yVal>
          <c:smooth val="0"/>
        </c:ser>
        <c:axId val="5845084"/>
        <c:axId val="87297791"/>
      </c:scatterChart>
      <c:valAx>
        <c:axId val="584508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297791"/>
        <c:crosses val="autoZero"/>
        <c:crossBetween val="midCat"/>
      </c:valAx>
      <c:valAx>
        <c:axId val="8729779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4508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'080817-A'!$G$41</c:f>
              <c:strCache>
                <c:ptCount val="1"/>
                <c:pt idx="0">
                  <c:v>AKI-A17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'080817-A'!$P$40:$P$43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2.62968116434658</c:v>
                  </c:pt>
                  <c:pt idx="2">
                    <c:v>2.37670172799742</c:v>
                  </c:pt>
                  <c:pt idx="3">
                    <c:v>4.65653878800456</c:v>
                  </c:pt>
                </c:numCache>
              </c:numRef>
            </c:plus>
            <c:minus>
              <c:numRef>
                <c:f>'080817-A'!$P$40:$P$43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2.62968116434658</c:v>
                  </c:pt>
                  <c:pt idx="2">
                    <c:v>2.37670172799742</c:v>
                  </c:pt>
                  <c:pt idx="3">
                    <c:v>4.65653878800456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'080817-A'!$H$47:$H$51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'080817-A'!$O$40:$O$43</c:f>
              <c:numCache>
                <c:formatCode>General</c:formatCode>
                <c:ptCount val="4"/>
                <c:pt idx="0">
                  <c:v>100</c:v>
                </c:pt>
                <c:pt idx="1">
                  <c:v>98.127388422232</c:v>
                </c:pt>
                <c:pt idx="2">
                  <c:v>98.7238640339127</c:v>
                </c:pt>
                <c:pt idx="3">
                  <c:v>87.2960929665427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'080817-A'!$H$47:$H$51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'080817-A'!$J$47:$J$51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99.3129721285948</c:v>
                </c:pt>
                <c:pt idx="2">
                  <c:v>96.6567372311198</c:v>
                </c:pt>
                <c:pt idx="3">
                  <c:v>87.8459721850491</c:v>
                </c:pt>
                <c:pt idx="4">
                  <c:v/>
                </c:pt>
              </c:numCache>
            </c:numRef>
          </c:yVal>
          <c:smooth val="0"/>
        </c:ser>
        <c:axId val="54648737"/>
        <c:axId val="64364999"/>
      </c:scatterChart>
      <c:valAx>
        <c:axId val="5464873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364999"/>
        <c:crosses val="autoZero"/>
        <c:crossBetween val="midCat"/>
      </c:valAx>
      <c:valAx>
        <c:axId val="6436499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64873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'080817-A'!$G$76</c:f>
              <c:strCache>
                <c:ptCount val="1"/>
                <c:pt idx="0">
                  <c:v>AKI-A41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'080817-A'!$Q$75:$Q$78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4.31064088509056</c:v>
                  </c:pt>
                  <c:pt idx="2">
                    <c:v>1.93975735987652</c:v>
                  </c:pt>
                  <c:pt idx="3">
                    <c:v>1.68063393473137</c:v>
                  </c:pt>
                </c:numCache>
              </c:numRef>
            </c:plus>
            <c:minus>
              <c:numRef>
                <c:f>'080817-A'!$Q$75:$Q$78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4.31064088509056</c:v>
                  </c:pt>
                  <c:pt idx="2">
                    <c:v>1.93975735987652</c:v>
                  </c:pt>
                  <c:pt idx="3">
                    <c:v>1.68063393473137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'080817-A'!$H$82:$H$86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'080817-A'!$P$75:$P$79</c:f>
              <c:numCache>
                <c:formatCode>General</c:formatCode>
                <c:ptCount val="5"/>
                <c:pt idx="0">
                  <c:v>100</c:v>
                </c:pt>
                <c:pt idx="1">
                  <c:v>106.109126758225</c:v>
                </c:pt>
                <c:pt idx="2">
                  <c:v>100.125840825329</c:v>
                </c:pt>
                <c:pt idx="3">
                  <c:v>95.5003354120475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'080817-A'!$H$82:$H$86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'080817-A'!$J$82:$J$86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99.799510434773</c:v>
                </c:pt>
                <c:pt idx="2">
                  <c:v>99.0055274288022</c:v>
                </c:pt>
                <c:pt idx="3">
                  <c:v>96.1373487371976</c:v>
                </c:pt>
                <c:pt idx="4">
                  <c:v/>
                </c:pt>
              </c:numCache>
            </c:numRef>
          </c:yVal>
          <c:smooth val="0"/>
        </c:ser>
        <c:axId val="14648740"/>
        <c:axId val="16885035"/>
      </c:scatterChart>
      <c:valAx>
        <c:axId val="1464874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885035"/>
        <c:crosses val="autoZero"/>
        <c:crossBetween val="midCat"/>
      </c:valAx>
      <c:valAx>
        <c:axId val="1688503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64874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'080817-A'!$G$110</c:f>
              <c:strCache>
                <c:ptCount val="1"/>
                <c:pt idx="0">
                  <c:v>AKI-A55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'080817-A'!$P$109:$P$112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3.90883878299089</c:v>
                  </c:pt>
                  <c:pt idx="2">
                    <c:v>2.60229472411929</c:v>
                  </c:pt>
                  <c:pt idx="3">
                    <c:v>2.57808460460446</c:v>
                  </c:pt>
                </c:numCache>
              </c:numRef>
            </c:plus>
            <c:minus>
              <c:numRef>
                <c:f>'080817-A'!$P$109:$P$112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3.90883878299089</c:v>
                  </c:pt>
                  <c:pt idx="2">
                    <c:v>2.60229472411929</c:v>
                  </c:pt>
                  <c:pt idx="3">
                    <c:v>2.57808460460446</c:v>
                  </c:pt>
                </c:numCache>
              </c:numRef>
            </c:minus>
          </c:errBars>
          <c:xVal>
            <c:numRef>
              <c:f>'080817-A'!$H$116:$H$120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'080817-A'!$O$109:$O$113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96.7886834521647</c:v>
                </c:pt>
                <c:pt idx="2">
                  <c:v>100.442641499322</c:v>
                </c:pt>
                <c:pt idx="3">
                  <c:v>85.9827203795161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'080817-A'!$H$116:$H$120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'080817-A'!$J$116:$J$120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99.262096521933</c:v>
                </c:pt>
                <c:pt idx="2">
                  <c:v>96.4162607557769</c:v>
                </c:pt>
                <c:pt idx="3">
                  <c:v>87.0566145724068</c:v>
                </c:pt>
                <c:pt idx="4">
                  <c:v/>
                </c:pt>
              </c:numCache>
            </c:numRef>
          </c:yVal>
          <c:smooth val="0"/>
        </c:ser>
        <c:axId val="94168182"/>
        <c:axId val="83463203"/>
      </c:scatterChart>
      <c:valAx>
        <c:axId val="9416818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463203"/>
        <c:crosses val="autoZero"/>
        <c:crossBetween val="midCat"/>
      </c:valAx>
      <c:valAx>
        <c:axId val="8346320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16818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'080817-A'!$G$144</c:f>
              <c:strCache>
                <c:ptCount val="1"/>
                <c:pt idx="0">
                  <c:v>RA-B87+89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'080817-A'!$Q$143:$Q$146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2.9306231762162</c:v>
                  </c:pt>
                  <c:pt idx="2">
                    <c:v>4.25581673538302</c:v>
                  </c:pt>
                  <c:pt idx="3">
                    <c:v>2.17634743804639</c:v>
                  </c:pt>
                </c:numCache>
              </c:numRef>
            </c:plus>
            <c:minus>
              <c:numRef>
                <c:f>'080817-A'!$Q$143:$Q$146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2.9306231762162</c:v>
                  </c:pt>
                  <c:pt idx="2">
                    <c:v>4.25581673538302</c:v>
                  </c:pt>
                  <c:pt idx="3">
                    <c:v>2.17634743804639</c:v>
                  </c:pt>
                </c:numCache>
              </c:numRef>
            </c:minus>
          </c:errBars>
          <c:xVal>
            <c:numRef>
              <c:f>'080817-A'!$H$150:$H$153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'080817-A'!$P$143:$P$146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99.9245319386531</c:v>
                </c:pt>
                <c:pt idx="2">
                  <c:v>83.8525465729444</c:v>
                </c:pt>
                <c:pt idx="3">
                  <c:v>55.9736723421431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'080817-A'!$H$150:$H$153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'080817-A'!$J$150:$J$153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96.2928715401112</c:v>
                </c:pt>
                <c:pt idx="2">
                  <c:v>83.8579794515644</c:v>
                </c:pt>
                <c:pt idx="3">
                  <c:v>56.4981503396348</c:v>
                </c:pt>
              </c:numCache>
            </c:numRef>
          </c:yVal>
          <c:smooth val="0"/>
        </c:ser>
        <c:axId val="6881884"/>
        <c:axId val="12206119"/>
      </c:scatterChart>
      <c:valAx>
        <c:axId val="688188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206119"/>
        <c:crosses val="autoZero"/>
        <c:crossBetween val="midCat"/>
      </c:valAx>
      <c:valAx>
        <c:axId val="1220611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8188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'080817-A'!$G$178</c:f>
              <c:strCache>
                <c:ptCount val="1"/>
                <c:pt idx="0">
                  <c:v>RA-B55+71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'080817-A'!$Q$177:$Q$180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2.88407448647927</c:v>
                  </c:pt>
                  <c:pt idx="2">
                    <c:v>8.03494669963467</c:v>
                  </c:pt>
                  <c:pt idx="3">
                    <c:v>2.8766649276482</c:v>
                  </c:pt>
                </c:numCache>
              </c:numRef>
            </c:plus>
            <c:minus>
              <c:numRef>
                <c:f>'080817-A'!$Q$177:$Q$180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2.88407448647927</c:v>
                  </c:pt>
                  <c:pt idx="2">
                    <c:v>8.03494669963467</c:v>
                  </c:pt>
                  <c:pt idx="3">
                    <c:v>2.8766649276482</c:v>
                  </c:pt>
                </c:numCache>
              </c:numRef>
            </c:minus>
          </c:errBars>
          <c:xVal>
            <c:numRef>
              <c:f>'080817-A'!$H$184:$H$187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'080817-A'!$P$177:$P$180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96.8596819867794</c:v>
                </c:pt>
                <c:pt idx="2">
                  <c:v>81.580842291092</c:v>
                </c:pt>
                <c:pt idx="3">
                  <c:v>49.1146181016296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'080817-A'!$H$184:$H$187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'080817-A'!$J$184:$J$187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95.24942345015</c:v>
                </c:pt>
                <c:pt idx="2">
                  <c:v>80.0399811500712</c:v>
                </c:pt>
                <c:pt idx="3">
                  <c:v>50.0625174129501</c:v>
                </c:pt>
              </c:numCache>
            </c:numRef>
          </c:yVal>
          <c:smooth val="0"/>
        </c:ser>
        <c:axId val="48187649"/>
        <c:axId val="32797491"/>
      </c:scatterChart>
      <c:valAx>
        <c:axId val="4818764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797491"/>
        <c:crosses val="autoZero"/>
        <c:crossBetween val="midCat"/>
      </c:valAx>
      <c:valAx>
        <c:axId val="3279749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18764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'080817-A'!$G$212</c:f>
              <c:strCache>
                <c:ptCount val="1"/>
                <c:pt idx="0">
                  <c:v>RA-B51+57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'080817-A'!$P$211:$P$214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2.74210513452321</c:v>
                  </c:pt>
                  <c:pt idx="2">
                    <c:v>1.44336097769415</c:v>
                  </c:pt>
                  <c:pt idx="3">
                    <c:v>2.68166333075046</c:v>
                  </c:pt>
                </c:numCache>
              </c:numRef>
            </c:plus>
            <c:minus>
              <c:numRef>
                <c:f>'080817-A'!$P$211:$P$214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2.74210513452321</c:v>
                  </c:pt>
                  <c:pt idx="2">
                    <c:v>1.44336097769415</c:v>
                  </c:pt>
                  <c:pt idx="3">
                    <c:v>2.68166333075046</c:v>
                  </c:pt>
                </c:numCache>
              </c:numRef>
            </c:minus>
          </c:errBars>
          <c:xVal>
            <c:numRef>
              <c:f>'080817-A'!$H$218:$H$221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'080817-A'!$O$211:$O$214</c:f>
              <c:numCache>
                <c:formatCode>General</c:formatCode>
                <c:ptCount val="4"/>
                <c:pt idx="0">
                  <c:v>100</c:v>
                </c:pt>
                <c:pt idx="1">
                  <c:v>97.559045833692</c:v>
                </c:pt>
                <c:pt idx="2">
                  <c:v>91.0588747209124</c:v>
                </c:pt>
                <c:pt idx="3">
                  <c:v>84.5751304530255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'080817-A'!$H$218:$H$221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'080817-A'!$J$218:$J$221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98.9446321858001</c:v>
                </c:pt>
                <c:pt idx="2">
                  <c:v>94.9368983114839</c:v>
                </c:pt>
                <c:pt idx="3">
                  <c:v>82.4181535407823</c:v>
                </c:pt>
              </c:numCache>
            </c:numRef>
          </c:yVal>
          <c:smooth val="0"/>
        </c:ser>
        <c:axId val="52577267"/>
        <c:axId val="61776845"/>
      </c:scatterChart>
      <c:valAx>
        <c:axId val="5257726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776845"/>
        <c:crosses val="autoZero"/>
        <c:crossBetween val="midCat"/>
      </c:valAx>
      <c:valAx>
        <c:axId val="6177684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57726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'080817-A'!$G$247</c:f>
              <c:strCache>
                <c:ptCount val="1"/>
                <c:pt idx="0">
                  <c:v>AKI XVIII129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'080817-A'!$Q$246:$Q$249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4.24753458804682</c:v>
                  </c:pt>
                  <c:pt idx="2">
                    <c:v>2.62388707671313</c:v>
                  </c:pt>
                  <c:pt idx="3">
                    <c:v>3.48324444031275</c:v>
                  </c:pt>
                </c:numCache>
              </c:numRef>
            </c:plus>
            <c:minus>
              <c:numRef>
                <c:f>'080817-A'!$Q$246:$Q$249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4.24753458804682</c:v>
                  </c:pt>
                  <c:pt idx="2">
                    <c:v>2.62388707671313</c:v>
                  </c:pt>
                  <c:pt idx="3">
                    <c:v>3.48324444031275</c:v>
                  </c:pt>
                </c:numCache>
              </c:numRef>
            </c:minus>
          </c:errBars>
          <c:xVal>
            <c:numRef>
              <c:f>'080817-A'!$H$253:$H$256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'080817-A'!$P$246:$P$249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98.4991085924909</c:v>
                </c:pt>
                <c:pt idx="2">
                  <c:v>92.8141269338598</c:v>
                </c:pt>
                <c:pt idx="3">
                  <c:v>99.6188653468205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'080817-A'!$H$253:$H$256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'080817-A'!$J$253:$J$256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99.9999999962747</c:v>
                </c:pt>
                <c:pt idx="2">
                  <c:v>99.9999999813736</c:v>
                </c:pt>
                <c:pt idx="3">
                  <c:v>99.9999999254942</c:v>
                </c:pt>
              </c:numCache>
            </c:numRef>
          </c:yVal>
          <c:smooth val="0"/>
        </c:ser>
        <c:axId val="90133370"/>
        <c:axId val="81451896"/>
      </c:scatterChart>
      <c:valAx>
        <c:axId val="9013337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451896"/>
        <c:crosses val="autoZero"/>
        <c:crossBetween val="midCat"/>
      </c:valAx>
      <c:valAx>
        <c:axId val="8145189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13337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'080817-B'!$G$7</c:f>
              <c:strCache>
                <c:ptCount val="1"/>
                <c:pt idx="0">
                  <c:v>AKI XVIII181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'080817-B'!$Q$6:$Q$9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5.6279806395342</c:v>
                  </c:pt>
                  <c:pt idx="2">
                    <c:v>5.79344514915827</c:v>
                  </c:pt>
                  <c:pt idx="3">
                    <c:v>7.07380448597316</c:v>
                  </c:pt>
                </c:numCache>
              </c:numRef>
            </c:plus>
            <c:minus>
              <c:numRef>
                <c:f>'080817-B'!$Q$6:$Q$9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5.6279806395342</c:v>
                  </c:pt>
                  <c:pt idx="2">
                    <c:v>5.79344514915827</c:v>
                  </c:pt>
                  <c:pt idx="3">
                    <c:v>7.07380448597316</c:v>
                  </c:pt>
                </c:numCache>
              </c:numRef>
            </c:minus>
          </c:errBars>
          <c:xVal>
            <c:numRef>
              <c:f>'080817-B'!$I$13:$I$17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'080817-B'!$P$6:$P$10</c:f>
              <c:numCache>
                <c:formatCode>General</c:formatCode>
                <c:ptCount val="5"/>
                <c:pt idx="0">
                  <c:v>100</c:v>
                </c:pt>
                <c:pt idx="1">
                  <c:v>102.298371230495</c:v>
                </c:pt>
                <c:pt idx="2">
                  <c:v>95.9225925622416</c:v>
                </c:pt>
                <c:pt idx="3">
                  <c:v>72.4274846853516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'080817-B'!$I$13:$I$17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'080817-B'!$K$13:$K$17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98.2974731070616</c:v>
                </c:pt>
                <c:pt idx="2">
                  <c:v>92.0301227494101</c:v>
                </c:pt>
                <c:pt idx="3">
                  <c:v>74.2719685696232</c:v>
                </c:pt>
                <c:pt idx="4">
                  <c:v/>
                </c:pt>
              </c:numCache>
            </c:numRef>
          </c:yVal>
          <c:smooth val="0"/>
        </c:ser>
        <c:axId val="74089116"/>
        <c:axId val="12165469"/>
      </c:scatterChart>
      <c:valAx>
        <c:axId val="7408911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165469"/>
        <c:crosses val="autoZero"/>
        <c:crossBetween val="midCat"/>
      </c:valAx>
      <c:valAx>
        <c:axId val="1216546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08911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'080817-B'!$G$41</c:f>
              <c:strCache>
                <c:ptCount val="1"/>
                <c:pt idx="0">
                  <c:v>RA-B23+91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'080817-B'!$P$40:$P$43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1.68424112711808</c:v>
                  </c:pt>
                  <c:pt idx="2">
                    <c:v>0.198603183787836</c:v>
                  </c:pt>
                  <c:pt idx="3">
                    <c:v>7.60668185680846</c:v>
                  </c:pt>
                </c:numCache>
              </c:numRef>
            </c:plus>
            <c:minus>
              <c:numRef>
                <c:f>'080817-B'!$P$40:$P$43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1.68424112711808</c:v>
                  </c:pt>
                  <c:pt idx="2">
                    <c:v>0.198603183787836</c:v>
                  </c:pt>
                  <c:pt idx="3">
                    <c:v>7.60668185680846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'080817-B'!$H$47:$H$51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'080817-B'!$O$40:$O$43</c:f>
              <c:numCache>
                <c:formatCode>General</c:formatCode>
                <c:ptCount val="4"/>
                <c:pt idx="0">
                  <c:v>100</c:v>
                </c:pt>
                <c:pt idx="1">
                  <c:v>97.6791953351683</c:v>
                </c:pt>
                <c:pt idx="2">
                  <c:v>94.5518226174281</c:v>
                </c:pt>
                <c:pt idx="3">
                  <c:v>86.0039054884486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'080817-B'!$H$47:$H$51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'080817-B'!$J$47:$J$51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99.1235489660418</c:v>
                </c:pt>
                <c:pt idx="2">
                  <c:v>95.7661744610572</c:v>
                </c:pt>
                <c:pt idx="3">
                  <c:v>84.9733094328931</c:v>
                </c:pt>
                <c:pt idx="4">
                  <c:v/>
                </c:pt>
              </c:numCache>
            </c:numRef>
          </c:yVal>
          <c:smooth val="0"/>
        </c:ser>
        <c:axId val="8913427"/>
        <c:axId val="41231044"/>
      </c:scatterChart>
      <c:valAx>
        <c:axId val="891342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231044"/>
        <c:crosses val="autoZero"/>
        <c:crossBetween val="midCat"/>
      </c:valAx>
      <c:valAx>
        <c:axId val="4123104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1342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'080817-B'!$G$76</c:f>
              <c:strCache>
                <c:ptCount val="1"/>
                <c:pt idx="0">
                  <c:v>NJ1-58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'080817-B'!$Q$75:$Q$78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2.52775406145208</c:v>
                  </c:pt>
                  <c:pt idx="2">
                    <c:v>2.05896296005712</c:v>
                  </c:pt>
                  <c:pt idx="3">
                    <c:v>0.285458274406676</c:v>
                  </c:pt>
                </c:numCache>
              </c:numRef>
            </c:plus>
            <c:minus>
              <c:numRef>
                <c:f>'080817-B'!$Q$75:$Q$78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2.52775406145208</c:v>
                  </c:pt>
                  <c:pt idx="2">
                    <c:v>2.05896296005712</c:v>
                  </c:pt>
                  <c:pt idx="3">
                    <c:v>0.285458274406676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'080817-B'!$H$82:$H$86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'080817-B'!$P$75:$P$79</c:f>
              <c:numCache>
                <c:formatCode>General</c:formatCode>
                <c:ptCount val="5"/>
                <c:pt idx="0">
                  <c:v>100</c:v>
                </c:pt>
                <c:pt idx="1">
                  <c:v>102.766585753817</c:v>
                </c:pt>
                <c:pt idx="2">
                  <c:v>82.7802788541208</c:v>
                </c:pt>
                <c:pt idx="3">
                  <c:v>5.78233926739582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'080817-B'!$H$82:$H$86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'080817-B'!$J$82:$J$86</c:f>
              <c:numCache>
                <c:formatCode>General</c:formatCode>
                <c:ptCount val="5"/>
                <c:pt idx="0">
                  <c:v>102.766585753817</c:v>
                </c:pt>
                <c:pt idx="1">
                  <c:v>95.1436679426782</c:v>
                </c:pt>
                <c:pt idx="2">
                  <c:v>73.3732387831204</c:v>
                </c:pt>
                <c:pt idx="3">
                  <c:v>20.5286673538781</c:v>
                </c:pt>
                <c:pt idx="4">
                  <c:v/>
                </c:pt>
              </c:numCache>
            </c:numRef>
          </c:yVal>
          <c:smooth val="0"/>
        </c:ser>
        <c:axId val="41719709"/>
        <c:axId val="23021174"/>
      </c:scatterChart>
      <c:valAx>
        <c:axId val="4171970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021174"/>
        <c:crosses val="autoZero"/>
        <c:crossBetween val="midCat"/>
      </c:valAx>
      <c:valAx>
        <c:axId val="2302117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71970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'080817-B'!$G$110</c:f>
              <c:strCache>
                <c:ptCount val="1"/>
                <c:pt idx="0">
                  <c:v>NJ1-59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'080817-B'!$P$109:$P$112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2.84072780056008</c:v>
                  </c:pt>
                  <c:pt idx="2">
                    <c:v>1.35636554766072</c:v>
                  </c:pt>
                  <c:pt idx="3">
                    <c:v>2.26139285383674</c:v>
                  </c:pt>
                </c:numCache>
              </c:numRef>
            </c:plus>
            <c:minus>
              <c:numRef>
                <c:f>'080817-B'!$P$109:$P$112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2.84072780056008</c:v>
                  </c:pt>
                  <c:pt idx="2">
                    <c:v>1.35636554766072</c:v>
                  </c:pt>
                  <c:pt idx="3">
                    <c:v>2.26139285383674</c:v>
                  </c:pt>
                </c:numCache>
              </c:numRef>
            </c:minus>
          </c:errBars>
          <c:xVal>
            <c:numRef>
              <c:f>'080817-B'!$H$116:$H$120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'080817-B'!$O$109:$O$113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94.2785299025216</c:v>
                </c:pt>
                <c:pt idx="2">
                  <c:v>84.2206457347003</c:v>
                </c:pt>
                <c:pt idx="3">
                  <c:v>48.1164024231613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'080817-B'!$H$116:$H$120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'080817-B'!$J$116:$J$120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97.7182832791898</c:v>
                </c:pt>
                <c:pt idx="2">
                  <c:v>89.5455776108212</c:v>
                </c:pt>
                <c:pt idx="3">
                  <c:v>46.1361580657897</c:v>
                </c:pt>
                <c:pt idx="4">
                  <c:v/>
                </c:pt>
              </c:numCache>
            </c:numRef>
          </c:yVal>
          <c:smooth val="0"/>
        </c:ser>
        <c:axId val="13794735"/>
        <c:axId val="48414567"/>
      </c:scatterChart>
      <c:valAx>
        <c:axId val="1379473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414567"/>
        <c:crosses val="autoZero"/>
        <c:crossBetween val="midCat"/>
      </c:valAx>
      <c:valAx>
        <c:axId val="4841456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79473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'080817-B'!$G$144</c:f>
              <c:strCache>
                <c:ptCount val="1"/>
                <c:pt idx="0">
                  <c:v>0.00E+00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'080817-B'!$Q$143:$Q$146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2.9306231762162</c:v>
                  </c:pt>
                  <c:pt idx="2">
                    <c:v>4.25581673538302</c:v>
                  </c:pt>
                  <c:pt idx="3">
                    <c:v>2.17634743804639</c:v>
                  </c:pt>
                </c:numCache>
              </c:numRef>
            </c:plus>
            <c:minus>
              <c:numRef>
                <c:f>'080817-B'!$Q$143:$Q$146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2.9306231762162</c:v>
                  </c:pt>
                  <c:pt idx="2">
                    <c:v>4.25581673538302</c:v>
                  </c:pt>
                  <c:pt idx="3">
                    <c:v>2.17634743804639</c:v>
                  </c:pt>
                </c:numCache>
              </c:numRef>
            </c:minus>
          </c:errBars>
          <c:xVal>
            <c:numRef>
              <c:f>'080817-B'!$H$150:$H$153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'080817-B'!$P$143:$P$146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99.9245319386531</c:v>
                </c:pt>
                <c:pt idx="2">
                  <c:v>83.8525465729444</c:v>
                </c:pt>
                <c:pt idx="3">
                  <c:v>55.9736723421431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'080817-B'!$H$150:$H$153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'080817-B'!$J$150:$J$153</c:f>
              <c:numCache>
                <c:formatCode>General</c:formatCode>
                <c:ptCount val="4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axId val="14424971"/>
        <c:axId val="43342634"/>
      </c:scatterChart>
      <c:valAx>
        <c:axId val="1442497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342634"/>
        <c:crosses val="autoZero"/>
        <c:crossBetween val="midCat"/>
      </c:valAx>
      <c:valAx>
        <c:axId val="4334263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42497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'080817-B'!$G$178</c:f>
              <c:strCache>
                <c:ptCount val="1"/>
                <c:pt idx="0">
                  <c:v>0.00E+00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'080817-B'!$Q$177:$Q$180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2.88407448647927</c:v>
                  </c:pt>
                  <c:pt idx="2">
                    <c:v>8.03494669963467</c:v>
                  </c:pt>
                  <c:pt idx="3">
                    <c:v>2.8766649276482</c:v>
                  </c:pt>
                </c:numCache>
              </c:numRef>
            </c:plus>
            <c:minus>
              <c:numRef>
                <c:f>'080817-B'!$Q$177:$Q$180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2.88407448647927</c:v>
                  </c:pt>
                  <c:pt idx="2">
                    <c:v>8.03494669963467</c:v>
                  </c:pt>
                  <c:pt idx="3">
                    <c:v>2.8766649276482</c:v>
                  </c:pt>
                </c:numCache>
              </c:numRef>
            </c:minus>
          </c:errBars>
          <c:xVal>
            <c:numRef>
              <c:f>'080817-B'!$H$184:$H$187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'080817-B'!$P$177:$P$180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96.8596819867794</c:v>
                </c:pt>
                <c:pt idx="2">
                  <c:v>81.580842291092</c:v>
                </c:pt>
                <c:pt idx="3">
                  <c:v>49.1146181016296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'080817-B'!$H$184:$H$187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'080817-B'!$J$184:$J$187</c:f>
              <c:numCache>
                <c:formatCode>General</c:formatCode>
                <c:ptCount val="4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axId val="25071481"/>
        <c:axId val="72771636"/>
      </c:scatterChart>
      <c:valAx>
        <c:axId val="2507148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771636"/>
        <c:crosses val="autoZero"/>
        <c:crossBetween val="midCat"/>
      </c:valAx>
      <c:valAx>
        <c:axId val="7277163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07148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'080817-B'!$G$212</c:f>
              <c:strCache>
                <c:ptCount val="1"/>
                <c:pt idx="0">
                  <c:v>0.00E+00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'080817-B'!$P$211:$P$214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2.74210513452321</c:v>
                  </c:pt>
                  <c:pt idx="2">
                    <c:v>1.44336097769415</c:v>
                  </c:pt>
                  <c:pt idx="3">
                    <c:v>2.68166333075046</c:v>
                  </c:pt>
                </c:numCache>
              </c:numRef>
            </c:plus>
            <c:minus>
              <c:numRef>
                <c:f>'080817-B'!$P$211:$P$214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2.74210513452321</c:v>
                  </c:pt>
                  <c:pt idx="2">
                    <c:v>1.44336097769415</c:v>
                  </c:pt>
                  <c:pt idx="3">
                    <c:v>2.68166333075046</c:v>
                  </c:pt>
                </c:numCache>
              </c:numRef>
            </c:minus>
          </c:errBars>
          <c:xVal>
            <c:numRef>
              <c:f>'080817-B'!$H$218:$H$221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'080817-B'!$O$211:$O$214</c:f>
              <c:numCache>
                <c:formatCode>General</c:formatCode>
                <c:ptCount val="4"/>
                <c:pt idx="0">
                  <c:v>100</c:v>
                </c:pt>
                <c:pt idx="1">
                  <c:v>97.559045833692</c:v>
                </c:pt>
                <c:pt idx="2">
                  <c:v>91.0588747209124</c:v>
                </c:pt>
                <c:pt idx="3">
                  <c:v>84.5751304530255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'080817-B'!$H$218:$H$221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'080817-B'!$J$218:$J$221</c:f>
              <c:numCache>
                <c:formatCode>General</c:formatCode>
                <c:ptCount val="4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axId val="50212368"/>
        <c:axId val="99465457"/>
      </c:scatterChart>
      <c:valAx>
        <c:axId val="5021236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465457"/>
        <c:crosses val="autoZero"/>
        <c:crossBetween val="midCat"/>
      </c:valAx>
      <c:valAx>
        <c:axId val="9946545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21236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'080817-B'!$G$247</c:f>
              <c:strCache>
                <c:ptCount val="1"/>
                <c:pt idx="0">
                  <c:v>0.00E+00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'080817-B'!$Q$246:$Q$249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4.24753458804682</c:v>
                  </c:pt>
                  <c:pt idx="2">
                    <c:v>2.62388707671313</c:v>
                  </c:pt>
                  <c:pt idx="3">
                    <c:v>3.48324444031275</c:v>
                  </c:pt>
                </c:numCache>
              </c:numRef>
            </c:plus>
            <c:minus>
              <c:numRef>
                <c:f>'080817-B'!$Q$246:$Q$249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4.24753458804682</c:v>
                  </c:pt>
                  <c:pt idx="2">
                    <c:v>2.62388707671313</c:v>
                  </c:pt>
                  <c:pt idx="3">
                    <c:v>3.48324444031275</c:v>
                  </c:pt>
                </c:numCache>
              </c:numRef>
            </c:minus>
          </c:errBars>
          <c:xVal>
            <c:numRef>
              <c:f>'080817-B'!$H$253:$H$256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'080817-B'!$P$246:$P$249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98.4991085924909</c:v>
                </c:pt>
                <c:pt idx="2">
                  <c:v>92.8141269338598</c:v>
                </c:pt>
                <c:pt idx="3">
                  <c:v>99.6188653468205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'080817-B'!$H$253:$H$256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'080817-B'!$J$253:$J$256</c:f>
              <c:numCache>
                <c:formatCode>General</c:formatCode>
                <c:ptCount val="4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axId val="52869346"/>
        <c:axId val="75294924"/>
      </c:scatterChart>
      <c:valAx>
        <c:axId val="5286934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294924"/>
        <c:crosses val="autoZero"/>
        <c:crossBetween val="midCat"/>
      </c:valAx>
      <c:valAx>
        <c:axId val="7529492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86934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'090817-A'!$G$7</c:f>
              <c:strCache>
                <c:ptCount val="1"/>
                <c:pt idx="0">
                  <c:v>DAP-06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'090817-A'!$Q$6:$Q$9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4.07602458284927</c:v>
                  </c:pt>
                  <c:pt idx="2">
                    <c:v>3.25572640753817</c:v>
                  </c:pt>
                  <c:pt idx="3">
                    <c:v>2.55563514922846</c:v>
                  </c:pt>
                </c:numCache>
              </c:numRef>
            </c:plus>
            <c:minus>
              <c:numRef>
                <c:f>'090817-A'!$Q$6:$Q$9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4.07602458284927</c:v>
                  </c:pt>
                  <c:pt idx="2">
                    <c:v>3.25572640753817</c:v>
                  </c:pt>
                  <c:pt idx="3">
                    <c:v>2.55563514922846</c:v>
                  </c:pt>
                </c:numCache>
              </c:numRef>
            </c:minus>
          </c:errBars>
          <c:xVal>
            <c:numRef>
              <c:f>'090817-A'!$I$13:$I$17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'090817-A'!$P$6:$P$10</c:f>
              <c:numCache>
                <c:formatCode>General</c:formatCode>
                <c:ptCount val="5"/>
                <c:pt idx="0">
                  <c:v>100</c:v>
                </c:pt>
                <c:pt idx="1">
                  <c:v>100.562754898079</c:v>
                </c:pt>
                <c:pt idx="2">
                  <c:v>92.6754357885324</c:v>
                </c:pt>
                <c:pt idx="3">
                  <c:v>80.4126261820155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'090817-A'!$I$13:$I$17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'090817-A'!$K$13:$K$17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98.7688725060538</c:v>
                </c:pt>
                <c:pt idx="2">
                  <c:v>94.1332702233713</c:v>
                </c:pt>
                <c:pt idx="3">
                  <c:v>80.0451689404286</c:v>
                </c:pt>
                <c:pt idx="4">
                  <c:v/>
                </c:pt>
              </c:numCache>
            </c:numRef>
          </c:yVal>
          <c:smooth val="0"/>
        </c:ser>
        <c:axId val="23386264"/>
        <c:axId val="71016320"/>
      </c:scatterChart>
      <c:valAx>
        <c:axId val="2338626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016320"/>
        <c:crosses val="autoZero"/>
        <c:crossBetween val="midCat"/>
      </c:valAx>
      <c:valAx>
        <c:axId val="7101632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38626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'090817-A'!$G$41</c:f>
              <c:strCache>
                <c:ptCount val="1"/>
                <c:pt idx="0">
                  <c:v>DAP-10a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'090817-A'!$P$40:$P$43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4.38069780406538</c:v>
                  </c:pt>
                  <c:pt idx="2">
                    <c:v>2.9356268977784</c:v>
                  </c:pt>
                  <c:pt idx="3">
                    <c:v>5.52129822513468</c:v>
                  </c:pt>
                </c:numCache>
              </c:numRef>
            </c:plus>
            <c:minus>
              <c:numRef>
                <c:f>'090817-A'!$P$40:$P$43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4.38069780406538</c:v>
                  </c:pt>
                  <c:pt idx="2">
                    <c:v>2.9356268977784</c:v>
                  </c:pt>
                  <c:pt idx="3">
                    <c:v>5.52129822513468</c:v>
                  </c:pt>
                </c:numCache>
              </c:numRef>
            </c:minus>
          </c:errBars>
          <c:xVal>
            <c:numRef>
              <c:f>'090817-A'!$H$47:$H$51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'090817-A'!$O$40:$O$43</c:f>
              <c:numCache>
                <c:formatCode>General</c:formatCode>
                <c:ptCount val="4"/>
                <c:pt idx="0">
                  <c:v>100</c:v>
                </c:pt>
                <c:pt idx="1">
                  <c:v>97.8536026428665</c:v>
                </c:pt>
                <c:pt idx="2">
                  <c:v>99.4932910934118</c:v>
                </c:pt>
                <c:pt idx="3">
                  <c:v>99.5672431640522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'090817-A'!$H$47:$H$51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'090817-A'!$J$47:$J$51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99.9981373895446</c:v>
                </c:pt>
                <c:pt idx="2">
                  <c:v>99.9906876415348</c:v>
                </c:pt>
                <c:pt idx="3">
                  <c:v>99.9627609696352</c:v>
                </c:pt>
                <c:pt idx="4">
                  <c:v/>
                </c:pt>
              </c:numCache>
            </c:numRef>
          </c:yVal>
          <c:smooth val="0"/>
        </c:ser>
        <c:axId val="61237852"/>
        <c:axId val="59984165"/>
      </c:scatterChart>
      <c:valAx>
        <c:axId val="6123785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984165"/>
        <c:crosses val="autoZero"/>
        <c:crossBetween val="midCat"/>
      </c:valAx>
      <c:valAx>
        <c:axId val="5998416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23785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'090817-A'!$G$76</c:f>
              <c:strCache>
                <c:ptCount val="1"/>
                <c:pt idx="0">
                  <c:v>DAP-10b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'090817-A'!$Q$75:$Q$78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4.39152661427581</c:v>
                  </c:pt>
                  <c:pt idx="2">
                    <c:v>1.50368354967757</c:v>
                  </c:pt>
                  <c:pt idx="3">
                    <c:v>2.83088463218682</c:v>
                  </c:pt>
                </c:numCache>
              </c:numRef>
            </c:plus>
            <c:minus>
              <c:numRef>
                <c:f>'090817-A'!$Q$75:$Q$78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4.39152661427581</c:v>
                  </c:pt>
                  <c:pt idx="2">
                    <c:v>1.50368354967757</c:v>
                  </c:pt>
                  <c:pt idx="3">
                    <c:v>2.83088463218682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'090817-A'!$H$82:$H$86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'090817-A'!$P$75:$P$79</c:f>
              <c:numCache>
                <c:formatCode>General</c:formatCode>
                <c:ptCount val="5"/>
                <c:pt idx="0">
                  <c:v>100</c:v>
                </c:pt>
                <c:pt idx="1">
                  <c:v>99.7938125952456</c:v>
                </c:pt>
                <c:pt idx="2">
                  <c:v>96.8704204122079</c:v>
                </c:pt>
                <c:pt idx="3">
                  <c:v>90.040740153085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'090817-A'!$H$82:$H$86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'090817-A'!$J$82:$J$86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99.4439842279987</c:v>
                </c:pt>
                <c:pt idx="2">
                  <c:v>97.2804066126649</c:v>
                </c:pt>
                <c:pt idx="3">
                  <c:v>89.9422187148873</c:v>
                </c:pt>
                <c:pt idx="4">
                  <c:v/>
                </c:pt>
              </c:numCache>
            </c:numRef>
          </c:yVal>
          <c:smooth val="0"/>
        </c:ser>
        <c:axId val="28727608"/>
        <c:axId val="21373340"/>
      </c:scatterChart>
      <c:valAx>
        <c:axId val="2872760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373340"/>
        <c:crosses val="autoZero"/>
        <c:crossBetween val="midCat"/>
      </c:valAx>
      <c:valAx>
        <c:axId val="2137334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72760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'090817-A'!$G$110</c:f>
              <c:strCache>
                <c:ptCount val="1"/>
                <c:pt idx="0">
                  <c:v>DAP-13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'090817-A'!$P$109:$P$112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1.86078372729041</c:v>
                  </c:pt>
                  <c:pt idx="2">
                    <c:v>2.40915295790019</c:v>
                  </c:pt>
                  <c:pt idx="3">
                    <c:v>2.63433663941804</c:v>
                  </c:pt>
                </c:numCache>
              </c:numRef>
            </c:plus>
            <c:minus>
              <c:numRef>
                <c:f>'090817-A'!$P$109:$P$112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1.86078372729041</c:v>
                  </c:pt>
                  <c:pt idx="2">
                    <c:v>2.40915295790019</c:v>
                  </c:pt>
                  <c:pt idx="3">
                    <c:v>2.63433663941804</c:v>
                  </c:pt>
                </c:numCache>
              </c:numRef>
            </c:minus>
          </c:errBars>
          <c:xVal>
            <c:numRef>
              <c:f>'090817-A'!$H$116:$H$120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'090817-A'!$O$109:$O$113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104.455145946476</c:v>
                </c:pt>
                <c:pt idx="2">
                  <c:v>103.982959619762</c:v>
                </c:pt>
                <c:pt idx="3">
                  <c:v>105.003299048563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'090817-A'!$H$116:$H$120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'090817-A'!$J$116:$J$120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99.9999999999814</c:v>
                </c:pt>
                <c:pt idx="2">
                  <c:v>99.9999999999069</c:v>
                </c:pt>
                <c:pt idx="3">
                  <c:v>99.9999999996275</c:v>
                </c:pt>
                <c:pt idx="4">
                  <c:v/>
                </c:pt>
              </c:numCache>
            </c:numRef>
          </c:yVal>
          <c:smooth val="0"/>
        </c:ser>
        <c:axId val="81181958"/>
        <c:axId val="78407150"/>
      </c:scatterChart>
      <c:valAx>
        <c:axId val="8118195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407150"/>
        <c:crosses val="autoZero"/>
        <c:crossBetween val="midCat"/>
      </c:valAx>
      <c:valAx>
        <c:axId val="7840715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18195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'090817-A'!$G$144</c:f>
              <c:strCache>
                <c:ptCount val="1"/>
                <c:pt idx="0">
                  <c:v>DAP-16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'090817-A'!$Q$143:$Q$146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2.18810520133083</c:v>
                  </c:pt>
                  <c:pt idx="2">
                    <c:v>1.55853117010579</c:v>
                  </c:pt>
                  <c:pt idx="3">
                    <c:v>3.79637739795089</c:v>
                  </c:pt>
                </c:numCache>
              </c:numRef>
            </c:plus>
            <c:minus>
              <c:numRef>
                <c:f>'090817-A'!$Q$143:$Q$146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2.18810520133083</c:v>
                  </c:pt>
                  <c:pt idx="2">
                    <c:v>1.55853117010579</c:v>
                  </c:pt>
                  <c:pt idx="3">
                    <c:v>3.79637739795089</c:v>
                  </c:pt>
                </c:numCache>
              </c:numRef>
            </c:minus>
          </c:errBars>
          <c:xVal>
            <c:numRef>
              <c:f>'090817-A'!$H$150:$H$153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'090817-A'!$P$143:$P$146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99.2917850266435</c:v>
                </c:pt>
                <c:pt idx="2">
                  <c:v>101.667254091953</c:v>
                </c:pt>
                <c:pt idx="3">
                  <c:v>90.537651761098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'090817-A'!$H$150:$H$153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'090817-A'!$J$150:$J$153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99.545490270232</c:v>
                </c:pt>
                <c:pt idx="2">
                  <c:v>97.7680294445207</c:v>
                </c:pt>
                <c:pt idx="3">
                  <c:v>91.6324045762612</c:v>
                </c:pt>
              </c:numCache>
            </c:numRef>
          </c:yVal>
          <c:smooth val="0"/>
        </c:ser>
        <c:axId val="75473586"/>
        <c:axId val="18882356"/>
      </c:scatterChart>
      <c:valAx>
        <c:axId val="7547358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882356"/>
        <c:crosses val="autoZero"/>
        <c:crossBetween val="midCat"/>
      </c:valAx>
      <c:valAx>
        <c:axId val="1888235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47358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'090817-A'!$G$178</c:f>
              <c:strCache>
                <c:ptCount val="1"/>
                <c:pt idx="0">
                  <c:v>DAP-02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'090817-A'!$Q$177:$Q$180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4.90250359652869</c:v>
                  </c:pt>
                  <c:pt idx="2">
                    <c:v>7.03620593163309</c:v>
                  </c:pt>
                  <c:pt idx="3">
                    <c:v>2.22232943699679</c:v>
                  </c:pt>
                </c:numCache>
              </c:numRef>
            </c:plus>
            <c:minus>
              <c:numRef>
                <c:f>'090817-A'!$Q$177:$Q$180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4.90250359652869</c:v>
                  </c:pt>
                  <c:pt idx="2">
                    <c:v>7.03620593163309</c:v>
                  </c:pt>
                  <c:pt idx="3">
                    <c:v>2.22232943699679</c:v>
                  </c:pt>
                </c:numCache>
              </c:numRef>
            </c:minus>
          </c:errBars>
          <c:xVal>
            <c:numRef>
              <c:f>'090817-A'!$H$184:$H$187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'090817-A'!$P$177:$P$180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102.68827781615</c:v>
                </c:pt>
                <c:pt idx="2">
                  <c:v>104.129870299968</c:v>
                </c:pt>
                <c:pt idx="3">
                  <c:v>97.9006792491057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'090817-A'!$H$184:$H$187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'090817-A'!$J$184:$J$187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99.956657040641</c:v>
                </c:pt>
                <c:pt idx="2">
                  <c:v>99.7836602753605</c:v>
                </c:pt>
                <c:pt idx="3">
                  <c:v>99.1402212305091</c:v>
                </c:pt>
              </c:numCache>
            </c:numRef>
          </c:yVal>
          <c:smooth val="0"/>
        </c:ser>
        <c:axId val="63367271"/>
        <c:axId val="92926184"/>
      </c:scatterChart>
      <c:valAx>
        <c:axId val="6336727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926184"/>
        <c:crosses val="autoZero"/>
        <c:crossBetween val="midCat"/>
      </c:valAx>
      <c:valAx>
        <c:axId val="9292618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36727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'090817-A'!$G$212</c:f>
              <c:strCache>
                <c:ptCount val="1"/>
                <c:pt idx="0">
                  <c:v>DAP-14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'090817-A'!$P$211:$P$214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3.89628258850313</c:v>
                  </c:pt>
                  <c:pt idx="2">
                    <c:v>2.86902670079253</c:v>
                  </c:pt>
                  <c:pt idx="3">
                    <c:v>4.15072955912398</c:v>
                  </c:pt>
                </c:numCache>
              </c:numRef>
            </c:plus>
            <c:minus>
              <c:numRef>
                <c:f>'090817-A'!$P$211:$P$214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3.89628258850313</c:v>
                  </c:pt>
                  <c:pt idx="2">
                    <c:v>2.86902670079253</c:v>
                  </c:pt>
                  <c:pt idx="3">
                    <c:v>4.15072955912398</c:v>
                  </c:pt>
                </c:numCache>
              </c:numRef>
            </c:minus>
          </c:errBars>
          <c:xVal>
            <c:numRef>
              <c:f>'090817-A'!$H$218:$H$221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'090817-A'!$O$211:$O$214</c:f>
              <c:numCache>
                <c:formatCode>General</c:formatCode>
                <c:ptCount val="4"/>
                <c:pt idx="0">
                  <c:v>100</c:v>
                </c:pt>
                <c:pt idx="1">
                  <c:v>102.0994362536</c:v>
                </c:pt>
                <c:pt idx="2">
                  <c:v>103.500074482765</c:v>
                </c:pt>
                <c:pt idx="3">
                  <c:v>93.5527460658609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'090817-A'!$H$218:$H$221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'090817-A'!$J$218:$J$221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99.8760703380524</c:v>
                </c:pt>
                <c:pt idx="2">
                  <c:v>99.3834082505446</c:v>
                </c:pt>
                <c:pt idx="3">
                  <c:v>97.5784266663259</c:v>
                </c:pt>
              </c:numCache>
            </c:numRef>
          </c:yVal>
          <c:smooth val="0"/>
        </c:ser>
        <c:axId val="50643930"/>
        <c:axId val="57439005"/>
      </c:scatterChart>
      <c:valAx>
        <c:axId val="5064393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439005"/>
        <c:crosses val="autoZero"/>
        <c:crossBetween val="midCat"/>
      </c:valAx>
      <c:valAx>
        <c:axId val="5743900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64393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'090817-A'!$G$247</c:f>
              <c:strCache>
                <c:ptCount val="1"/>
                <c:pt idx="0">
                  <c:v>NJ1-4 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'090817-A'!$Q$246:$Q$249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4.28040157847947</c:v>
                  </c:pt>
                  <c:pt idx="2">
                    <c:v>2.40585866416631</c:v>
                  </c:pt>
                  <c:pt idx="3">
                    <c:v>3.9844044952934</c:v>
                  </c:pt>
                </c:numCache>
              </c:numRef>
            </c:plus>
            <c:minus>
              <c:numRef>
                <c:f>'090817-A'!$Q$246:$Q$249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4.28040157847947</c:v>
                  </c:pt>
                  <c:pt idx="2">
                    <c:v>2.40585866416631</c:v>
                  </c:pt>
                  <c:pt idx="3">
                    <c:v>3.9844044952934</c:v>
                  </c:pt>
                </c:numCache>
              </c:numRef>
            </c:minus>
          </c:errBars>
          <c:xVal>
            <c:numRef>
              <c:f>'090817-A'!$H$253:$H$256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'090817-A'!$P$246:$P$249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104.785524430139</c:v>
                </c:pt>
                <c:pt idx="2">
                  <c:v>94.1996139798798</c:v>
                </c:pt>
                <c:pt idx="3">
                  <c:v>88.961678733925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'090817-A'!$H$253:$H$256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'090817-A'!$J$253:$J$256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99.3550126608571</c:v>
                </c:pt>
                <c:pt idx="2">
                  <c:v>96.8561724626083</c:v>
                </c:pt>
                <c:pt idx="3">
                  <c:v>88.5085079271623</c:v>
                </c:pt>
              </c:numCache>
            </c:numRef>
          </c:yVal>
          <c:smooth val="0"/>
        </c:ser>
        <c:axId val="50927973"/>
        <c:axId val="60448412"/>
      </c:scatterChart>
      <c:valAx>
        <c:axId val="5092797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448412"/>
        <c:crosses val="autoZero"/>
        <c:crossBetween val="midCat"/>
      </c:valAx>
      <c:valAx>
        <c:axId val="6044841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92797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'090817-B'!$G$7</c:f>
              <c:strCache>
                <c:ptCount val="1"/>
                <c:pt idx="0">
                  <c:v>NJ1-31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'090817-B'!$Q$6:$Q$9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3.97992072628348</c:v>
                  </c:pt>
                  <c:pt idx="2">
                    <c:v>2.96437550171981</c:v>
                  </c:pt>
                  <c:pt idx="3">
                    <c:v>1.00086296272599</c:v>
                  </c:pt>
                </c:numCache>
              </c:numRef>
            </c:plus>
            <c:minus>
              <c:numRef>
                <c:f>'090817-B'!$Q$6:$Q$9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3.97992072628348</c:v>
                  </c:pt>
                  <c:pt idx="2">
                    <c:v>2.96437550171981</c:v>
                  </c:pt>
                  <c:pt idx="3">
                    <c:v>1.00086296272599</c:v>
                  </c:pt>
                </c:numCache>
              </c:numRef>
            </c:minus>
          </c:errBars>
          <c:xVal>
            <c:numRef>
              <c:f>'090817-B'!$I$13:$I$17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'090817-B'!$P$6:$P$10</c:f>
              <c:numCache>
                <c:formatCode>General</c:formatCode>
                <c:ptCount val="5"/>
                <c:pt idx="0">
                  <c:v>100</c:v>
                </c:pt>
                <c:pt idx="1">
                  <c:v>100.255582010626</c:v>
                </c:pt>
                <c:pt idx="2">
                  <c:v>90.6839153852103</c:v>
                </c:pt>
                <c:pt idx="3">
                  <c:v>74.8247110961578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'090817-B'!$I$13:$I$17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'090817-B'!$K$13:$K$17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98.3132558894127</c:v>
                </c:pt>
                <c:pt idx="2">
                  <c:v>92.0993354247451</c:v>
                </c:pt>
                <c:pt idx="3">
                  <c:v>74.4525877480362</c:v>
                </c:pt>
                <c:pt idx="4">
                  <c:v/>
                </c:pt>
              </c:numCache>
            </c:numRef>
          </c:yVal>
          <c:smooth val="0"/>
        </c:ser>
        <c:axId val="48574108"/>
        <c:axId val="92030831"/>
      </c:scatterChart>
      <c:valAx>
        <c:axId val="4857410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030831"/>
        <c:crosses val="autoZero"/>
        <c:crossBetween val="midCat"/>
      </c:valAx>
      <c:valAx>
        <c:axId val="9203083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57410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'090817-B'!$G$41</c:f>
              <c:strCache>
                <c:ptCount val="1"/>
                <c:pt idx="0">
                  <c:v>NJ1-19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'090817-B'!$P$40:$P$43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2.38969305730767</c:v>
                  </c:pt>
                  <c:pt idx="2">
                    <c:v>2.5789003857825</c:v>
                  </c:pt>
                  <c:pt idx="3">
                    <c:v>5.59964425087033</c:v>
                  </c:pt>
                </c:numCache>
              </c:numRef>
            </c:plus>
            <c:minus>
              <c:numRef>
                <c:f>'090817-B'!$P$40:$P$43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2.38969305730767</c:v>
                  </c:pt>
                  <c:pt idx="2">
                    <c:v>2.5789003857825</c:v>
                  </c:pt>
                  <c:pt idx="3">
                    <c:v>5.59964425087033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'090817-B'!$H$47:$H$51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'090817-B'!$O$40:$O$43</c:f>
              <c:numCache>
                <c:formatCode>General</c:formatCode>
                <c:ptCount val="4"/>
                <c:pt idx="0">
                  <c:v>100</c:v>
                </c:pt>
                <c:pt idx="1">
                  <c:v>99.6510475183908</c:v>
                </c:pt>
                <c:pt idx="2">
                  <c:v>98.3221650058622</c:v>
                </c:pt>
                <c:pt idx="3">
                  <c:v>96.396257408384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'090817-B'!$H$47:$H$51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'090817-B'!$J$47:$J$51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99.9999999627471</c:v>
                </c:pt>
                <c:pt idx="4">
                  <c:v/>
                </c:pt>
              </c:numCache>
            </c:numRef>
          </c:yVal>
          <c:smooth val="0"/>
        </c:ser>
        <c:axId val="50820151"/>
        <c:axId val="51149608"/>
      </c:scatterChart>
      <c:valAx>
        <c:axId val="5082015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149608"/>
        <c:crosses val="autoZero"/>
        <c:crossBetween val="midCat"/>
      </c:valAx>
      <c:valAx>
        <c:axId val="5114960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82015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'090817-B'!$G$76</c:f>
              <c:strCache>
                <c:ptCount val="1"/>
                <c:pt idx="0">
                  <c:v>NJ1-20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'090817-B'!$Q$75:$Q$78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1.95021061424724</c:v>
                  </c:pt>
                  <c:pt idx="2">
                    <c:v>1.94866314966968</c:v>
                  </c:pt>
                  <c:pt idx="3">
                    <c:v>1.85142607534893</c:v>
                  </c:pt>
                </c:numCache>
              </c:numRef>
            </c:plus>
            <c:minus>
              <c:numRef>
                <c:f>'090817-B'!$Q$75:$Q$78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1.95021061424724</c:v>
                  </c:pt>
                  <c:pt idx="2">
                    <c:v>1.94866314966968</c:v>
                  </c:pt>
                  <c:pt idx="3">
                    <c:v>1.85142607534893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'090817-B'!$H$82:$H$86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'090817-B'!$P$75:$P$79</c:f>
              <c:numCache>
                <c:formatCode>General</c:formatCode>
                <c:ptCount val="5"/>
                <c:pt idx="0">
                  <c:v>100</c:v>
                </c:pt>
                <c:pt idx="1">
                  <c:v>100.542296617534</c:v>
                </c:pt>
                <c:pt idx="2">
                  <c:v>98.0748779350077</c:v>
                </c:pt>
                <c:pt idx="3">
                  <c:v>87.2542457910684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'090817-B'!$H$82:$H$86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'090817-B'!$J$82:$J$86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99.3081117894926</c:v>
                </c:pt>
                <c:pt idx="2">
                  <c:v>96.6337224572676</c:v>
                </c:pt>
                <c:pt idx="3">
                  <c:v>87.7699791637199</c:v>
                </c:pt>
                <c:pt idx="4">
                  <c:v/>
                </c:pt>
              </c:numCache>
            </c:numRef>
          </c:yVal>
          <c:smooth val="0"/>
        </c:ser>
        <c:axId val="40860361"/>
        <c:axId val="3539408"/>
      </c:scatterChart>
      <c:valAx>
        <c:axId val="4086036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39408"/>
        <c:crosses val="autoZero"/>
        <c:crossBetween val="midCat"/>
      </c:valAx>
      <c:valAx>
        <c:axId val="353940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86036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'090817-B'!$G$110</c:f>
              <c:strCache>
                <c:ptCount val="1"/>
                <c:pt idx="0">
                  <c:v>NJ1-21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'090817-B'!$P$109:$P$112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3.41043779998147</c:v>
                  </c:pt>
                  <c:pt idx="2">
                    <c:v>2.72784059634807</c:v>
                  </c:pt>
                  <c:pt idx="3">
                    <c:v>3.90580161282755</c:v>
                  </c:pt>
                </c:numCache>
              </c:numRef>
            </c:plus>
            <c:minus>
              <c:numRef>
                <c:f>'090817-B'!$P$109:$P$112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3.41043779998147</c:v>
                  </c:pt>
                  <c:pt idx="2">
                    <c:v>2.72784059634807</c:v>
                  </c:pt>
                  <c:pt idx="3">
                    <c:v>3.90580161282755</c:v>
                  </c:pt>
                </c:numCache>
              </c:numRef>
            </c:minus>
          </c:errBars>
          <c:xVal>
            <c:numRef>
              <c:f>'090817-B'!$H$116:$H$120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'090817-B'!$O$109:$O$113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98.7510302560155</c:v>
                </c:pt>
                <c:pt idx="2">
                  <c:v>99.6057801190715</c:v>
                </c:pt>
                <c:pt idx="3">
                  <c:v>96.3095621213819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'090817-B'!$H$116:$H$120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'090817-B'!$J$116:$J$120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99.8132644055036</c:v>
                </c:pt>
                <c:pt idx="2">
                  <c:v>99.0732443581473</c:v>
                </c:pt>
                <c:pt idx="3">
                  <c:v>96.3932545825203</c:v>
                </c:pt>
                <c:pt idx="4">
                  <c:v/>
                </c:pt>
              </c:numCache>
            </c:numRef>
          </c:yVal>
          <c:smooth val="0"/>
        </c:ser>
        <c:axId val="33262249"/>
        <c:axId val="57390108"/>
      </c:scatterChart>
      <c:valAx>
        <c:axId val="3326224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390108"/>
        <c:crosses val="autoZero"/>
        <c:crossBetween val="midCat"/>
      </c:valAx>
      <c:valAx>
        <c:axId val="5739010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26224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'090817-B'!$G$144</c:f>
              <c:strCache>
                <c:ptCount val="1"/>
                <c:pt idx="0">
                  <c:v>NJ1-32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'090817-B'!$Q$143:$Q$146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2.15129605067012</c:v>
                  </c:pt>
                  <c:pt idx="2">
                    <c:v>2.60296885159618</c:v>
                  </c:pt>
                  <c:pt idx="3">
                    <c:v>2.57990116328896</c:v>
                  </c:pt>
                </c:numCache>
              </c:numRef>
            </c:plus>
            <c:minus>
              <c:numRef>
                <c:f>'090817-B'!$Q$143:$Q$146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2.15129605067012</c:v>
                  </c:pt>
                  <c:pt idx="2">
                    <c:v>2.60296885159618</c:v>
                  </c:pt>
                  <c:pt idx="3">
                    <c:v>2.57990116328896</c:v>
                  </c:pt>
                </c:numCache>
              </c:numRef>
            </c:minus>
          </c:errBars>
          <c:xVal>
            <c:numRef>
              <c:f>'090817-B'!$H$150:$H$153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'090817-B'!$P$143:$P$146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97.3704694691562</c:v>
                </c:pt>
                <c:pt idx="2">
                  <c:v>99.4985340124767</c:v>
                </c:pt>
                <c:pt idx="3">
                  <c:v>80.0956749299148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'090817-B'!$H$150:$H$153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'090817-B'!$J$150:$J$153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98.88583740787</c:v>
                </c:pt>
                <c:pt idx="2">
                  <c:v>94.6668661679303</c:v>
                </c:pt>
                <c:pt idx="3">
                  <c:v>81.6097884531104</c:v>
                </c:pt>
              </c:numCache>
            </c:numRef>
          </c:yVal>
          <c:smooth val="0"/>
        </c:ser>
        <c:axId val="9857978"/>
        <c:axId val="73237218"/>
      </c:scatterChart>
      <c:valAx>
        <c:axId val="985797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237218"/>
        <c:crosses val="autoZero"/>
        <c:crossBetween val="midCat"/>
      </c:valAx>
      <c:valAx>
        <c:axId val="7323721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5797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'090817-B'!$G$178</c:f>
              <c:strCache>
                <c:ptCount val="1"/>
                <c:pt idx="0">
                  <c:v>NJ1-24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'090817-B'!$Q$177:$Q$180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5.47178959970972</c:v>
                  </c:pt>
                  <c:pt idx="2">
                    <c:v>6.80539345439939</c:v>
                  </c:pt>
                  <c:pt idx="3">
                    <c:v>1.98960311118263</c:v>
                  </c:pt>
                </c:numCache>
              </c:numRef>
            </c:plus>
            <c:minus>
              <c:numRef>
                <c:f>'090817-B'!$Q$177:$Q$180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5.47178959970972</c:v>
                  </c:pt>
                  <c:pt idx="2">
                    <c:v>6.80539345439939</c:v>
                  </c:pt>
                  <c:pt idx="3">
                    <c:v>1.98960311118263</c:v>
                  </c:pt>
                </c:numCache>
              </c:numRef>
            </c:minus>
          </c:errBars>
          <c:xVal>
            <c:numRef>
              <c:f>'090817-B'!$H$184:$H$187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'090817-B'!$P$177:$P$180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103.175837623</c:v>
                </c:pt>
                <c:pt idx="2">
                  <c:v>101.425419150933</c:v>
                </c:pt>
                <c:pt idx="3">
                  <c:v>102.679135347698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'090817-B'!$H$184:$H$187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'090817-B'!$J$184:$J$187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99.9999999813736</c:v>
                </c:pt>
                <c:pt idx="2">
                  <c:v>99.9999999068677</c:v>
                </c:pt>
                <c:pt idx="3">
                  <c:v>99.999999627471</c:v>
                </c:pt>
              </c:numCache>
            </c:numRef>
          </c:yVal>
          <c:smooth val="0"/>
        </c:ser>
        <c:axId val="48021439"/>
        <c:axId val="94883760"/>
      </c:scatterChart>
      <c:valAx>
        <c:axId val="4802143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883760"/>
        <c:crosses val="autoZero"/>
        <c:crossBetween val="midCat"/>
      </c:valAx>
      <c:valAx>
        <c:axId val="94883760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02143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'090817-B'!$G$212</c:f>
              <c:strCache>
                <c:ptCount val="1"/>
                <c:pt idx="0">
                  <c:v>NJ1-26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'090817-B'!$P$211:$P$214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4.76950888874254</c:v>
                  </c:pt>
                  <c:pt idx="2">
                    <c:v>5.18020857117062</c:v>
                  </c:pt>
                  <c:pt idx="3">
                    <c:v>6.41673086591829</c:v>
                  </c:pt>
                </c:numCache>
              </c:numRef>
            </c:plus>
            <c:minus>
              <c:numRef>
                <c:f>'090817-B'!$P$211:$P$214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4.76950888874254</c:v>
                  </c:pt>
                  <c:pt idx="2">
                    <c:v>5.18020857117062</c:v>
                  </c:pt>
                  <c:pt idx="3">
                    <c:v>6.41673086591829</c:v>
                  </c:pt>
                </c:numCache>
              </c:numRef>
            </c:minus>
          </c:errBars>
          <c:xVal>
            <c:numRef>
              <c:f>'090817-B'!$H$218:$H$221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'090817-B'!$O$211:$O$214</c:f>
              <c:numCache>
                <c:formatCode>General</c:formatCode>
                <c:ptCount val="4"/>
                <c:pt idx="0">
                  <c:v>100</c:v>
                </c:pt>
                <c:pt idx="1">
                  <c:v>99.6747736878588</c:v>
                </c:pt>
                <c:pt idx="2">
                  <c:v>92.7458667009261</c:v>
                </c:pt>
                <c:pt idx="3">
                  <c:v>86.4599475961008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'090817-B'!$H$218:$H$221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'090817-B'!$J$218:$J$221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99.1586589489802</c:v>
                </c:pt>
                <c:pt idx="2">
                  <c:v>95.9302564379364</c:v>
                </c:pt>
                <c:pt idx="3">
                  <c:v>85.4923038428265</c:v>
                </c:pt>
              </c:numCache>
            </c:numRef>
          </c:yVal>
          <c:smooth val="0"/>
        </c:ser>
        <c:axId val="39712932"/>
        <c:axId val="12758824"/>
      </c:scatterChart>
      <c:valAx>
        <c:axId val="3971293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758824"/>
        <c:crosses val="autoZero"/>
        <c:crossBetween val="midCat"/>
      </c:valAx>
      <c:valAx>
        <c:axId val="1275882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71293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'090817-B'!$G$247</c:f>
              <c:strCache>
                <c:ptCount val="1"/>
                <c:pt idx="0">
                  <c:v>NJ1-27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'090817-B'!$Q$246:$Q$249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5.96178063549987</c:v>
                  </c:pt>
                  <c:pt idx="2">
                    <c:v>1.82463165217373</c:v>
                  </c:pt>
                  <c:pt idx="3">
                    <c:v>5.35546833240294</c:v>
                  </c:pt>
                </c:numCache>
              </c:numRef>
            </c:plus>
            <c:minus>
              <c:numRef>
                <c:f>'090817-B'!$Q$246:$Q$249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5.96178063549987</c:v>
                  </c:pt>
                  <c:pt idx="2">
                    <c:v>1.82463165217373</c:v>
                  </c:pt>
                  <c:pt idx="3">
                    <c:v>5.35546833240294</c:v>
                  </c:pt>
                </c:numCache>
              </c:numRef>
            </c:minus>
          </c:errBars>
          <c:xVal>
            <c:numRef>
              <c:f>'090817-B'!$H$253:$H$256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'090817-B'!$P$246:$P$249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108.931990663869</c:v>
                </c:pt>
                <c:pt idx="2">
                  <c:v>96.1626755042355</c:v>
                </c:pt>
                <c:pt idx="3">
                  <c:v>80.3774493638695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'090817-B'!$H$253:$H$256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'090817-B'!$J$253:$J$256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98.8863718732091</c:v>
                </c:pt>
                <c:pt idx="2">
                  <c:v>94.6693153791967</c:v>
                </c:pt>
                <c:pt idx="3">
                  <c:v>81.6170696412479</c:v>
                </c:pt>
              </c:numCache>
            </c:numRef>
          </c:yVal>
          <c:smooth val="0"/>
        </c:ser>
        <c:axId val="14666814"/>
        <c:axId val="85709286"/>
      </c:scatterChart>
      <c:valAx>
        <c:axId val="1466681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709286"/>
        <c:crosses val="autoZero"/>
        <c:crossBetween val="midCat"/>
      </c:valAx>
      <c:valAx>
        <c:axId val="8570928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66681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'030817-A'!$G$7</c:f>
              <c:strCache>
                <c:ptCount val="1"/>
                <c:pt idx="0">
                  <c:v>AIM A085CA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'030817-A'!$Q$6:$Q$9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2.0545016951126</c:v>
                  </c:pt>
                  <c:pt idx="2">
                    <c:v>1.92844921247292</c:v>
                  </c:pt>
                  <c:pt idx="3">
                    <c:v>1.97332831667936</c:v>
                  </c:pt>
                </c:numCache>
              </c:numRef>
            </c:plus>
            <c:minus>
              <c:numRef>
                <c:f>'030817-A'!$Q$6:$Q$9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2.0545016951126</c:v>
                  </c:pt>
                  <c:pt idx="2">
                    <c:v>1.92844921247292</c:v>
                  </c:pt>
                  <c:pt idx="3">
                    <c:v>1.97332831667936</c:v>
                  </c:pt>
                </c:numCache>
              </c:numRef>
            </c:minus>
          </c:errBars>
          <c:xVal>
            <c:numRef>
              <c:f>'030817-A'!$I$13:$I$17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'030817-A'!$P$6:$P$10</c:f>
              <c:numCache>
                <c:formatCode>General</c:formatCode>
                <c:ptCount val="5"/>
                <c:pt idx="0">
                  <c:v>100</c:v>
                </c:pt>
                <c:pt idx="1">
                  <c:v>101.209069247022</c:v>
                </c:pt>
                <c:pt idx="2">
                  <c:v>98.2395052065679</c:v>
                </c:pt>
                <c:pt idx="3">
                  <c:v>100.532293398736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'030817-A'!$I$13:$I$17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'030817-A'!$K$13:$K$17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99.9999999627471</c:v>
                </c:pt>
                <c:pt idx="4">
                  <c:v/>
                </c:pt>
              </c:numCache>
            </c:numRef>
          </c:yVal>
          <c:smooth val="0"/>
        </c:ser>
        <c:axId val="32002830"/>
        <c:axId val="96557659"/>
      </c:scatterChart>
      <c:valAx>
        <c:axId val="3200283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557659"/>
        <c:crosses val="autoZero"/>
        <c:crossBetween val="midCat"/>
      </c:valAx>
      <c:valAx>
        <c:axId val="9655765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00283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'030817-A'!$G$41</c:f>
              <c:strCache>
                <c:ptCount val="1"/>
                <c:pt idx="0">
                  <c:v>AKI A183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'030817-A'!$P$40:$P$43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3.35510053544311</c:v>
                  </c:pt>
                  <c:pt idx="2">
                    <c:v>3.47534128672182</c:v>
                  </c:pt>
                  <c:pt idx="3">
                    <c:v>1.60511767312853</c:v>
                  </c:pt>
                </c:numCache>
              </c:numRef>
            </c:plus>
            <c:minus>
              <c:numRef>
                <c:f>'030817-A'!$P$40:$P$43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3.35510053544311</c:v>
                  </c:pt>
                  <c:pt idx="2">
                    <c:v>3.47534128672182</c:v>
                  </c:pt>
                  <c:pt idx="3">
                    <c:v>1.60511767312853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'030817-A'!$H$47:$H$51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'030817-A'!$O$40:$O$43</c:f>
              <c:numCache>
                <c:formatCode>General</c:formatCode>
                <c:ptCount val="4"/>
                <c:pt idx="0">
                  <c:v>100</c:v>
                </c:pt>
                <c:pt idx="1">
                  <c:v>102.674433667163</c:v>
                </c:pt>
                <c:pt idx="2">
                  <c:v>88.00712809381</c:v>
                </c:pt>
                <c:pt idx="3">
                  <c:v>39.7660685914788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'030817-A'!$H$47:$H$51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'030817-A'!$J$47:$J$51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94.8788173607763</c:v>
                </c:pt>
                <c:pt idx="2">
                  <c:v>78.7475864553417</c:v>
                </c:pt>
                <c:pt idx="3">
                  <c:v>48.0880027963807</c:v>
                </c:pt>
                <c:pt idx="4">
                  <c:v/>
                </c:pt>
              </c:numCache>
            </c:numRef>
          </c:yVal>
          <c:smooth val="0"/>
        </c:ser>
        <c:axId val="28864204"/>
        <c:axId val="86075418"/>
      </c:scatterChart>
      <c:valAx>
        <c:axId val="2886420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075418"/>
        <c:crosses val="autoZero"/>
        <c:crossBetween val="midCat"/>
      </c:valAx>
      <c:valAx>
        <c:axId val="8607541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86420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'030817-A'!$G$76</c:f>
              <c:strCache>
                <c:ptCount val="1"/>
                <c:pt idx="0">
                  <c:v>TL2-74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'030817-A'!$Q$75:$Q$78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2.31539945295002</c:v>
                  </c:pt>
                  <c:pt idx="2">
                    <c:v>3.06112418572503</c:v>
                  </c:pt>
                  <c:pt idx="3">
                    <c:v>2.53266833789406</c:v>
                  </c:pt>
                </c:numCache>
              </c:numRef>
            </c:plus>
            <c:minus>
              <c:numRef>
                <c:f>'030817-A'!$Q$75:$Q$78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2.31539945295002</c:v>
                  </c:pt>
                  <c:pt idx="2">
                    <c:v>3.06112418572503</c:v>
                  </c:pt>
                  <c:pt idx="3">
                    <c:v>2.53266833789406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'030817-A'!$H$82:$H$86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'030817-A'!$P$75:$P$79</c:f>
              <c:numCache>
                <c:formatCode>General</c:formatCode>
                <c:ptCount val="5"/>
                <c:pt idx="0">
                  <c:v>100</c:v>
                </c:pt>
                <c:pt idx="1">
                  <c:v>102.745694415568</c:v>
                </c:pt>
                <c:pt idx="2">
                  <c:v>89.4420824630478</c:v>
                </c:pt>
                <c:pt idx="3">
                  <c:v>51.8237051712523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'030817-A'!$H$82:$H$86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'030817-A'!$J$82:$J$86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96.2251215745107</c:v>
                </c:pt>
                <c:pt idx="2">
                  <c:v>83.6016751762128</c:v>
                </c:pt>
                <c:pt idx="3">
                  <c:v>56.0351817964622</c:v>
                </c:pt>
                <c:pt idx="4">
                  <c:v/>
                </c:pt>
              </c:numCache>
            </c:numRef>
          </c:yVal>
          <c:smooth val="0"/>
        </c:ser>
        <c:axId val="92287543"/>
        <c:axId val="79876795"/>
      </c:scatterChart>
      <c:valAx>
        <c:axId val="9228754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876795"/>
        <c:crosses val="autoZero"/>
        <c:crossBetween val="midCat"/>
      </c:valAx>
      <c:valAx>
        <c:axId val="7987679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28754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'030817-A'!$G$110</c:f>
              <c:strCache>
                <c:ptCount val="1"/>
                <c:pt idx="0">
                  <c:v>TL2-58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'030817-A'!$P$109:$P$112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2.54191979364442</c:v>
                  </c:pt>
                  <c:pt idx="2">
                    <c:v>2.26298220369979</c:v>
                  </c:pt>
                  <c:pt idx="3">
                    <c:v>1.28247589006553</c:v>
                  </c:pt>
                </c:numCache>
              </c:numRef>
            </c:plus>
            <c:minus>
              <c:numRef>
                <c:f>'030817-A'!$P$109:$P$112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2.54191979364442</c:v>
                  </c:pt>
                  <c:pt idx="2">
                    <c:v>2.26298220369979</c:v>
                  </c:pt>
                  <c:pt idx="3">
                    <c:v>1.28247589006553</c:v>
                  </c:pt>
                </c:numCache>
              </c:numRef>
            </c:minus>
          </c:errBars>
          <c:xVal>
            <c:numRef>
              <c:f>'030817-A'!$H$116:$H$120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'030817-A'!$O$109:$O$113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105.869745637795</c:v>
                </c:pt>
                <c:pt idx="2">
                  <c:v>106.152321743833</c:v>
                </c:pt>
                <c:pt idx="3">
                  <c:v>100.696059751952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'030817-A'!$H$116:$H$120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'030817-A'!$J$116:$J$120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99.9999999627471</c:v>
                </c:pt>
                <c:pt idx="4">
                  <c:v/>
                </c:pt>
              </c:numCache>
            </c:numRef>
          </c:yVal>
          <c:smooth val="0"/>
        </c:ser>
        <c:axId val="45925821"/>
        <c:axId val="84620211"/>
      </c:scatterChart>
      <c:valAx>
        <c:axId val="4592582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620211"/>
        <c:crosses val="autoZero"/>
        <c:crossBetween val="midCat"/>
      </c:valAx>
      <c:valAx>
        <c:axId val="8462021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92582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'030817-A'!$G$144</c:f>
              <c:strCache>
                <c:ptCount val="1"/>
                <c:pt idx="0">
                  <c:v>TL2-68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'030817-A'!$Q$143:$Q$146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2.28340098376345</c:v>
                  </c:pt>
                  <c:pt idx="2">
                    <c:v>2.19808791533183</c:v>
                  </c:pt>
                  <c:pt idx="3">
                    <c:v>1.00710370661817</c:v>
                  </c:pt>
                </c:numCache>
              </c:numRef>
            </c:plus>
            <c:minus>
              <c:numRef>
                <c:f>'030817-A'!$Q$143:$Q$146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2.28340098376345</c:v>
                  </c:pt>
                  <c:pt idx="2">
                    <c:v>2.19808791533183</c:v>
                  </c:pt>
                  <c:pt idx="3">
                    <c:v>1.00710370661817</c:v>
                  </c:pt>
                </c:numCache>
              </c:numRef>
            </c:minus>
          </c:errBars>
          <c:xVal>
            <c:numRef>
              <c:f>'030817-A'!$H$150:$H$153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'030817-A'!$P$143:$P$146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101.132425028164</c:v>
                </c:pt>
                <c:pt idx="2">
                  <c:v>92.2986178732132</c:v>
                </c:pt>
                <c:pt idx="3">
                  <c:v>47.2359101711075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'030817-A'!$H$150:$H$153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'030817-A'!$J$150:$J$153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95.8942428691002</c:v>
                </c:pt>
                <c:pt idx="2">
                  <c:v>82.367074697479</c:v>
                </c:pt>
                <c:pt idx="3">
                  <c:v>53.8703297057624</c:v>
                </c:pt>
              </c:numCache>
            </c:numRef>
          </c:yVal>
          <c:smooth val="0"/>
        </c:ser>
        <c:axId val="41904701"/>
        <c:axId val="33800794"/>
      </c:scatterChart>
      <c:valAx>
        <c:axId val="4190470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800794"/>
        <c:crosses val="autoZero"/>
        <c:crossBetween val="midCat"/>
      </c:valAx>
      <c:valAx>
        <c:axId val="3380079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90470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'030817-A'!$G$178</c:f>
              <c:strCache>
                <c:ptCount val="1"/>
                <c:pt idx="0">
                  <c:v>TL2-41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'030817-A'!$Q$177:$Q$180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3.1031712394542</c:v>
                  </c:pt>
                  <c:pt idx="2">
                    <c:v>4.83900971040313</c:v>
                  </c:pt>
                  <c:pt idx="3">
                    <c:v>1.66555432248261</c:v>
                  </c:pt>
                </c:numCache>
              </c:numRef>
            </c:plus>
            <c:minus>
              <c:numRef>
                <c:f>'030817-A'!$Q$177:$Q$180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3.1031712394542</c:v>
                  </c:pt>
                  <c:pt idx="2">
                    <c:v>4.83900971040313</c:v>
                  </c:pt>
                  <c:pt idx="3">
                    <c:v>1.66555432248261</c:v>
                  </c:pt>
                </c:numCache>
              </c:numRef>
            </c:minus>
          </c:errBars>
          <c:xVal>
            <c:numRef>
              <c:f>'030817-A'!$H$184:$H$187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'030817-A'!$P$177:$P$180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104.023238953947</c:v>
                </c:pt>
                <c:pt idx="2">
                  <c:v>100.206278293509</c:v>
                </c:pt>
                <c:pt idx="3">
                  <c:v>96.9388853107212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'030817-A'!$H$184:$H$187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'030817-A'!$J$184:$J$187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99.8658983335185</c:v>
                </c:pt>
                <c:pt idx="2">
                  <c:v>99.3330691292404</c:v>
                </c:pt>
                <c:pt idx="3">
                  <c:v>97.3846051440221</c:v>
                </c:pt>
              </c:numCache>
            </c:numRef>
          </c:yVal>
          <c:smooth val="0"/>
        </c:ser>
        <c:axId val="21783913"/>
        <c:axId val="16826651"/>
      </c:scatterChart>
      <c:valAx>
        <c:axId val="2178391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826651"/>
        <c:crosses val="autoZero"/>
        <c:crossBetween val="midCat"/>
      </c:valAx>
      <c:valAx>
        <c:axId val="1682665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78391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'030817-A'!$G$212</c:f>
              <c:strCache>
                <c:ptCount val="1"/>
                <c:pt idx="0">
                  <c:v>AKI-A133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'030817-A'!$P$211:$P$214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2.29186276568474</c:v>
                  </c:pt>
                  <c:pt idx="2">
                    <c:v>3.62140690010798</c:v>
                  </c:pt>
                  <c:pt idx="3">
                    <c:v>2.57078292100421</c:v>
                  </c:pt>
                </c:numCache>
              </c:numRef>
            </c:plus>
            <c:minus>
              <c:numRef>
                <c:f>'030817-A'!$P$211:$P$214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2.29186276568474</c:v>
                  </c:pt>
                  <c:pt idx="2">
                    <c:v>3.62140690010798</c:v>
                  </c:pt>
                  <c:pt idx="3">
                    <c:v>2.57078292100421</c:v>
                  </c:pt>
                </c:numCache>
              </c:numRef>
            </c:minus>
          </c:errBars>
          <c:xVal>
            <c:numRef>
              <c:f>'030817-A'!$H$218:$H$221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'030817-A'!$O$211:$O$214</c:f>
              <c:numCache>
                <c:formatCode>General</c:formatCode>
                <c:ptCount val="4"/>
                <c:pt idx="0">
                  <c:v>100</c:v>
                </c:pt>
                <c:pt idx="1">
                  <c:v>105.653810790424</c:v>
                </c:pt>
                <c:pt idx="2">
                  <c:v>107.59855754347</c:v>
                </c:pt>
                <c:pt idx="3">
                  <c:v>99.0640106798857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'030817-A'!$H$218:$H$221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'030817-A'!$J$218:$J$221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99.8618037287941</c:v>
                </c:pt>
                <c:pt idx="2">
                  <c:v>99.3128172875107</c:v>
                </c:pt>
                <c:pt idx="3">
                  <c:v>97.30679095103</c:v>
                </c:pt>
              </c:numCache>
            </c:numRef>
          </c:yVal>
          <c:smooth val="0"/>
        </c:ser>
        <c:axId val="49333299"/>
        <c:axId val="31002756"/>
      </c:scatterChart>
      <c:valAx>
        <c:axId val="4933329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002756"/>
        <c:crosses val="autoZero"/>
        <c:crossBetween val="midCat"/>
      </c:valAx>
      <c:valAx>
        <c:axId val="3100275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33329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'030817-A'!$G$247</c:f>
              <c:strCache>
                <c:ptCount val="1"/>
                <c:pt idx="0">
                  <c:v> AKI-A141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'030817-A'!$Q$246:$Q$249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2.75686490852605</c:v>
                  </c:pt>
                  <c:pt idx="2">
                    <c:v>3.84001324109675</c:v>
                  </c:pt>
                  <c:pt idx="3">
                    <c:v>3.09392328800516</c:v>
                  </c:pt>
                </c:numCache>
              </c:numRef>
            </c:plus>
            <c:minus>
              <c:numRef>
                <c:f>'030817-A'!$Q$246:$Q$249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2.75686490852605</c:v>
                  </c:pt>
                  <c:pt idx="2">
                    <c:v>3.84001324109675</c:v>
                  </c:pt>
                  <c:pt idx="3">
                    <c:v>3.09392328800516</c:v>
                  </c:pt>
                </c:numCache>
              </c:numRef>
            </c:minus>
          </c:errBars>
          <c:xVal>
            <c:numRef>
              <c:f>'030817-A'!$H$253:$H$256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'030817-A'!$P$246:$P$249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102.587979841988</c:v>
                </c:pt>
                <c:pt idx="2">
                  <c:v>104.230724891074</c:v>
                </c:pt>
                <c:pt idx="3">
                  <c:v>101.657751635606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'030817-A'!$H$253:$H$256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'030817-A'!$J$253:$J$256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99.9999999627471</c:v>
                </c:pt>
              </c:numCache>
            </c:numRef>
          </c:yVal>
          <c:smooth val="0"/>
        </c:ser>
        <c:axId val="93232744"/>
        <c:axId val="45472123"/>
      </c:scatterChart>
      <c:valAx>
        <c:axId val="9323274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472123"/>
        <c:crosses val="autoZero"/>
        <c:crossBetween val="midCat"/>
      </c:valAx>
      <c:valAx>
        <c:axId val="4547212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23274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'030817-B'!$G$7</c:f>
              <c:strCache>
                <c:ptCount val="1"/>
                <c:pt idx="0">
                  <c:v>AKI-A81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'030817-B'!$Q$6:$Q$9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2.54843859674344</c:v>
                  </c:pt>
                  <c:pt idx="2">
                    <c:v>2.75408262130475</c:v>
                  </c:pt>
                  <c:pt idx="3">
                    <c:v>2.27160014262783</c:v>
                  </c:pt>
                </c:numCache>
              </c:numRef>
            </c:plus>
            <c:minus>
              <c:numRef>
                <c:f>'030817-B'!$Q$6:$Q$9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2.54843859674344</c:v>
                  </c:pt>
                  <c:pt idx="2">
                    <c:v>2.75408262130475</c:v>
                  </c:pt>
                  <c:pt idx="3">
                    <c:v>2.27160014262783</c:v>
                  </c:pt>
                </c:numCache>
              </c:numRef>
            </c:minus>
          </c:errBars>
          <c:xVal>
            <c:numRef>
              <c:f>'030817-B'!$I$13:$I$17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'030817-B'!$P$6:$P$10</c:f>
              <c:numCache>
                <c:formatCode>General</c:formatCode>
                <c:ptCount val="5"/>
                <c:pt idx="0">
                  <c:v>100</c:v>
                </c:pt>
                <c:pt idx="1">
                  <c:v>94.4177156331126</c:v>
                </c:pt>
                <c:pt idx="2">
                  <c:v>90.5379502630072</c:v>
                </c:pt>
                <c:pt idx="3">
                  <c:v>77.1402678490189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'030817-B'!$I$13:$I$17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'030817-B'!$K$13:$K$17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98.4459577492266</c:v>
                </c:pt>
                <c:pt idx="2">
                  <c:v>92.6845306822911</c:v>
                </c:pt>
                <c:pt idx="3">
                  <c:v>76.0043138932939</c:v>
                </c:pt>
                <c:pt idx="4">
                  <c:v/>
                </c:pt>
              </c:numCache>
            </c:numRef>
          </c:yVal>
          <c:smooth val="0"/>
        </c:ser>
        <c:axId val="34600174"/>
        <c:axId val="45079382"/>
      </c:scatterChart>
      <c:valAx>
        <c:axId val="3460017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079382"/>
        <c:crosses val="autoZero"/>
        <c:crossBetween val="midCat"/>
      </c:valAx>
      <c:valAx>
        <c:axId val="4507938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60017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'030817-B'!$G$41</c:f>
              <c:strCache>
                <c:ptCount val="1"/>
                <c:pt idx="0">
                  <c:v>AKI-B1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'030817-B'!$P$40:$P$43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1.69656378374437</c:v>
                  </c:pt>
                  <c:pt idx="2">
                    <c:v>3.08345728678749</c:v>
                  </c:pt>
                  <c:pt idx="3">
                    <c:v>1.43539714363685</c:v>
                  </c:pt>
                </c:numCache>
              </c:numRef>
            </c:plus>
            <c:minus>
              <c:numRef>
                <c:f>'030817-B'!$P$40:$P$43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1.69656378374437</c:v>
                  </c:pt>
                  <c:pt idx="2">
                    <c:v>3.08345728678749</c:v>
                  </c:pt>
                  <c:pt idx="3">
                    <c:v>1.43539714363685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'030817-B'!$H$47:$H$51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'030817-B'!$O$40:$O$43</c:f>
              <c:numCache>
                <c:formatCode>General</c:formatCode>
                <c:ptCount val="4"/>
                <c:pt idx="0">
                  <c:v>100</c:v>
                </c:pt>
                <c:pt idx="1">
                  <c:v>94.9730299012045</c:v>
                </c:pt>
                <c:pt idx="2">
                  <c:v>85.413785083558</c:v>
                </c:pt>
                <c:pt idx="3">
                  <c:v>67.0883369444463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'030817-B'!$H$47:$H$51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'030817-B'!$J$47:$J$51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96.8110021044803</c:v>
                </c:pt>
                <c:pt idx="2">
                  <c:v>85.8588539252996</c:v>
                </c:pt>
                <c:pt idx="3">
                  <c:v>60.2842165558466</c:v>
                </c:pt>
                <c:pt idx="4">
                  <c:v/>
                </c:pt>
              </c:numCache>
            </c:numRef>
          </c:yVal>
          <c:smooth val="0"/>
        </c:ser>
        <c:axId val="81363939"/>
        <c:axId val="64277633"/>
      </c:scatterChart>
      <c:valAx>
        <c:axId val="8136393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277633"/>
        <c:crosses val="autoZero"/>
        <c:crossBetween val="midCat"/>
      </c:valAx>
      <c:valAx>
        <c:axId val="6427763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36393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'030817-B'!$G$76</c:f>
              <c:strCache>
                <c:ptCount val="1"/>
                <c:pt idx="0">
                  <c:v>AKI-157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'030817-B'!$Q$75:$Q$78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4.81704682515784</c:v>
                  </c:pt>
                  <c:pt idx="2">
                    <c:v>4.02444853539309</c:v>
                  </c:pt>
                  <c:pt idx="3">
                    <c:v>1.81779955240806</c:v>
                  </c:pt>
                </c:numCache>
              </c:numRef>
            </c:plus>
            <c:minus>
              <c:numRef>
                <c:f>'030817-B'!$Q$75:$Q$78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4.81704682515784</c:v>
                  </c:pt>
                  <c:pt idx="2">
                    <c:v>4.02444853539309</c:v>
                  </c:pt>
                  <c:pt idx="3">
                    <c:v>1.81779955240806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'030817-B'!$H$82:$H$86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'030817-B'!$P$75:$P$79</c:f>
              <c:numCache>
                <c:formatCode>General</c:formatCode>
                <c:ptCount val="5"/>
                <c:pt idx="0">
                  <c:v>100</c:v>
                </c:pt>
                <c:pt idx="1">
                  <c:v>95.7112123603733</c:v>
                </c:pt>
                <c:pt idx="2">
                  <c:v>92.8470750973763</c:v>
                </c:pt>
                <c:pt idx="3">
                  <c:v>65.0011739874499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'030817-B'!$H$82:$H$86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'030817-B'!$J$82:$J$86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97.5519468066708</c:v>
                </c:pt>
                <c:pt idx="2">
                  <c:v>88.8514261098662</c:v>
                </c:pt>
                <c:pt idx="3">
                  <c:v>66.5824464041799</c:v>
                </c:pt>
                <c:pt idx="4">
                  <c:v/>
                </c:pt>
              </c:numCache>
            </c:numRef>
          </c:yVal>
          <c:smooth val="0"/>
        </c:ser>
        <c:axId val="52569580"/>
        <c:axId val="32955648"/>
      </c:scatterChart>
      <c:valAx>
        <c:axId val="5256958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955648"/>
        <c:crosses val="autoZero"/>
        <c:crossBetween val="midCat"/>
      </c:valAx>
      <c:valAx>
        <c:axId val="3295564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56958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'030817-B'!$G$110</c:f>
              <c:strCache>
                <c:ptCount val="1"/>
                <c:pt idx="0">
                  <c:v>AKI-179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'030817-B'!$P$109:$P$112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2.42471332853582</c:v>
                  </c:pt>
                  <c:pt idx="2">
                    <c:v>1.51475152195505</c:v>
                  </c:pt>
                  <c:pt idx="3">
                    <c:v>2.85514777429905</c:v>
                  </c:pt>
                </c:numCache>
              </c:numRef>
            </c:plus>
            <c:minus>
              <c:numRef>
                <c:f>'030817-B'!$P$109:$P$112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2.42471332853582</c:v>
                  </c:pt>
                  <c:pt idx="2">
                    <c:v>1.51475152195505</c:v>
                  </c:pt>
                  <c:pt idx="3">
                    <c:v>2.85514777429905</c:v>
                  </c:pt>
                </c:numCache>
              </c:numRef>
            </c:minus>
          </c:errBars>
          <c:xVal>
            <c:numRef>
              <c:f>'030817-B'!$H$116:$H$120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'030817-B'!$O$109:$O$113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93.7945072839336</c:v>
                </c:pt>
                <c:pt idx="2">
                  <c:v>99.4115553920046</c:v>
                </c:pt>
                <c:pt idx="3">
                  <c:v>91.2130979868158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'030817-B'!$H$116:$H$120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'030817-B'!$J$116:$J$120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99.5296325680576</c:v>
                </c:pt>
                <c:pt idx="2">
                  <c:v>97.6915947855915</c:v>
                </c:pt>
                <c:pt idx="3">
                  <c:v>91.3644122183081</c:v>
                </c:pt>
                <c:pt idx="4">
                  <c:v/>
                </c:pt>
              </c:numCache>
            </c:numRef>
          </c:yVal>
          <c:smooth val="0"/>
        </c:ser>
        <c:axId val="54383017"/>
        <c:axId val="70388701"/>
      </c:scatterChart>
      <c:valAx>
        <c:axId val="5438301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388701"/>
        <c:crosses val="autoZero"/>
        <c:crossBetween val="midCat"/>
      </c:valAx>
      <c:valAx>
        <c:axId val="7038870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38301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'030817-B'!$G$144</c:f>
              <c:strCache>
                <c:ptCount val="1"/>
                <c:pt idx="0">
                  <c:v>AKI-A63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'030817-B'!$Q$143:$Q$146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3.12002685459206</c:v>
                  </c:pt>
                  <c:pt idx="2">
                    <c:v>3.29580822578041</c:v>
                  </c:pt>
                  <c:pt idx="3">
                    <c:v>3.52082452558769</c:v>
                  </c:pt>
                </c:numCache>
              </c:numRef>
            </c:plus>
            <c:minus>
              <c:numRef>
                <c:f>'030817-B'!$Q$143:$Q$146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3.12002685459206</c:v>
                  </c:pt>
                  <c:pt idx="2">
                    <c:v>3.29580822578041</c:v>
                  </c:pt>
                  <c:pt idx="3">
                    <c:v>3.52082452558769</c:v>
                  </c:pt>
                </c:numCache>
              </c:numRef>
            </c:minus>
          </c:errBars>
          <c:xVal>
            <c:numRef>
              <c:f>'030817-B'!$H$150:$H$153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'030817-B'!$P$143:$P$146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91.7370679212725</c:v>
                </c:pt>
                <c:pt idx="2">
                  <c:v>92.6373421849868</c:v>
                </c:pt>
                <c:pt idx="3">
                  <c:v>87.7957591311489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'030817-B'!$H$150:$H$153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'030817-B'!$J$150:$J$153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99.2063843444491</c:v>
                </c:pt>
                <c:pt idx="2">
                  <c:v>96.1540111991816</c:v>
                </c:pt>
                <c:pt idx="3">
                  <c:v>86.2074272111393</c:v>
                </c:pt>
              </c:numCache>
            </c:numRef>
          </c:yVal>
          <c:smooth val="0"/>
        </c:ser>
        <c:axId val="63115835"/>
        <c:axId val="50734878"/>
      </c:scatterChart>
      <c:valAx>
        <c:axId val="6311583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734878"/>
        <c:crosses val="autoZero"/>
        <c:crossBetween val="midCat"/>
      </c:valAx>
      <c:valAx>
        <c:axId val="5073487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11583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'030817-B'!$G$178</c:f>
              <c:strCache>
                <c:ptCount val="1"/>
                <c:pt idx="0">
                  <c:v>AKI-A111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'030817-B'!$Q$177:$Q$180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7.61381535044638</c:v>
                  </c:pt>
                  <c:pt idx="2">
                    <c:v>12.3439419629486</c:v>
                  </c:pt>
                  <c:pt idx="3">
                    <c:v>4.78361325689214</c:v>
                  </c:pt>
                </c:numCache>
              </c:numRef>
            </c:plus>
            <c:minus>
              <c:numRef>
                <c:f>'030817-B'!$Q$177:$Q$180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7.61381535044638</c:v>
                  </c:pt>
                  <c:pt idx="2">
                    <c:v>12.3439419629486</c:v>
                  </c:pt>
                  <c:pt idx="3">
                    <c:v>4.78361325689214</c:v>
                  </c:pt>
                </c:numCache>
              </c:numRef>
            </c:minus>
          </c:errBars>
          <c:xVal>
            <c:numRef>
              <c:f>'030817-B'!$H$184:$H$187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'030817-B'!$P$177:$P$180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96.0795072216368</c:v>
                </c:pt>
                <c:pt idx="2">
                  <c:v>97.6221482313919</c:v>
                </c:pt>
                <c:pt idx="3">
                  <c:v>95.2540669632618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'030817-B'!$H$184:$H$187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'030817-B'!$J$184:$J$187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99.7251814709572</c:v>
                </c:pt>
                <c:pt idx="2">
                  <c:v>98.6408481591719</c:v>
                </c:pt>
                <c:pt idx="3">
                  <c:v>94.7763832849104</c:v>
                </c:pt>
              </c:numCache>
            </c:numRef>
          </c:yVal>
          <c:smooth val="0"/>
        </c:ser>
        <c:axId val="4253969"/>
        <c:axId val="97773402"/>
      </c:scatterChart>
      <c:valAx>
        <c:axId val="425396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773402"/>
        <c:crosses val="autoZero"/>
        <c:crossBetween val="midCat"/>
      </c:valAx>
      <c:valAx>
        <c:axId val="9777340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5396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'030817-B'!$G$212</c:f>
              <c:strCache>
                <c:ptCount val="1"/>
                <c:pt idx="0">
                  <c:v>AKI-A151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'030817-B'!$P$211:$P$214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5.76910843222477</c:v>
                  </c:pt>
                  <c:pt idx="2">
                    <c:v>5.03515864647773</c:v>
                  </c:pt>
                  <c:pt idx="3">
                    <c:v>3.91615290680704</c:v>
                  </c:pt>
                </c:numCache>
              </c:numRef>
            </c:plus>
            <c:minus>
              <c:numRef>
                <c:f>'030817-B'!$P$211:$P$214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5.76910843222477</c:v>
                  </c:pt>
                  <c:pt idx="2">
                    <c:v>5.03515864647773</c:v>
                  </c:pt>
                  <c:pt idx="3">
                    <c:v>3.91615290680704</c:v>
                  </c:pt>
                </c:numCache>
              </c:numRef>
            </c:minus>
          </c:errBars>
          <c:xVal>
            <c:numRef>
              <c:f>'030817-B'!$H$218:$H$221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'030817-B'!$O$211:$O$214</c:f>
              <c:numCache>
                <c:formatCode>General</c:formatCode>
                <c:ptCount val="4"/>
                <c:pt idx="0">
                  <c:v>100</c:v>
                </c:pt>
                <c:pt idx="1">
                  <c:v>89.8138227506206</c:v>
                </c:pt>
                <c:pt idx="2">
                  <c:v>85.9941743312252</c:v>
                </c:pt>
                <c:pt idx="3">
                  <c:v>72.7503684212053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'030817-B'!$H$218:$H$221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'030817-B'!$J$218:$J$221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97.3557580001507</c:v>
                </c:pt>
                <c:pt idx="2">
                  <c:v>88.0434323363628</c:v>
                </c:pt>
                <c:pt idx="3">
                  <c:v>64.7999004916144</c:v>
                </c:pt>
              </c:numCache>
            </c:numRef>
          </c:yVal>
          <c:smooth val="0"/>
        </c:ser>
        <c:axId val="86943926"/>
        <c:axId val="44394132"/>
      </c:scatterChart>
      <c:valAx>
        <c:axId val="8694392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394132"/>
        <c:crosses val="autoZero"/>
        <c:crossBetween val="midCat"/>
      </c:valAx>
      <c:valAx>
        <c:axId val="4439413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94392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'030817-B'!$G$247</c:f>
              <c:strCache>
                <c:ptCount val="1"/>
                <c:pt idx="0">
                  <c:v>AKI-A195A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'030817-B'!$Q$246:$Q$249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4.58699679362897</c:v>
                  </c:pt>
                  <c:pt idx="2">
                    <c:v>4.19041030676925</c:v>
                  </c:pt>
                  <c:pt idx="3">
                    <c:v>4.2606720184726</c:v>
                  </c:pt>
                </c:numCache>
              </c:numRef>
            </c:plus>
            <c:minus>
              <c:numRef>
                <c:f>'030817-B'!$Q$246:$Q$249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4.58699679362897</c:v>
                  </c:pt>
                  <c:pt idx="2">
                    <c:v>4.19041030676925</c:v>
                  </c:pt>
                  <c:pt idx="3">
                    <c:v>4.2606720184726</c:v>
                  </c:pt>
                </c:numCache>
              </c:numRef>
            </c:minus>
          </c:errBars>
          <c:xVal>
            <c:numRef>
              <c:f>'030817-B'!$H$253:$H$256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'030817-B'!$P$246:$P$249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93.1098091481886</c:v>
                </c:pt>
                <c:pt idx="2">
                  <c:v>86.6539634396256</c:v>
                </c:pt>
                <c:pt idx="3">
                  <c:v>69.4293957659188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'030817-B'!$H$253:$H$256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'030817-B'!$J$253:$J$256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97.6775446563397</c:v>
                </c:pt>
                <c:pt idx="2">
                  <c:v>89.374786624918</c:v>
                </c:pt>
                <c:pt idx="3">
                  <c:v>67.7720210798873</c:v>
                </c:pt>
              </c:numCache>
            </c:numRef>
          </c:yVal>
          <c:smooth val="0"/>
        </c:ser>
        <c:axId val="77804302"/>
        <c:axId val="96221094"/>
      </c:scatterChart>
      <c:valAx>
        <c:axId val="7780430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221094"/>
        <c:crosses val="autoZero"/>
        <c:crossBetween val="midCat"/>
      </c:valAx>
      <c:valAx>
        <c:axId val="9622109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80430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'190717-A'!$G$7</c:f>
              <c:strCache>
                <c:ptCount val="1"/>
                <c:pt idx="0">
                  <c:v>NJI-28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'190717-A'!$Q$6:$Q$9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2.52800510618875</c:v>
                  </c:pt>
                  <c:pt idx="2">
                    <c:v>2.12394511454394</c:v>
                  </c:pt>
                  <c:pt idx="3">
                    <c:v>1.97187737467061</c:v>
                  </c:pt>
                </c:numCache>
              </c:numRef>
            </c:plus>
            <c:minus>
              <c:numRef>
                <c:f>'190717-A'!$Q$6:$Q$9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2.52800510618875</c:v>
                  </c:pt>
                  <c:pt idx="2">
                    <c:v>2.12394511454394</c:v>
                  </c:pt>
                  <c:pt idx="3">
                    <c:v>1.97187737467061</c:v>
                  </c:pt>
                </c:numCache>
              </c:numRef>
            </c:minus>
          </c:errBars>
          <c:xVal>
            <c:numRef>
              <c:f>'190717-A'!$I$13:$I$17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'190717-A'!$P$6:$P$10</c:f>
              <c:numCache>
                <c:formatCode>General</c:formatCode>
                <c:ptCount val="5"/>
                <c:pt idx="0">
                  <c:v>100</c:v>
                </c:pt>
                <c:pt idx="1">
                  <c:v>101.403388679325</c:v>
                </c:pt>
                <c:pt idx="2">
                  <c:v>102.304701882725</c:v>
                </c:pt>
                <c:pt idx="3">
                  <c:v>97.1085563357503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'190717-A'!$I$13:$I$17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'190717-A'!$K$13:$K$17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99.9468225173324</c:v>
                </c:pt>
                <c:pt idx="2">
                  <c:v>99.734676955127</c:v>
                </c:pt>
                <c:pt idx="3">
                  <c:v>97.4086486226693</c:v>
                </c:pt>
                <c:pt idx="4">
                  <c:v/>
                </c:pt>
              </c:numCache>
            </c:numRef>
          </c:yVal>
          <c:smooth val="0"/>
        </c:ser>
        <c:axId val="64187920"/>
        <c:axId val="85726601"/>
      </c:scatterChart>
      <c:valAx>
        <c:axId val="6418792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726601"/>
        <c:crosses val="autoZero"/>
        <c:crossBetween val="midCat"/>
      </c:valAx>
      <c:valAx>
        <c:axId val="8572660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18792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'190717-A'!$G$41</c:f>
              <c:strCache>
                <c:ptCount val="1"/>
                <c:pt idx="0">
                  <c:v>NJI-38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'190717-A'!$P$40:$P$43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2.2246514682375</c:v>
                  </c:pt>
                  <c:pt idx="2">
                    <c:v>1.64274997368605</c:v>
                  </c:pt>
                  <c:pt idx="3">
                    <c:v>1.7284272109535</c:v>
                  </c:pt>
                </c:numCache>
              </c:numRef>
            </c:plus>
            <c:minus>
              <c:numRef>
                <c:f>'190717-A'!$P$40:$P$43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2.2246514682375</c:v>
                  </c:pt>
                  <c:pt idx="2">
                    <c:v>1.64274997368605</c:v>
                  </c:pt>
                  <c:pt idx="3">
                    <c:v>1.7284272109535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'190717-A'!$H$47:$H$51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'190717-A'!$O$40:$O$43</c:f>
              <c:numCache>
                <c:formatCode>General</c:formatCode>
                <c:ptCount val="4"/>
                <c:pt idx="0">
                  <c:v>100</c:v>
                </c:pt>
                <c:pt idx="1">
                  <c:v>105.317789237675</c:v>
                </c:pt>
                <c:pt idx="2">
                  <c:v>99.7982937349027</c:v>
                </c:pt>
                <c:pt idx="3">
                  <c:v>99.8263683847479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'190717-A'!$H$47:$H$51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'190717-A'!$J$47:$J$51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99.9999999068677</c:v>
                </c:pt>
                <c:pt idx="4">
                  <c:v/>
                </c:pt>
              </c:numCache>
            </c:numRef>
          </c:yVal>
          <c:smooth val="0"/>
        </c:ser>
        <c:axId val="83841348"/>
        <c:axId val="37181802"/>
      </c:scatterChart>
      <c:valAx>
        <c:axId val="8384134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181802"/>
        <c:crosses val="autoZero"/>
        <c:crossBetween val="midCat"/>
      </c:valAx>
      <c:valAx>
        <c:axId val="3718180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84134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'190717-A'!$G$76</c:f>
              <c:strCache>
                <c:ptCount val="1"/>
                <c:pt idx="0">
                  <c:v>NJI-30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'190717-A'!$Q$75:$Q$78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1.5219461738571</c:v>
                  </c:pt>
                  <c:pt idx="2">
                    <c:v>1.72585527948397</c:v>
                  </c:pt>
                  <c:pt idx="3">
                    <c:v>1.70645456896177</c:v>
                  </c:pt>
                </c:numCache>
              </c:numRef>
            </c:plus>
            <c:minus>
              <c:numRef>
                <c:f>'190717-A'!$Q$75:$Q$78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1.5219461738571</c:v>
                  </c:pt>
                  <c:pt idx="2">
                    <c:v>1.72585527948397</c:v>
                  </c:pt>
                  <c:pt idx="3">
                    <c:v>1.70645456896177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'190717-A'!$H$82:$H$86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'190717-A'!$P$75:$P$79</c:f>
              <c:numCache>
                <c:formatCode>General</c:formatCode>
                <c:ptCount val="5"/>
                <c:pt idx="0">
                  <c:v>100</c:v>
                </c:pt>
                <c:pt idx="1">
                  <c:v>101.567237673135</c:v>
                </c:pt>
                <c:pt idx="2">
                  <c:v>103.070273318682</c:v>
                </c:pt>
                <c:pt idx="3">
                  <c:v>95.9249105471702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'190717-A'!$H$82:$H$86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'190717-A'!$J$82:$J$86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99.9238453256142</c:v>
                </c:pt>
                <c:pt idx="2">
                  <c:v>99.6203830123944</c:v>
                </c:pt>
                <c:pt idx="3">
                  <c:v>96.3292434624552</c:v>
                </c:pt>
                <c:pt idx="4">
                  <c:v/>
                </c:pt>
              </c:numCache>
            </c:numRef>
          </c:yVal>
          <c:smooth val="0"/>
        </c:ser>
        <c:axId val="4382623"/>
        <c:axId val="830927"/>
      </c:scatterChart>
      <c:valAx>
        <c:axId val="438262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0927"/>
        <c:crosses val="autoZero"/>
        <c:crossBetween val="midCat"/>
      </c:valAx>
      <c:valAx>
        <c:axId val="83092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8262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'190717-A'!$G$110</c:f>
              <c:strCache>
                <c:ptCount val="1"/>
                <c:pt idx="0">
                  <c:v>NJI-35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'190717-A'!$P$109:$P$112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1.84134573112166</c:v>
                  </c:pt>
                  <c:pt idx="2">
                    <c:v>2.34613875111355</c:v>
                  </c:pt>
                  <c:pt idx="3">
                    <c:v>0.947582959279453</c:v>
                  </c:pt>
                </c:numCache>
              </c:numRef>
            </c:plus>
            <c:minus>
              <c:numRef>
                <c:f>'190717-A'!$P$109:$P$112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1.84134573112166</c:v>
                  </c:pt>
                  <c:pt idx="2">
                    <c:v>2.34613875111355</c:v>
                  </c:pt>
                  <c:pt idx="3">
                    <c:v>0.947582959279453</c:v>
                  </c:pt>
                </c:numCache>
              </c:numRef>
            </c:minus>
          </c:errBars>
          <c:xVal>
            <c:numRef>
              <c:f>'190717-A'!$H$116:$H$120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'190717-A'!$O$109:$O$113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101.955039668825</c:v>
                </c:pt>
                <c:pt idx="2">
                  <c:v>97.8255831913503</c:v>
                </c:pt>
                <c:pt idx="3">
                  <c:v>81.3358141142898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'190717-A'!$H$116:$H$120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'190717-A'!$J$116:$J$120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99.5455582207098</c:v>
                </c:pt>
                <c:pt idx="2">
                  <c:v>97.7683571730303</c:v>
                </c:pt>
                <c:pt idx="3">
                  <c:v>81.4161068053537</c:v>
                </c:pt>
                <c:pt idx="4">
                  <c:v/>
                </c:pt>
              </c:numCache>
            </c:numRef>
          </c:yVal>
          <c:smooth val="0"/>
        </c:ser>
        <c:axId val="95877534"/>
        <c:axId val="41222361"/>
      </c:scatterChart>
      <c:valAx>
        <c:axId val="9587753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222361"/>
        <c:crosses val="autoZero"/>
        <c:crossBetween val="midCat"/>
      </c:valAx>
      <c:valAx>
        <c:axId val="41222361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87753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'190717-A'!$G$144</c:f>
              <c:strCache>
                <c:ptCount val="1"/>
                <c:pt idx="0">
                  <c:v>NJI1-36,37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'190717-A'!$Q$143:$Q$146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2.89473070682352</c:v>
                  </c:pt>
                  <c:pt idx="2">
                    <c:v>2.03975542014322</c:v>
                  </c:pt>
                  <c:pt idx="3">
                    <c:v>1.60268761497057</c:v>
                  </c:pt>
                </c:numCache>
              </c:numRef>
            </c:plus>
            <c:minus>
              <c:numRef>
                <c:f>'190717-A'!$Q$143:$Q$146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2.89473070682352</c:v>
                  </c:pt>
                  <c:pt idx="2">
                    <c:v>2.03975542014322</c:v>
                  </c:pt>
                  <c:pt idx="3">
                    <c:v>1.60268761497057</c:v>
                  </c:pt>
                </c:numCache>
              </c:numRef>
            </c:minus>
          </c:errBars>
          <c:xVal>
            <c:numRef>
              <c:f>'190717-A'!$H$150:$H$153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'190717-A'!$P$143:$P$146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105.735604923947</c:v>
                </c:pt>
                <c:pt idx="2">
                  <c:v>105.582941124917</c:v>
                </c:pt>
                <c:pt idx="3">
                  <c:v>96.6513968539285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'190717-A'!$H$150:$H$153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'190717-A'!$J$150:$J$153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99.9463649898122</c:v>
                </c:pt>
                <c:pt idx="2">
                  <c:v>99.7323990602264</c:v>
                </c:pt>
                <c:pt idx="3">
                  <c:v>97.3869241422355</c:v>
                </c:pt>
              </c:numCache>
            </c:numRef>
          </c:yVal>
          <c:smooth val="0"/>
        </c:ser>
        <c:axId val="65651471"/>
        <c:axId val="83378526"/>
      </c:scatterChart>
      <c:valAx>
        <c:axId val="6565147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378526"/>
        <c:crosses val="autoZero"/>
        <c:crossBetween val="midCat"/>
      </c:valAx>
      <c:valAx>
        <c:axId val="8337852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65147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'190717-A'!$G$178</c:f>
              <c:strCache>
                <c:ptCount val="1"/>
                <c:pt idx="0">
                  <c:v>NJI-33,39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'190717-A'!$Q$177:$Q$180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2.82885433302914</c:v>
                  </c:pt>
                  <c:pt idx="2">
                    <c:v>3.40337314802274</c:v>
                  </c:pt>
                  <c:pt idx="3">
                    <c:v>2.17718231580203</c:v>
                  </c:pt>
                </c:numCache>
              </c:numRef>
            </c:plus>
            <c:minus>
              <c:numRef>
                <c:f>'190717-A'!$Q$177:$Q$180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2.82885433302914</c:v>
                  </c:pt>
                  <c:pt idx="2">
                    <c:v>3.40337314802274</c:v>
                  </c:pt>
                  <c:pt idx="3">
                    <c:v>2.17718231580203</c:v>
                  </c:pt>
                </c:numCache>
              </c:numRef>
            </c:minus>
          </c:errBars>
          <c:xVal>
            <c:numRef>
              <c:f>'190717-A'!$H$184:$H$187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'190717-A'!$P$177:$P$180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94.3881213137724</c:v>
                </c:pt>
                <c:pt idx="2">
                  <c:v>91.2205646426396</c:v>
                </c:pt>
                <c:pt idx="3">
                  <c:v>89.8351079329341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'190717-A'!$H$184:$H$187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'190717-A'!$J$184:$J$187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97.9184079771563</c:v>
                </c:pt>
                <c:pt idx="2">
                  <c:v>90.3920344625241</c:v>
                </c:pt>
                <c:pt idx="3">
                  <c:v>48.474937156091</c:v>
                </c:pt>
              </c:numCache>
            </c:numRef>
          </c:yVal>
          <c:smooth val="0"/>
        </c:ser>
        <c:axId val="5189487"/>
        <c:axId val="66617138"/>
      </c:scatterChart>
      <c:valAx>
        <c:axId val="518948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617138"/>
        <c:crosses val="autoZero"/>
        <c:crossBetween val="midCat"/>
      </c:valAx>
      <c:valAx>
        <c:axId val="6661713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8948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'190717-A'!$G$212</c:f>
              <c:strCache>
                <c:ptCount val="1"/>
                <c:pt idx="0">
                  <c:v>IM - M2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'190717-A'!$P$211:$P$214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1.80743519608558</c:v>
                  </c:pt>
                  <c:pt idx="2">
                    <c:v>3.2453626764991</c:v>
                  </c:pt>
                  <c:pt idx="3">
                    <c:v>4.10309233270457</c:v>
                  </c:pt>
                </c:numCache>
              </c:numRef>
            </c:plus>
            <c:minus>
              <c:numRef>
                <c:f>'190717-A'!$P$211:$P$214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1.80743519608558</c:v>
                  </c:pt>
                  <c:pt idx="2">
                    <c:v>3.2453626764991</c:v>
                  </c:pt>
                  <c:pt idx="3">
                    <c:v>4.10309233270457</c:v>
                  </c:pt>
                </c:numCache>
              </c:numRef>
            </c:minus>
          </c:errBars>
          <c:xVal>
            <c:numRef>
              <c:f>'190717-A'!$H$218:$H$221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'190717-A'!$O$211:$O$214</c:f>
              <c:numCache>
                <c:formatCode>General</c:formatCode>
                <c:ptCount val="4"/>
                <c:pt idx="0">
                  <c:v>100</c:v>
                </c:pt>
                <c:pt idx="1">
                  <c:v>97.4986881126988</c:v>
                </c:pt>
                <c:pt idx="2">
                  <c:v>98.4584345359717</c:v>
                </c:pt>
                <c:pt idx="3">
                  <c:v>86.3039598474351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'190717-A'!$H$218:$H$221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'190717-A'!$J$218:$J$221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99.7062144920442</c:v>
                </c:pt>
                <c:pt idx="2">
                  <c:v>98.5481339484385</c:v>
                </c:pt>
                <c:pt idx="3">
                  <c:v>87.15921806713</c:v>
                </c:pt>
              </c:numCache>
            </c:numRef>
          </c:yVal>
          <c:smooth val="0"/>
        </c:ser>
        <c:axId val="29081057"/>
        <c:axId val="38168293"/>
      </c:scatterChart>
      <c:valAx>
        <c:axId val="2908105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168293"/>
        <c:crosses val="autoZero"/>
        <c:crossBetween val="midCat"/>
      </c:valAx>
      <c:valAx>
        <c:axId val="3816829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08105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'190717-A'!$G$247</c:f>
              <c:strCache>
                <c:ptCount val="1"/>
                <c:pt idx="0">
                  <c:v>IM - M1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'190717-A'!$Q$246:$Q$249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1.77910790649726</c:v>
                  </c:pt>
                  <c:pt idx="2">
                    <c:v>3.55240514485628</c:v>
                  </c:pt>
                  <c:pt idx="3">
                    <c:v>4.40441669168891</c:v>
                  </c:pt>
                </c:numCache>
              </c:numRef>
            </c:plus>
            <c:minus>
              <c:numRef>
                <c:f>'190717-A'!$Q$246:$Q$249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1.77910790649726</c:v>
                  </c:pt>
                  <c:pt idx="2">
                    <c:v>3.55240514485628</c:v>
                  </c:pt>
                  <c:pt idx="3">
                    <c:v>4.40441669168891</c:v>
                  </c:pt>
                </c:numCache>
              </c:numRef>
            </c:minus>
          </c:errBars>
          <c:xVal>
            <c:numRef>
              <c:f>'190717-A'!$H$253:$H$256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'190717-A'!$P$246:$P$249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99.570609285724</c:v>
                </c:pt>
                <c:pt idx="2">
                  <c:v>99.46518873387</c:v>
                </c:pt>
                <c:pt idx="3">
                  <c:v>97.3907055111774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'190717-A'!$H$253:$H$256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'190717-A'!$J$253:$J$256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99.9456945964202</c:v>
                </c:pt>
                <c:pt idx="2">
                  <c:v>99.7290615190432</c:v>
                </c:pt>
                <c:pt idx="3">
                  <c:v>97.355109427493</c:v>
                </c:pt>
              </c:numCache>
            </c:numRef>
          </c:yVal>
          <c:smooth val="0"/>
        </c:ser>
        <c:axId val="66170205"/>
        <c:axId val="54821798"/>
      </c:scatterChart>
      <c:valAx>
        <c:axId val="6617020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821798"/>
        <c:crosses val="autoZero"/>
        <c:crossBetween val="midCat"/>
      </c:valAx>
      <c:valAx>
        <c:axId val="5482179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17020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'190717-B'!$G$7</c:f>
              <c:strCache>
                <c:ptCount val="1"/>
                <c:pt idx="0">
                  <c:v>IM-M4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'190717-B'!$Q$6:$Q$9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2.79906383013334</c:v>
                  </c:pt>
                  <c:pt idx="2">
                    <c:v>2.04209787578974</c:v>
                  </c:pt>
                  <c:pt idx="3">
                    <c:v>1.03859281823135</c:v>
                  </c:pt>
                </c:numCache>
              </c:numRef>
            </c:plus>
            <c:minus>
              <c:numRef>
                <c:f>'190717-B'!$Q$6:$Q$9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2.79906383013334</c:v>
                  </c:pt>
                  <c:pt idx="2">
                    <c:v>2.04209787578974</c:v>
                  </c:pt>
                  <c:pt idx="3">
                    <c:v>1.03859281823135</c:v>
                  </c:pt>
                </c:numCache>
              </c:numRef>
            </c:minus>
          </c:errBars>
          <c:xVal>
            <c:numRef>
              <c:f>'190717-B'!$I$13:$I$17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'190717-B'!$P$6:$P$10</c:f>
              <c:numCache>
                <c:formatCode>General</c:formatCode>
                <c:ptCount val="5"/>
                <c:pt idx="0">
                  <c:v>100</c:v>
                </c:pt>
                <c:pt idx="1">
                  <c:v>104.32702721565</c:v>
                </c:pt>
                <c:pt idx="2">
                  <c:v>100.80278029727</c:v>
                </c:pt>
                <c:pt idx="3">
                  <c:v>97.5001830013181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'190717-B'!$I$13:$I$17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'190717-B'!$K$13:$K$17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99.9529381265684</c:v>
                </c:pt>
                <c:pt idx="2">
                  <c:v>99.7651327645266</c:v>
                </c:pt>
                <c:pt idx="3">
                  <c:v>97.6999462981609</c:v>
                </c:pt>
                <c:pt idx="4">
                  <c:v/>
                </c:pt>
              </c:numCache>
            </c:numRef>
          </c:yVal>
          <c:smooth val="0"/>
        </c:ser>
        <c:axId val="74301167"/>
        <c:axId val="9657773"/>
      </c:scatterChart>
      <c:valAx>
        <c:axId val="7430116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57773"/>
        <c:crosses val="autoZero"/>
        <c:crossBetween val="midCat"/>
      </c:valAx>
      <c:valAx>
        <c:axId val="965777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30116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'190717-B'!$G$41</c:f>
              <c:strCache>
                <c:ptCount val="1"/>
                <c:pt idx="0">
                  <c:v>IM-M60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'190717-B'!$P$40:$P$43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1.88909811191511</c:v>
                  </c:pt>
                  <c:pt idx="2">
                    <c:v>2.17355671959513</c:v>
                  </c:pt>
                  <c:pt idx="3">
                    <c:v>8.68907590444632</c:v>
                  </c:pt>
                </c:numCache>
              </c:numRef>
            </c:plus>
            <c:minus>
              <c:numRef>
                <c:f>'190717-B'!$P$40:$P$43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1.88909811191511</c:v>
                  </c:pt>
                  <c:pt idx="2">
                    <c:v>2.17355671959513</c:v>
                  </c:pt>
                  <c:pt idx="3">
                    <c:v>8.68907590444632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'190717-B'!$H$47:$H$51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'190717-B'!$O$40:$O$43</c:f>
              <c:numCache>
                <c:formatCode>General</c:formatCode>
                <c:ptCount val="4"/>
                <c:pt idx="0">
                  <c:v>100</c:v>
                </c:pt>
                <c:pt idx="1">
                  <c:v>101.956557363154</c:v>
                </c:pt>
                <c:pt idx="2">
                  <c:v>96.8757013537818</c:v>
                </c:pt>
                <c:pt idx="3">
                  <c:v>29.241008306848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'190717-B'!$H$47:$H$51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'190717-B'!$J$47:$J$51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96.0466793245726</c:v>
                </c:pt>
                <c:pt idx="2">
                  <c:v>82.9323520445853</c:v>
                </c:pt>
                <c:pt idx="3">
                  <c:v>32.7008927574744</c:v>
                </c:pt>
                <c:pt idx="4">
                  <c:v/>
                </c:pt>
              </c:numCache>
            </c:numRef>
          </c:yVal>
          <c:smooth val="0"/>
        </c:ser>
        <c:axId val="8698416"/>
        <c:axId val="68550816"/>
      </c:scatterChart>
      <c:valAx>
        <c:axId val="869841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550816"/>
        <c:crosses val="autoZero"/>
        <c:crossBetween val="midCat"/>
      </c:valAx>
      <c:valAx>
        <c:axId val="6855081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9841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'190717-B'!$G$76</c:f>
              <c:strCache>
                <c:ptCount val="1"/>
                <c:pt idx="0">
                  <c:v>IM-M7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'190717-B'!$Q$75:$Q$78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3.98264552408828</c:v>
                  </c:pt>
                  <c:pt idx="2">
                    <c:v>2.33706657354998</c:v>
                  </c:pt>
                  <c:pt idx="3">
                    <c:v>1.89944180241227</c:v>
                  </c:pt>
                </c:numCache>
              </c:numRef>
            </c:plus>
            <c:minus>
              <c:numRef>
                <c:f>'190717-B'!$Q$75:$Q$78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3.98264552408828</c:v>
                  </c:pt>
                  <c:pt idx="2">
                    <c:v>2.33706657354998</c:v>
                  </c:pt>
                  <c:pt idx="3">
                    <c:v>1.89944180241227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'190717-B'!$H$82:$H$86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'190717-B'!$P$75:$P$79</c:f>
              <c:numCache>
                <c:formatCode>General</c:formatCode>
                <c:ptCount val="5"/>
                <c:pt idx="0">
                  <c:v>100</c:v>
                </c:pt>
                <c:pt idx="1">
                  <c:v>97.4614564302974</c:v>
                </c:pt>
                <c:pt idx="2">
                  <c:v>100.834315402059</c:v>
                </c:pt>
                <c:pt idx="3">
                  <c:v>93.698067599871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'190717-B'!$H$82:$H$86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'190717-B'!$J$82:$J$86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99.8682183598162</c:v>
                </c:pt>
                <c:pt idx="2">
                  <c:v>99.3445468666399</c:v>
                </c:pt>
                <c:pt idx="3">
                  <c:v>93.8105869805523</c:v>
                </c:pt>
                <c:pt idx="4">
                  <c:v/>
                </c:pt>
              </c:numCache>
            </c:numRef>
          </c:yVal>
          <c:smooth val="0"/>
        </c:ser>
        <c:axId val="69303091"/>
        <c:axId val="54781882"/>
      </c:scatterChart>
      <c:valAx>
        <c:axId val="6930309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781882"/>
        <c:crosses val="autoZero"/>
        <c:crossBetween val="midCat"/>
      </c:valAx>
      <c:valAx>
        <c:axId val="5478188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30309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'190717-B'!$G$110</c:f>
              <c:strCache>
                <c:ptCount val="1"/>
                <c:pt idx="0">
                  <c:v>IM-M54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'190717-B'!$P$109:$P$112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1.59892468361296</c:v>
                  </c:pt>
                  <c:pt idx="2">
                    <c:v>2.40526084444839</c:v>
                  </c:pt>
                  <c:pt idx="3">
                    <c:v>4.10735680389301</c:v>
                  </c:pt>
                </c:numCache>
              </c:numRef>
            </c:plus>
            <c:minus>
              <c:numRef>
                <c:f>'190717-B'!$P$109:$P$112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1.59892468361296</c:v>
                  </c:pt>
                  <c:pt idx="2">
                    <c:v>2.40526084444839</c:v>
                  </c:pt>
                  <c:pt idx="3">
                    <c:v>4.10735680389301</c:v>
                  </c:pt>
                </c:numCache>
              </c:numRef>
            </c:minus>
          </c:errBars>
          <c:xVal>
            <c:numRef>
              <c:f>'190717-B'!$H$116:$H$120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'190717-B'!$O$109:$O$113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100.725235423601</c:v>
                </c:pt>
                <c:pt idx="2">
                  <c:v>104.635054649547</c:v>
                </c:pt>
                <c:pt idx="3">
                  <c:v>88.1482424438124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'190717-B'!$H$116:$H$120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'190717-B'!$J$116:$J$120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99.7508321959157</c:v>
                </c:pt>
                <c:pt idx="2">
                  <c:v>98.7664553639069</c:v>
                </c:pt>
                <c:pt idx="3">
                  <c:v>88.8971780235755</c:v>
                </c:pt>
                <c:pt idx="4">
                  <c:v/>
                </c:pt>
              </c:numCache>
            </c:numRef>
          </c:yVal>
          <c:smooth val="0"/>
        </c:ser>
        <c:axId val="52070033"/>
        <c:axId val="49804832"/>
      </c:scatterChart>
      <c:valAx>
        <c:axId val="5207003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804832"/>
        <c:crosses val="autoZero"/>
        <c:crossBetween val="midCat"/>
      </c:valAx>
      <c:valAx>
        <c:axId val="4980483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07003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'190717-B'!$G$144</c:f>
              <c:strCache>
                <c:ptCount val="1"/>
                <c:pt idx="0">
                  <c:v>IMT49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'190717-B'!$Q$143:$Q$146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1.44269016382996</c:v>
                  </c:pt>
                  <c:pt idx="2">
                    <c:v>3.92522045468467</c:v>
                  </c:pt>
                  <c:pt idx="3">
                    <c:v>3.21794149499317</c:v>
                  </c:pt>
                </c:numCache>
              </c:numRef>
            </c:plus>
            <c:minus>
              <c:numRef>
                <c:f>'190717-B'!$Q$143:$Q$146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1.44269016382996</c:v>
                  </c:pt>
                  <c:pt idx="2">
                    <c:v>3.92522045468467</c:v>
                  </c:pt>
                  <c:pt idx="3">
                    <c:v>3.21794149499317</c:v>
                  </c:pt>
                </c:numCache>
              </c:numRef>
            </c:minus>
          </c:errBars>
          <c:xVal>
            <c:numRef>
              <c:f>'190717-B'!$H$150:$H$153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'190717-B'!$P$143:$P$146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100.600721857538</c:v>
                </c:pt>
                <c:pt idx="2">
                  <c:v>105.953994102946</c:v>
                </c:pt>
                <c:pt idx="3">
                  <c:v>116.217059300405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'190717-B'!$H$150:$H$153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'190717-B'!$J$150:$J$153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99.9999999068677</c:v>
                </c:pt>
              </c:numCache>
            </c:numRef>
          </c:yVal>
          <c:smooth val="0"/>
        </c:ser>
        <c:axId val="97666614"/>
        <c:axId val="90789233"/>
      </c:scatterChart>
      <c:valAx>
        <c:axId val="9766661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789233"/>
        <c:crosses val="autoZero"/>
        <c:crossBetween val="midCat"/>
      </c:valAx>
      <c:valAx>
        <c:axId val="9078923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66661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'190717-B'!$G$178</c:f>
              <c:strCache>
                <c:ptCount val="1"/>
                <c:pt idx="0">
                  <c:v>IMT-30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'190717-B'!$Q$177:$Q$180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1.25097796268998</c:v>
                  </c:pt>
                  <c:pt idx="2">
                    <c:v>2.52307964068035</c:v>
                  </c:pt>
                  <c:pt idx="3">
                    <c:v>3.27301069226492</c:v>
                  </c:pt>
                </c:numCache>
              </c:numRef>
            </c:plus>
            <c:minus>
              <c:numRef>
                <c:f>'190717-B'!$Q$177:$Q$180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1.25097796268998</c:v>
                  </c:pt>
                  <c:pt idx="2">
                    <c:v>2.52307964068035</c:v>
                  </c:pt>
                  <c:pt idx="3">
                    <c:v>3.27301069226492</c:v>
                  </c:pt>
                </c:numCache>
              </c:numRef>
            </c:minus>
          </c:errBars>
          <c:xVal>
            <c:numRef>
              <c:f>'190717-B'!$H$184:$H$187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'190717-B'!$P$177:$P$180</c:f>
              <c:numCache>
                <c:formatCode>General</c:formatCode>
                <c:ptCount val="4"/>
                <c:pt idx="0">
                  <c:v>100</c:v>
                </c:pt>
                <c:pt idx="1">
                  <c:v>98.6401112121121</c:v>
                </c:pt>
                <c:pt idx="2">
                  <c:v>101.518060871898</c:v>
                </c:pt>
                <c:pt idx="3">
                  <c:v>100.263784959036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'190717-B'!$H$184:$H$187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'190717-B'!$J$184:$J$187</c:f>
              <c:numCache>
                <c:formatCode>General</c:formatCode>
                <c:ptCount val="4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99.9999999068677</c:v>
                </c:pt>
              </c:numCache>
            </c:numRef>
          </c:yVal>
          <c:smooth val="0"/>
        </c:ser>
        <c:axId val="3429020"/>
        <c:axId val="51016235"/>
      </c:scatterChart>
      <c:valAx>
        <c:axId val="342902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016235"/>
        <c:crosses val="autoZero"/>
        <c:crossBetween val="midCat"/>
      </c:valAx>
      <c:valAx>
        <c:axId val="5101623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2902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'190717-B'!$G$212</c:f>
              <c:strCache>
                <c:ptCount val="1"/>
                <c:pt idx="0">
                  <c:v>IMT32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'190717-B'!$P$211:$P$214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1.43717750219235</c:v>
                  </c:pt>
                  <c:pt idx="2">
                    <c:v>2.71861144308304</c:v>
                  </c:pt>
                  <c:pt idx="3">
                    <c:v>2.40321469108879</c:v>
                  </c:pt>
                </c:numCache>
              </c:numRef>
            </c:plus>
            <c:minus>
              <c:numRef>
                <c:f>'190717-B'!$P$211:$P$214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1.43717750219235</c:v>
                  </c:pt>
                  <c:pt idx="2">
                    <c:v>2.71861144308304</c:v>
                  </c:pt>
                  <c:pt idx="3">
                    <c:v>2.40321469108879</c:v>
                  </c:pt>
                </c:numCache>
              </c:numRef>
            </c:minus>
          </c:errBars>
          <c:xVal>
            <c:numRef>
              <c:f>'190717-B'!$H$218:$H$221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'190717-B'!$O$211:$O$214</c:f>
              <c:numCache>
                <c:formatCode>General</c:formatCode>
                <c:ptCount val="4"/>
                <c:pt idx="0">
                  <c:v>100</c:v>
                </c:pt>
                <c:pt idx="1">
                  <c:v>106.759376272781</c:v>
                </c:pt>
                <c:pt idx="2">
                  <c:v>103.587752604229</c:v>
                </c:pt>
                <c:pt idx="3">
                  <c:v>104.933059387617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'190717-B'!$H$218:$H$221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'190717-B'!$J$218:$J$221</c:f>
              <c:numCache>
                <c:formatCode>General</c:formatCode>
                <c:ptCount val="4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99.9999999068677</c:v>
                </c:pt>
              </c:numCache>
            </c:numRef>
          </c:yVal>
          <c:smooth val="0"/>
        </c:ser>
        <c:axId val="13488463"/>
        <c:axId val="78359079"/>
      </c:scatterChart>
      <c:valAx>
        <c:axId val="1348846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359079"/>
        <c:crosses val="autoZero"/>
        <c:crossBetween val="midCat"/>
      </c:valAx>
      <c:valAx>
        <c:axId val="7835907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48846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'190717-B'!$G$247</c:f>
              <c:strCache>
                <c:ptCount val="1"/>
                <c:pt idx="0">
                  <c:v>IM A07ICA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'190717-B'!$Q$246:$Q$249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2.27236825665713</c:v>
                  </c:pt>
                  <c:pt idx="2">
                    <c:v>3.31034819849996</c:v>
                  </c:pt>
                  <c:pt idx="3">
                    <c:v>1.41630059594338</c:v>
                  </c:pt>
                </c:numCache>
              </c:numRef>
            </c:plus>
            <c:minus>
              <c:numRef>
                <c:f>'190717-B'!$Q$246:$Q$249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2.27236825665713</c:v>
                  </c:pt>
                  <c:pt idx="2">
                    <c:v>3.31034819849996</c:v>
                  </c:pt>
                  <c:pt idx="3">
                    <c:v>1.41630059594338</c:v>
                  </c:pt>
                </c:numCache>
              </c:numRef>
            </c:minus>
          </c:errBars>
          <c:xVal>
            <c:numRef>
              <c:f>'190717-B'!$H$253:$H$256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'190717-B'!$P$246:$P$249</c:f>
              <c:numCache>
                <c:formatCode>General</c:formatCode>
                <c:ptCount val="4"/>
                <c:pt idx="0">
                  <c:v>100</c:v>
                </c:pt>
                <c:pt idx="1">
                  <c:v>102.388011414714</c:v>
                </c:pt>
                <c:pt idx="2">
                  <c:v>106.498072562995</c:v>
                </c:pt>
                <c:pt idx="3">
                  <c:v>101.262074085031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'190717-B'!$H$253:$H$256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'190717-B'!$J$253:$J$256</c:f>
              <c:numCache>
                <c:formatCode>General</c:formatCode>
                <c:ptCount val="4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99.9999999068677</c:v>
                </c:pt>
              </c:numCache>
            </c:numRef>
          </c:yVal>
          <c:smooth val="0"/>
        </c:ser>
        <c:axId val="21967225"/>
        <c:axId val="43134388"/>
      </c:scatterChart>
      <c:valAx>
        <c:axId val="2196722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134388"/>
        <c:crosses val="autoZero"/>
        <c:crossBetween val="midCat"/>
      </c:valAx>
      <c:valAx>
        <c:axId val="4313438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96722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'20-210917-1'!$G$7</c:f>
              <c:strCache>
                <c:ptCount val="1"/>
                <c:pt idx="0">
                  <c:v>Amb929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'20-210917-1'!$Q$6:$Q$9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2.16751112810656</c:v>
                  </c:pt>
                  <c:pt idx="2">
                    <c:v>7.63597698493821</c:v>
                  </c:pt>
                  <c:pt idx="3">
                    <c:v>2.24037196983259</c:v>
                  </c:pt>
                </c:numCache>
              </c:numRef>
            </c:plus>
            <c:minus>
              <c:numRef>
                <c:f>'20-210917-1'!$Q$6:$Q$9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2.16751112810656</c:v>
                  </c:pt>
                  <c:pt idx="2">
                    <c:v>7.63597698493821</c:v>
                  </c:pt>
                  <c:pt idx="3">
                    <c:v>2.24037196983259</c:v>
                  </c:pt>
                </c:numCache>
              </c:numRef>
            </c:minus>
          </c:errBars>
          <c:xVal>
            <c:numRef>
              <c:f>'20-210917-1'!$I$13:$I$17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'20-210917-1'!$P$6:$P$10</c:f>
              <c:numCache>
                <c:formatCode>General</c:formatCode>
                <c:ptCount val="5"/>
                <c:pt idx="0">
                  <c:v>100</c:v>
                </c:pt>
                <c:pt idx="1">
                  <c:v>94.0213425757023</c:v>
                </c:pt>
                <c:pt idx="2">
                  <c:v>100.39321321386</c:v>
                </c:pt>
                <c:pt idx="3">
                  <c:v>93.3464064210143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'20-210917-1'!$I$13:$I$17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'20-210917-1'!$K$13:$K$17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99.8574422779665</c:v>
                </c:pt>
                <c:pt idx="2">
                  <c:v>99.291252884802</c:v>
                </c:pt>
                <c:pt idx="3">
                  <c:v>93.337510657179</c:v>
                </c:pt>
                <c:pt idx="4">
                  <c:v/>
                </c:pt>
              </c:numCache>
            </c:numRef>
          </c:yVal>
          <c:smooth val="0"/>
        </c:ser>
        <c:axId val="16699008"/>
        <c:axId val="60375162"/>
      </c:scatterChart>
      <c:valAx>
        <c:axId val="1669900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375162"/>
        <c:crosses val="autoZero"/>
        <c:crossBetween val="midCat"/>
      </c:valAx>
      <c:valAx>
        <c:axId val="6037516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69900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'20-210917-1'!$G$41</c:f>
              <c:strCache>
                <c:ptCount val="1"/>
                <c:pt idx="0">
                  <c:v>Amb928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'20-210917-1'!$P$40:$P$43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1.82804483941832</c:v>
                  </c:pt>
                  <c:pt idx="2">
                    <c:v>1.80545722793126</c:v>
                  </c:pt>
                  <c:pt idx="3">
                    <c:v>2.86956115056481</c:v>
                  </c:pt>
                </c:numCache>
              </c:numRef>
            </c:plus>
            <c:minus>
              <c:numRef>
                <c:f>'20-210917-1'!$P$40:$P$43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1.82804483941832</c:v>
                  </c:pt>
                  <c:pt idx="2">
                    <c:v>1.80545722793126</c:v>
                  </c:pt>
                  <c:pt idx="3">
                    <c:v>2.86956115056481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'20-210917-1'!$H$47:$H$51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'20-210917-1'!$O$40:$O$43</c:f>
              <c:numCache>
                <c:formatCode>General</c:formatCode>
                <c:ptCount val="4"/>
                <c:pt idx="0">
                  <c:v>100</c:v>
                </c:pt>
                <c:pt idx="1">
                  <c:v>94.4226559649763</c:v>
                </c:pt>
                <c:pt idx="2">
                  <c:v>90.8701203940168</c:v>
                </c:pt>
                <c:pt idx="3">
                  <c:v>61.7247354979934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'20-210917-1'!$H$47:$H$51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'20-210917-1'!$J$47:$J$51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98.7251070973547</c:v>
                </c:pt>
                <c:pt idx="2">
                  <c:v>93.9348330202092</c:v>
                </c:pt>
                <c:pt idx="3">
                  <c:v>60.7652229061229</c:v>
                </c:pt>
                <c:pt idx="4">
                  <c:v/>
                </c:pt>
              </c:numCache>
            </c:numRef>
          </c:yVal>
          <c:smooth val="0"/>
        </c:ser>
        <c:axId val="83880439"/>
        <c:axId val="72361975"/>
      </c:scatterChart>
      <c:valAx>
        <c:axId val="8388043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361975"/>
        <c:crosses val="autoZero"/>
        <c:crossBetween val="midCat"/>
      </c:valAx>
      <c:valAx>
        <c:axId val="7236197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88043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'20-210917-1'!$G$76</c:f>
              <c:strCache>
                <c:ptCount val="1"/>
                <c:pt idx="0">
                  <c:v>Amb486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'20-210917-1'!$Q$75:$Q$78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2.42208816479379</c:v>
                  </c:pt>
                  <c:pt idx="2">
                    <c:v>1.97470046056124</c:v>
                  </c:pt>
                  <c:pt idx="3">
                    <c:v>1.22550103660021</c:v>
                  </c:pt>
                </c:numCache>
              </c:numRef>
            </c:plus>
            <c:minus>
              <c:numRef>
                <c:f>'20-210917-1'!$Q$75:$Q$78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2.42208816479379</c:v>
                  </c:pt>
                  <c:pt idx="2">
                    <c:v>1.97470046056124</c:v>
                  </c:pt>
                  <c:pt idx="3">
                    <c:v>1.22550103660021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'20-210917-1'!$H$82:$H$86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xVal>
          <c:yVal>
            <c:numRef>
              <c:f>'20-210917-1'!$P$75:$P$79</c:f>
              <c:numCache>
                <c:formatCode>General</c:formatCode>
                <c:ptCount val="5"/>
                <c:pt idx="0">
                  <c:v>100</c:v>
                </c:pt>
                <c:pt idx="1">
                  <c:v>97.3230572783656</c:v>
                </c:pt>
                <c:pt idx="2">
                  <c:v>89.9443633710325</c:v>
                </c:pt>
                <c:pt idx="3">
                  <c:v>76.3681138270704</c:v>
                </c:pt>
                <c:pt idx="4">
                  <c:v>47.9022254651587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'20-210917-1'!$H$82:$H$86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xVal>
          <c:yVal>
            <c:numRef>
              <c:f>'20-210917-1'!$J$82:$J$86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98.3897302766811</c:v>
                </c:pt>
                <c:pt idx="2">
                  <c:v>92.4358633900477</c:v>
                </c:pt>
                <c:pt idx="3">
                  <c:v>75.3395124590287</c:v>
                </c:pt>
                <c:pt idx="4">
                  <c:v>54.9960656007738</c:v>
                </c:pt>
              </c:numCache>
            </c:numRef>
          </c:yVal>
          <c:smooth val="0"/>
        </c:ser>
        <c:axId val="27498752"/>
        <c:axId val="24256925"/>
      </c:scatterChart>
      <c:valAx>
        <c:axId val="2749875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256925"/>
        <c:crosses val="autoZero"/>
        <c:crossBetween val="midCat"/>
      </c:valAx>
      <c:valAx>
        <c:axId val="2425692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49875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'20-210917-1'!$G$110</c:f>
              <c:strCache>
                <c:ptCount val="1"/>
                <c:pt idx="0">
                  <c:v>Amb838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'20-210917-1'!$P$109:$P$112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1.60629614620332</c:v>
                  </c:pt>
                  <c:pt idx="2">
                    <c:v>1.81703891131828</c:v>
                  </c:pt>
                  <c:pt idx="3">
                    <c:v>0.779647068587902</c:v>
                  </c:pt>
                </c:numCache>
              </c:numRef>
            </c:plus>
            <c:minus>
              <c:numRef>
                <c:f>'20-210917-1'!$P$109:$P$112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1.60629614620332</c:v>
                  </c:pt>
                  <c:pt idx="2">
                    <c:v>1.81703891131828</c:v>
                  </c:pt>
                  <c:pt idx="3">
                    <c:v>0.779647068587902</c:v>
                  </c:pt>
                </c:numCache>
              </c:numRef>
            </c:minus>
          </c:errBars>
          <c:xVal>
            <c:numRef>
              <c:f>'20-210917-1'!$H$116:$H$120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'20-210917-1'!$O$109:$O$113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89.3332725282743</c:v>
                </c:pt>
                <c:pt idx="2">
                  <c:v>83.0353885443269</c:v>
                </c:pt>
                <c:pt idx="3">
                  <c:v>59.3350966800438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'20-210917-1'!$H$116:$H$120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'20-210917-1'!$J$116:$J$120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95.6025236058135</c:v>
                </c:pt>
                <c:pt idx="2">
                  <c:v>81.3016416136313</c:v>
                </c:pt>
                <c:pt idx="3">
                  <c:v>30.304181480357</c:v>
                </c:pt>
                <c:pt idx="4">
                  <c:v/>
                </c:pt>
              </c:numCache>
            </c:numRef>
          </c:yVal>
          <c:smooth val="0"/>
        </c:ser>
        <c:axId val="40249524"/>
        <c:axId val="48337766"/>
      </c:scatterChart>
      <c:valAx>
        <c:axId val="4024952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337766"/>
        <c:crosses val="autoZero"/>
        <c:crossBetween val="midCat"/>
      </c:valAx>
      <c:valAx>
        <c:axId val="4833776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24952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'20-210917-1'!$G$144</c:f>
              <c:strCache>
                <c:ptCount val="1"/>
                <c:pt idx="0">
                  <c:v>Amb736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'20-210917-1'!$Q$143:$Q$146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2.18521022669746</c:v>
                  </c:pt>
                  <c:pt idx="2">
                    <c:v>2.41589803405125</c:v>
                  </c:pt>
                  <c:pt idx="3">
                    <c:v>2.38058212487345</c:v>
                  </c:pt>
                </c:numCache>
              </c:numRef>
            </c:plus>
            <c:minus>
              <c:numRef>
                <c:f>'20-210917-1'!$Q$143:$Q$146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2.18521022669746</c:v>
                  </c:pt>
                  <c:pt idx="2">
                    <c:v>2.41589803405125</c:v>
                  </c:pt>
                  <c:pt idx="3">
                    <c:v>2.38058212487345</c:v>
                  </c:pt>
                </c:numCache>
              </c:numRef>
            </c:minus>
          </c:errBars>
          <c:xVal>
            <c:numRef>
              <c:f>'20-210917-1'!$H$150:$H$153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'20-210917-1'!$P$143:$P$146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97.8566216709231</c:v>
                </c:pt>
                <c:pt idx="2">
                  <c:v>96.1829624224735</c:v>
                </c:pt>
                <c:pt idx="3">
                  <c:v>77.8730390368479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'20-210917-1'!$H$150:$H$153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'20-210917-1'!$J$150:$J$153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99.1534190183593</c:v>
                </c:pt>
                <c:pt idx="2">
                  <c:v>95.9057399978646</c:v>
                </c:pt>
                <c:pt idx="3">
                  <c:v>70.0817708014549</c:v>
                </c:pt>
              </c:numCache>
            </c:numRef>
          </c:yVal>
          <c:smooth val="0"/>
        </c:ser>
        <c:axId val="49521333"/>
        <c:axId val="43979044"/>
      </c:scatterChart>
      <c:valAx>
        <c:axId val="4952133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979044"/>
        <c:crosses val="autoZero"/>
        <c:crossBetween val="midCat"/>
      </c:valAx>
      <c:valAx>
        <c:axId val="4397904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52133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'20-210917-2'!$G$7</c:f>
              <c:strCache>
                <c:ptCount val="1"/>
                <c:pt idx="0">
                  <c:v>Amb194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'20-210917-2'!$Q$6:$Q$9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1.72131182813805</c:v>
                  </c:pt>
                  <c:pt idx="2">
                    <c:v>1.18647630369569</c:v>
                  </c:pt>
                  <c:pt idx="3">
                    <c:v>1.40408512155149</c:v>
                  </c:pt>
                </c:numCache>
              </c:numRef>
            </c:plus>
            <c:minus>
              <c:numRef>
                <c:f>'20-210917-2'!$Q$6:$Q$9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1.72131182813805</c:v>
                  </c:pt>
                  <c:pt idx="2">
                    <c:v>1.18647630369569</c:v>
                  </c:pt>
                  <c:pt idx="3">
                    <c:v>1.40408512155149</c:v>
                  </c:pt>
                </c:numCache>
              </c:numRef>
            </c:minus>
          </c:errBars>
          <c:xVal>
            <c:numRef>
              <c:f>'20-210917-2'!$I$13:$I$17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'20-210917-2'!$P$6:$P$10</c:f>
              <c:numCache>
                <c:formatCode>General</c:formatCode>
                <c:ptCount val="5"/>
                <c:pt idx="0">
                  <c:v>100</c:v>
                </c:pt>
                <c:pt idx="1">
                  <c:v>98.5091743119267</c:v>
                </c:pt>
                <c:pt idx="2">
                  <c:v>98.1212898003239</c:v>
                </c:pt>
                <c:pt idx="3">
                  <c:v>91.5980841878035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'20-210917-2'!$I$13:$I$17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'20-210917-2'!$K$13:$K$17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99.8134858647221</c:v>
                </c:pt>
                <c:pt idx="2">
                  <c:v>99.0743353056116</c:v>
                </c:pt>
                <c:pt idx="3">
                  <c:v>91.4552173794886</c:v>
                </c:pt>
                <c:pt idx="4">
                  <c:v/>
                </c:pt>
              </c:numCache>
            </c:numRef>
          </c:yVal>
          <c:smooth val="0"/>
        </c:ser>
        <c:axId val="95846545"/>
        <c:axId val="36542224"/>
      </c:scatterChart>
      <c:valAx>
        <c:axId val="9584654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542224"/>
        <c:crosses val="autoZero"/>
        <c:crossBetween val="midCat"/>
      </c:valAx>
      <c:valAx>
        <c:axId val="3654222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846545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'20-210917-2'!$G$41</c:f>
              <c:strCache>
                <c:ptCount val="1"/>
                <c:pt idx="0">
                  <c:v>Amb753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'20-210917-2'!$P$40:$P$43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6.68460376095481</c:v>
                  </c:pt>
                  <c:pt idx="2">
                    <c:v>3.1711585542391</c:v>
                  </c:pt>
                  <c:pt idx="3">
                    <c:v>1.22349370569944</c:v>
                  </c:pt>
                </c:numCache>
              </c:numRef>
            </c:plus>
            <c:minus>
              <c:numRef>
                <c:f>'20-210917-2'!$P$40:$P$43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6.68460376095481</c:v>
                  </c:pt>
                  <c:pt idx="2">
                    <c:v>3.1711585542391</c:v>
                  </c:pt>
                  <c:pt idx="3">
                    <c:v>1.22349370569944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'20-210917-2'!$H$47:$H$51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'20-210917-2'!$O$40:$O$43</c:f>
              <c:numCache>
                <c:formatCode>General</c:formatCode>
                <c:ptCount val="4"/>
                <c:pt idx="0">
                  <c:v>100</c:v>
                </c:pt>
                <c:pt idx="1">
                  <c:v>107.750944414463</c:v>
                </c:pt>
                <c:pt idx="2">
                  <c:v>103.16378845116</c:v>
                </c:pt>
                <c:pt idx="3">
                  <c:v>79.6681057744198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'20-210917-2'!$H$47:$H$51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'20-210917-2'!$J$47:$J$51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99.5246549279653</c:v>
                </c:pt>
                <c:pt idx="2">
                  <c:v>97.6676220150765</c:v>
                </c:pt>
                <c:pt idx="3">
                  <c:v>80.7227790654151</c:v>
                </c:pt>
                <c:pt idx="4">
                  <c:v/>
                </c:pt>
              </c:numCache>
            </c:numRef>
          </c:yVal>
          <c:smooth val="0"/>
        </c:ser>
        <c:axId val="15920398"/>
        <c:axId val="84947067"/>
      </c:scatterChart>
      <c:valAx>
        <c:axId val="1592039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947067"/>
        <c:crosses val="autoZero"/>
        <c:crossBetween val="midCat"/>
      </c:valAx>
      <c:valAx>
        <c:axId val="8494706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92039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'20-210917-2'!$G$76</c:f>
              <c:strCache>
                <c:ptCount val="1"/>
                <c:pt idx="0">
                  <c:v>Amb139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'20-210917-2'!$Q$75:$Q$78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4.79905503045611</c:v>
                  </c:pt>
                  <c:pt idx="2">
                    <c:v>1.03356221338469</c:v>
                  </c:pt>
                  <c:pt idx="3">
                    <c:v>2.37526869502166</c:v>
                  </c:pt>
                </c:numCache>
              </c:numRef>
            </c:plus>
            <c:minus>
              <c:numRef>
                <c:f>'20-210917-2'!$Q$75:$Q$78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4.79905503045611</c:v>
                  </c:pt>
                  <c:pt idx="2">
                    <c:v>1.03356221338469</c:v>
                  </c:pt>
                  <c:pt idx="3">
                    <c:v>2.37526869502166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'20-210917-2'!$H$82:$H$86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'20-210917-2'!$P$75:$P$79</c:f>
              <c:numCache>
                <c:formatCode>General</c:formatCode>
                <c:ptCount val="5"/>
                <c:pt idx="0">
                  <c:v>100</c:v>
                </c:pt>
                <c:pt idx="1">
                  <c:v>97.1768753372909</c:v>
                </c:pt>
                <c:pt idx="2">
                  <c:v>99.7200485698867</c:v>
                </c:pt>
                <c:pt idx="3">
                  <c:v>88.8963842417701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'20-210917-2'!$H$82:$H$86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'20-210917-2'!$J$82:$J$86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99.7521217323513</c:v>
                </c:pt>
                <c:pt idx="2">
                  <c:v>98.7727767407772</c:v>
                </c:pt>
                <c:pt idx="3">
                  <c:v>88.9484159027572</c:v>
                </c:pt>
                <c:pt idx="4">
                  <c:v/>
                </c:pt>
              </c:numCache>
            </c:numRef>
          </c:yVal>
          <c:smooth val="0"/>
        </c:ser>
        <c:axId val="69376222"/>
        <c:axId val="65986668"/>
      </c:scatterChart>
      <c:valAx>
        <c:axId val="6937622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986668"/>
        <c:crosses val="autoZero"/>
        <c:crossBetween val="midCat"/>
      </c:valAx>
      <c:valAx>
        <c:axId val="6598666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37622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'20-210917-2'!$G$110</c:f>
              <c:strCache>
                <c:ptCount val="1"/>
                <c:pt idx="0">
                  <c:v>Amb841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'20-210917-2'!$P$109:$P$112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0.524701470119537</c:v>
                  </c:pt>
                  <c:pt idx="2">
                    <c:v>0.639181790872881</c:v>
                  </c:pt>
                  <c:pt idx="3">
                    <c:v>1.86984523897142</c:v>
                  </c:pt>
                </c:numCache>
              </c:numRef>
            </c:plus>
            <c:minus>
              <c:numRef>
                <c:f>'20-210917-2'!$P$109:$P$112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0.524701470119537</c:v>
                  </c:pt>
                  <c:pt idx="2">
                    <c:v>0.639181790872881</c:v>
                  </c:pt>
                  <c:pt idx="3">
                    <c:v>1.86984523897142</c:v>
                  </c:pt>
                </c:numCache>
              </c:numRef>
            </c:minus>
          </c:errBars>
          <c:xVal>
            <c:numRef>
              <c:f>'20-210917-2'!$H$116:$H$120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'20-210917-2'!$O$109:$O$113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100.691446303292</c:v>
                </c:pt>
                <c:pt idx="2">
                  <c:v>99.5210469508905</c:v>
                </c:pt>
                <c:pt idx="3">
                  <c:v>96.9981111710739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'20-210917-2'!$H$116:$H$120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'20-210917-2'!$J$116:$J$120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99.8514361748887</c:v>
                </c:pt>
                <c:pt idx="2">
                  <c:v>99.2615690395658</c:v>
                </c:pt>
                <c:pt idx="3">
                  <c:v>97.1102916613791</c:v>
                </c:pt>
                <c:pt idx="4">
                  <c:v/>
                </c:pt>
              </c:numCache>
            </c:numRef>
          </c:yVal>
          <c:smooth val="0"/>
        </c:ser>
        <c:axId val="47416436"/>
        <c:axId val="77189549"/>
      </c:scatterChart>
      <c:valAx>
        <c:axId val="4741643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189549"/>
        <c:crosses val="autoZero"/>
        <c:crossBetween val="midCat"/>
      </c:valAx>
      <c:valAx>
        <c:axId val="7718954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41643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'20-210917-2'!$G$144</c:f>
              <c:strCache>
                <c:ptCount val="1"/>
                <c:pt idx="0">
                  <c:v>Amb497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'20-210917-2'!$Q$143:$Q$146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2.27168433112551</c:v>
                  </c:pt>
                  <c:pt idx="2">
                    <c:v>2.37802189992717</c:v>
                  </c:pt>
                  <c:pt idx="3">
                    <c:v>1.13892497459411</c:v>
                  </c:pt>
                </c:numCache>
              </c:numRef>
            </c:plus>
            <c:minus>
              <c:numRef>
                <c:f>'20-210917-2'!$Q$143:$Q$146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2.27168433112551</c:v>
                  </c:pt>
                  <c:pt idx="2">
                    <c:v>2.37802189992717</c:v>
                  </c:pt>
                  <c:pt idx="3">
                    <c:v>1.13892497459411</c:v>
                  </c:pt>
                </c:numCache>
              </c:numRef>
            </c:minus>
          </c:errBars>
          <c:xVal>
            <c:numRef>
              <c:f>'20-210917-2'!$H$150:$H$153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'20-210917-2'!$P$143:$P$146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104.388154344307</c:v>
                </c:pt>
                <c:pt idx="2">
                  <c:v>103.949676200756</c:v>
                </c:pt>
                <c:pt idx="3">
                  <c:v>100.1956287102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'20-210917-2'!$H$150:$H$153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'20-210917-2'!$J$150:$J$153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99.9999999068677</c:v>
                </c:pt>
              </c:numCache>
            </c:numRef>
          </c:yVal>
          <c:smooth val="0"/>
        </c:ser>
        <c:axId val="34666873"/>
        <c:axId val="75215303"/>
      </c:scatterChart>
      <c:valAx>
        <c:axId val="3466687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215303"/>
        <c:crosses val="autoZero"/>
        <c:crossBetween val="midCat"/>
      </c:valAx>
      <c:valAx>
        <c:axId val="7521530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66687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'20-210917-3'!$G$7</c:f>
              <c:strCache>
                <c:ptCount val="1"/>
                <c:pt idx="0">
                  <c:v>Amb777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'20-210917-3'!$Q$6:$Q$9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2.25329329275234</c:v>
                  </c:pt>
                  <c:pt idx="2">
                    <c:v>2.03713427713512</c:v>
                  </c:pt>
                  <c:pt idx="3">
                    <c:v>1.61393531600811</c:v>
                  </c:pt>
                </c:numCache>
              </c:numRef>
            </c:plus>
            <c:minus>
              <c:numRef>
                <c:f>'20-210917-3'!$Q$6:$Q$9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2.25329329275234</c:v>
                  </c:pt>
                  <c:pt idx="2">
                    <c:v>2.03713427713512</c:v>
                  </c:pt>
                  <c:pt idx="3">
                    <c:v>1.61393531600811</c:v>
                  </c:pt>
                </c:numCache>
              </c:numRef>
            </c:minus>
          </c:errBars>
          <c:xVal>
            <c:numRef>
              <c:f>'20-210917-3'!$I$13:$I$17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'20-210917-3'!$P$6:$P$10</c:f>
              <c:numCache>
                <c:formatCode>General</c:formatCode>
                <c:ptCount val="5"/>
                <c:pt idx="0">
                  <c:v>100</c:v>
                </c:pt>
                <c:pt idx="1">
                  <c:v>106.362976406534</c:v>
                </c:pt>
                <c:pt idx="2">
                  <c:v>103.774954627949</c:v>
                </c:pt>
                <c:pt idx="3">
                  <c:v>22.3847549909256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'20-210917-3'!$I$13:$I$17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'20-210917-3'!$K$13:$K$17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99.9999999310998</c:v>
                </c:pt>
                <c:pt idx="2">
                  <c:v>99.9999996554987</c:v>
                </c:pt>
                <c:pt idx="3">
                  <c:v>99.9999965549874</c:v>
                </c:pt>
                <c:pt idx="4">
                  <c:v/>
                </c:pt>
              </c:numCache>
            </c:numRef>
          </c:yVal>
          <c:smooth val="0"/>
        </c:ser>
        <c:axId val="77748131"/>
        <c:axId val="57855796"/>
      </c:scatterChart>
      <c:valAx>
        <c:axId val="7774813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855796"/>
        <c:crosses val="autoZero"/>
        <c:crossBetween val="midCat"/>
      </c:valAx>
      <c:valAx>
        <c:axId val="5785579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74813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'20-210917-3'!$G$41</c:f>
              <c:strCache>
                <c:ptCount val="1"/>
                <c:pt idx="0">
                  <c:v>Amb586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'20-210917-3'!$P$40:$P$43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1.21007137605929</c:v>
                  </c:pt>
                  <c:pt idx="2">
                    <c:v>1.84258946607297</c:v>
                  </c:pt>
                  <c:pt idx="3">
                    <c:v>1.2383614520162</c:v>
                  </c:pt>
                </c:numCache>
              </c:numRef>
            </c:plus>
            <c:minus>
              <c:numRef>
                <c:f>'20-210917-3'!$P$40:$P$43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1.21007137605929</c:v>
                  </c:pt>
                  <c:pt idx="2">
                    <c:v>1.84258946607297</c:v>
                  </c:pt>
                  <c:pt idx="3">
                    <c:v>1.2383614520162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'20-210917-3'!$H$47:$H$51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'20-210917-3'!$O$40:$O$43</c:f>
              <c:numCache>
                <c:formatCode>General</c:formatCode>
                <c:ptCount val="4"/>
                <c:pt idx="0">
                  <c:v>100</c:v>
                </c:pt>
                <c:pt idx="1">
                  <c:v>107.306715063521</c:v>
                </c:pt>
                <c:pt idx="2">
                  <c:v>106.548094373866</c:v>
                </c:pt>
                <c:pt idx="3">
                  <c:v>101.041742286751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'20-210917-3'!$H$47:$H$51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'20-210917-3'!$J$47:$J$51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99.9999999813736</c:v>
                </c:pt>
                <c:pt idx="2">
                  <c:v>99.9999999068677</c:v>
                </c:pt>
                <c:pt idx="3">
                  <c:v>99.9999990686775</c:v>
                </c:pt>
                <c:pt idx="4">
                  <c:v/>
                </c:pt>
              </c:numCache>
            </c:numRef>
          </c:yVal>
          <c:smooth val="0"/>
        </c:ser>
        <c:axId val="33246457"/>
        <c:axId val="18721137"/>
      </c:scatterChart>
      <c:valAx>
        <c:axId val="3324645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721137"/>
        <c:crosses val="autoZero"/>
        <c:crossBetween val="midCat"/>
      </c:valAx>
      <c:valAx>
        <c:axId val="1872113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24645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'20-210917-3'!$G$76</c:f>
              <c:strCache>
                <c:ptCount val="1"/>
                <c:pt idx="0">
                  <c:v>Amb717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'20-210917-3'!$Q$75:$Q$78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1.21804952773963</c:v>
                  </c:pt>
                  <c:pt idx="2">
                    <c:v>0.784185864085051</c:v>
                  </c:pt>
                  <c:pt idx="3">
                    <c:v>2.1698370124878</c:v>
                  </c:pt>
                </c:numCache>
              </c:numRef>
            </c:plus>
            <c:minus>
              <c:numRef>
                <c:f>'20-210917-3'!$Q$75:$Q$78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1.21804952773963</c:v>
                  </c:pt>
                  <c:pt idx="2">
                    <c:v>0.784185864085051</c:v>
                  </c:pt>
                  <c:pt idx="3">
                    <c:v>2.1698370124878</c:v>
                  </c:pt>
                </c:numCache>
              </c:numRef>
            </c:minus>
          </c:errBars>
          <c:xVal>
            <c:numRef>
              <c:f>'20-210917-3'!$H$82:$H$86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'20-210917-3'!$P$75:$P$79</c:f>
              <c:numCache>
                <c:formatCode>General</c:formatCode>
                <c:ptCount val="5"/>
                <c:pt idx="0">
                  <c:v>100</c:v>
                </c:pt>
                <c:pt idx="1">
                  <c:v>104.776769509982</c:v>
                </c:pt>
                <c:pt idx="2">
                  <c:v>92.1778584392015</c:v>
                </c:pt>
                <c:pt idx="3">
                  <c:v>59.5716878402904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'20-210917-3'!$H$82:$H$86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'20-210917-3'!$J$82:$J$86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98.638247134969</c:v>
                </c:pt>
                <c:pt idx="2">
                  <c:v>93.5429518287204</c:v>
                </c:pt>
                <c:pt idx="3">
                  <c:v>59.1619255451552</c:v>
                </c:pt>
                <c:pt idx="4">
                  <c:v/>
                </c:pt>
              </c:numCache>
            </c:numRef>
          </c:yVal>
          <c:smooth val="0"/>
        </c:ser>
        <c:axId val="1622643"/>
        <c:axId val="30664169"/>
      </c:scatterChart>
      <c:valAx>
        <c:axId val="162264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664169"/>
        <c:crosses val="autoZero"/>
        <c:crossBetween val="midCat"/>
      </c:valAx>
      <c:valAx>
        <c:axId val="3066416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2264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'20-210917-3'!$G$110</c:f>
              <c:strCache>
                <c:ptCount val="1"/>
                <c:pt idx="0">
                  <c:v>Amb954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'20-210917-3'!$P$109:$P$112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0.0153997847082286</c:v>
                  </c:pt>
                  <c:pt idx="2">
                    <c:v>0.118065016096525</c:v>
                  </c:pt>
                  <c:pt idx="3">
                    <c:v>0.692990311870662</c:v>
                  </c:pt>
                </c:numCache>
              </c:numRef>
            </c:plus>
            <c:minus>
              <c:numRef>
                <c:f>'20-210917-3'!$P$109:$P$112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0.0153997847082286</c:v>
                  </c:pt>
                  <c:pt idx="2">
                    <c:v>0.118065016096525</c:v>
                  </c:pt>
                  <c:pt idx="3">
                    <c:v>0.692990311870662</c:v>
                  </c:pt>
                </c:numCache>
              </c:numRef>
            </c:minus>
          </c:errBars>
          <c:xVal>
            <c:numRef>
              <c:f>'20-210917-3'!$H$116:$H$120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'20-210917-3'!$O$109:$O$113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108.76225045372</c:v>
                </c:pt>
                <c:pt idx="2">
                  <c:v>105.713248638839</c:v>
                </c:pt>
                <c:pt idx="3">
                  <c:v>91.8693284936479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'20-210917-3'!$H$116:$H$120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'20-210917-3'!$J$116:$J$120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99.8454503099296</c:v>
                </c:pt>
                <c:pt idx="2">
                  <c:v>99.2319993203288</c:v>
                </c:pt>
                <c:pt idx="3">
                  <c:v>92.8165160531131</c:v>
                </c:pt>
                <c:pt idx="4">
                  <c:v/>
                </c:pt>
              </c:numCache>
            </c:numRef>
          </c:yVal>
          <c:smooth val="0"/>
        </c:ser>
        <c:axId val="9421814"/>
        <c:axId val="42013528"/>
      </c:scatterChart>
      <c:valAx>
        <c:axId val="942181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013528"/>
        <c:crosses val="autoZero"/>
        <c:crossBetween val="midCat"/>
      </c:valAx>
      <c:valAx>
        <c:axId val="4201352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2181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'20-210917-3'!$G$144</c:f>
              <c:strCache>
                <c:ptCount val="1"/>
                <c:pt idx="0">
                  <c:v>Amb355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'20-210917-3'!$Q$143:$Q$146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0.804924222689327</c:v>
                  </c:pt>
                  <c:pt idx="2">
                    <c:v>0.812059158253886</c:v>
                  </c:pt>
                  <c:pt idx="3">
                    <c:v>0.288590973231399</c:v>
                  </c:pt>
                </c:numCache>
              </c:numRef>
            </c:plus>
            <c:minus>
              <c:numRef>
                <c:f>'20-210917-3'!$Q$143:$Q$146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0.804924222689327</c:v>
                  </c:pt>
                  <c:pt idx="2">
                    <c:v>0.812059158253886</c:v>
                  </c:pt>
                  <c:pt idx="3">
                    <c:v>0.288590973231399</c:v>
                  </c:pt>
                </c:numCache>
              </c:numRef>
            </c:minus>
          </c:errBars>
          <c:xVal>
            <c:numRef>
              <c:f>'20-210917-3'!$H$150:$H$153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'20-210917-3'!$P$143:$P$146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107.7277676951</c:v>
                </c:pt>
                <c:pt idx="2">
                  <c:v>106.758620689655</c:v>
                </c:pt>
                <c:pt idx="3">
                  <c:v>84.5480943738657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'20-210917-3'!$H$150:$H$153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'20-210917-3'!$J$150:$J$153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99.6718437885521</c:v>
                </c:pt>
                <c:pt idx="2">
                  <c:v>98.3804772013984</c:v>
                </c:pt>
                <c:pt idx="3">
                  <c:v>85.8650418432728</c:v>
                </c:pt>
              </c:numCache>
            </c:numRef>
          </c:yVal>
          <c:smooth val="0"/>
        </c:ser>
        <c:axId val="2066311"/>
        <c:axId val="18182924"/>
      </c:scatterChart>
      <c:valAx>
        <c:axId val="206631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182924"/>
        <c:crosses val="autoZero"/>
        <c:crossBetween val="midCat"/>
      </c:valAx>
      <c:valAx>
        <c:axId val="1818292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66311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'20-210917-4'!$G$7</c:f>
              <c:strCache>
                <c:ptCount val="1"/>
                <c:pt idx="0">
                  <c:v>Amb509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'20-210917-4'!$Q$6:$Q$9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1.27146272983393</c:v>
                  </c:pt>
                  <c:pt idx="2">
                    <c:v>1.39772263579756</c:v>
                  </c:pt>
                  <c:pt idx="3">
                    <c:v>1.54393806704983</c:v>
                  </c:pt>
                </c:numCache>
              </c:numRef>
            </c:plus>
            <c:minus>
              <c:numRef>
                <c:f>'20-210917-4'!$Q$6:$Q$9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1.27146272983393</c:v>
                  </c:pt>
                  <c:pt idx="2">
                    <c:v>1.39772263579756</c:v>
                  </c:pt>
                  <c:pt idx="3">
                    <c:v>1.54393806704983</c:v>
                  </c:pt>
                </c:numCache>
              </c:numRef>
            </c:minus>
          </c:errBars>
          <c:xVal>
            <c:numRef>
              <c:f>'20-210917-4'!$I$13:$I$17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'20-210917-4'!$P$6:$P$10</c:f>
              <c:numCache>
                <c:formatCode>General</c:formatCode>
                <c:ptCount val="5"/>
                <c:pt idx="0">
                  <c:v>100</c:v>
                </c:pt>
                <c:pt idx="1">
                  <c:v>101.441939458524</c:v>
                </c:pt>
                <c:pt idx="2">
                  <c:v>103.676446102101</c:v>
                </c:pt>
                <c:pt idx="3">
                  <c:v>98.0085916946951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'20-210917-4'!$I$13:$I$17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'20-210917-4'!$K$13:$K$17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99.9681830370972</c:v>
                </c:pt>
                <c:pt idx="2">
                  <c:v>99.8411173919679</c:v>
                </c:pt>
                <c:pt idx="3">
                  <c:v>98.4335729411551</c:v>
                </c:pt>
                <c:pt idx="4">
                  <c:v/>
                </c:pt>
              </c:numCache>
            </c:numRef>
          </c:yVal>
          <c:smooth val="0"/>
        </c:ser>
        <c:axId val="6138520"/>
        <c:axId val="73876556"/>
      </c:scatterChart>
      <c:valAx>
        <c:axId val="613852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876556"/>
        <c:crosses val="autoZero"/>
        <c:crossBetween val="midCat"/>
      </c:valAx>
      <c:valAx>
        <c:axId val="7387655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3852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'20-210917-4'!$G$41</c:f>
              <c:strCache>
                <c:ptCount val="1"/>
                <c:pt idx="0">
                  <c:v>Amb535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'20-210917-4'!$P$40:$P$43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2.50251159866309</c:v>
                  </c:pt>
                  <c:pt idx="2">
                    <c:v>2.00528831293681</c:v>
                  </c:pt>
                  <c:pt idx="3">
                    <c:v>0.727328254377584</c:v>
                  </c:pt>
                </c:numCache>
              </c:numRef>
            </c:plus>
            <c:minus>
              <c:numRef>
                <c:f>'20-210917-4'!$P$40:$P$43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2.50251159866309</c:v>
                  </c:pt>
                  <c:pt idx="2">
                    <c:v>2.00528831293681</c:v>
                  </c:pt>
                  <c:pt idx="3">
                    <c:v>0.727328254377584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'20-210917-4'!$H$47:$H$51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'20-210917-4'!$O$40:$O$43</c:f>
              <c:numCache>
                <c:formatCode>General</c:formatCode>
                <c:ptCount val="4"/>
                <c:pt idx="0">
                  <c:v>100</c:v>
                </c:pt>
                <c:pt idx="1">
                  <c:v>101.208831462919</c:v>
                </c:pt>
                <c:pt idx="2">
                  <c:v>100.676013187252</c:v>
                </c:pt>
                <c:pt idx="3">
                  <c:v>38.4062073329115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'20-210917-4'!$H$47:$H$51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'20-210917-4'!$J$47:$J$51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99.9999999520689</c:v>
                </c:pt>
                <c:pt idx="2">
                  <c:v>99.9999997603443</c:v>
                </c:pt>
                <c:pt idx="3">
                  <c:v>99.999997603443</c:v>
                </c:pt>
                <c:pt idx="4">
                  <c:v/>
                </c:pt>
              </c:numCache>
            </c:numRef>
          </c:yVal>
          <c:smooth val="0"/>
        </c:ser>
        <c:axId val="67152243"/>
        <c:axId val="21456012"/>
      </c:scatterChart>
      <c:valAx>
        <c:axId val="6715224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456012"/>
        <c:crosses val="autoZero"/>
        <c:crossBetween val="midCat"/>
      </c:valAx>
      <c:valAx>
        <c:axId val="2145601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15224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'20-210917-4'!$G$76</c:f>
              <c:strCache>
                <c:ptCount val="1"/>
                <c:pt idx="0">
                  <c:v>Amb684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'20-210917-4'!$Q$75:$Q$78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1.27972755497912</c:v>
                  </c:pt>
                  <c:pt idx="2">
                    <c:v>1.78650204984219</c:v>
                  </c:pt>
                  <c:pt idx="3">
                    <c:v>2.02144242345264</c:v>
                  </c:pt>
                </c:numCache>
              </c:numRef>
            </c:plus>
            <c:minus>
              <c:numRef>
                <c:f>'20-210917-4'!$Q$75:$Q$78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1.27972755497912</c:v>
                  </c:pt>
                  <c:pt idx="2">
                    <c:v>1.78650204984219</c:v>
                  </c:pt>
                  <c:pt idx="3">
                    <c:v>2.02144242345264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'20-210917-4'!$H$82:$H$86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'20-210917-4'!$P$75:$P$79</c:f>
              <c:numCache>
                <c:formatCode>General</c:formatCode>
                <c:ptCount val="5"/>
                <c:pt idx="0">
                  <c:v>100</c:v>
                </c:pt>
                <c:pt idx="1">
                  <c:v>103.360085250924</c:v>
                </c:pt>
                <c:pt idx="2">
                  <c:v>105.488028239369</c:v>
                </c:pt>
                <c:pt idx="3">
                  <c:v>103.922874554597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'20-210917-4'!$H$82:$H$86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'20-210917-4'!$J$82:$J$86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99.9999999068677</c:v>
                </c:pt>
                <c:pt idx="4">
                  <c:v/>
                </c:pt>
              </c:numCache>
            </c:numRef>
          </c:yVal>
          <c:smooth val="0"/>
        </c:ser>
        <c:axId val="4732162"/>
        <c:axId val="71499487"/>
      </c:scatterChart>
      <c:valAx>
        <c:axId val="473216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499487"/>
        <c:crosses val="autoZero"/>
        <c:crossBetween val="midCat"/>
      </c:valAx>
      <c:valAx>
        <c:axId val="71499487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32162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'20-210917-4'!$G$110</c:f>
              <c:strCache>
                <c:ptCount val="1"/>
                <c:pt idx="0">
                  <c:v>DAP-19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'20-210917-4'!$P$109:$P$112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0.00470949269831389</c:v>
                  </c:pt>
                  <c:pt idx="2">
                    <c:v>1.93089200630381</c:v>
                  </c:pt>
                  <c:pt idx="3">
                    <c:v>0.819451729504607</c:v>
                  </c:pt>
                </c:numCache>
              </c:numRef>
            </c:plus>
            <c:minus>
              <c:numRef>
                <c:f>'20-210917-4'!$P$109:$P$112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0.00470949269831389</c:v>
                  </c:pt>
                  <c:pt idx="2">
                    <c:v>1.93089200630381</c:v>
                  </c:pt>
                  <c:pt idx="3">
                    <c:v>0.819451729504607</c:v>
                  </c:pt>
                </c:numCache>
              </c:numRef>
            </c:minus>
          </c:errBars>
          <c:xVal>
            <c:numRef>
              <c:f>'20-210917-4'!$H$116:$H$120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'20-210917-4'!$O$109:$O$113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98.7745179659663</c:v>
                </c:pt>
                <c:pt idx="2">
                  <c:v>94.8949348962669</c:v>
                </c:pt>
                <c:pt idx="3">
                  <c:v>101.411968430517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'20-210917-4'!$H$116:$H$120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'20-210917-4'!$J$116:$J$120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99.9999999813736</c:v>
                </c:pt>
                <c:pt idx="2">
                  <c:v>99.9999999068677</c:v>
                </c:pt>
                <c:pt idx="3">
                  <c:v>99.9999990686775</c:v>
                </c:pt>
                <c:pt idx="4">
                  <c:v/>
                </c:pt>
              </c:numCache>
            </c:numRef>
          </c:yVal>
          <c:smooth val="0"/>
        </c:ser>
        <c:axId val="70795468"/>
        <c:axId val="24356792"/>
      </c:scatterChart>
      <c:valAx>
        <c:axId val="7079546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356792"/>
        <c:crosses val="autoZero"/>
        <c:crossBetween val="midCat"/>
      </c:valAx>
      <c:valAx>
        <c:axId val="2435679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79546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'20-210917-4'!$G$144</c:f>
              <c:strCache>
                <c:ptCount val="1"/>
                <c:pt idx="0">
                  <c:v>DAP-21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'20-210917-4'!$Q$143:$Q$146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1.80869864066905</c:v>
                  </c:pt>
                  <c:pt idx="2">
                    <c:v>0.877500368528338</c:v>
                  </c:pt>
                  <c:pt idx="3">
                    <c:v>1.96127990565565</c:v>
                  </c:pt>
                </c:numCache>
              </c:numRef>
            </c:plus>
            <c:minus>
              <c:numRef>
                <c:f>'20-210917-4'!$Q$143:$Q$146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1.80869864066905</c:v>
                  </c:pt>
                  <c:pt idx="2">
                    <c:v>0.877500368528338</c:v>
                  </c:pt>
                  <c:pt idx="3">
                    <c:v>1.96127990565565</c:v>
                  </c:pt>
                </c:numCache>
              </c:numRef>
            </c:minus>
          </c:errBars>
          <c:xVal>
            <c:numRef>
              <c:f>'20-210917-4'!$H$150:$H$153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'20-210917-4'!$P$143:$P$146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105.401445269573</c:v>
                </c:pt>
                <c:pt idx="2">
                  <c:v>101.991408305305</c:v>
                </c:pt>
                <c:pt idx="3">
                  <c:v>102.011388990642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'20-210917-4'!$H$150:$H$153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</c:numCache>
            </c:numRef>
          </c:xVal>
          <c:yVal>
            <c:numRef>
              <c:f>'20-210917-4'!$J$150:$J$153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99.9999999981374</c:v>
                </c:pt>
                <c:pt idx="2">
                  <c:v>99.9999999906868</c:v>
                </c:pt>
                <c:pt idx="3">
                  <c:v>99.9999999068677</c:v>
                </c:pt>
              </c:numCache>
            </c:numRef>
          </c:yVal>
          <c:smooth val="0"/>
        </c:ser>
        <c:axId val="75175268"/>
        <c:axId val="13692249"/>
      </c:scatterChart>
      <c:valAx>
        <c:axId val="7517526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692249"/>
        <c:crosses val="autoZero"/>
        <c:crossBetween val="midCat"/>
      </c:valAx>
      <c:valAx>
        <c:axId val="1369224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17526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'20-210917-5'!$G$7</c:f>
              <c:strCache>
                <c:ptCount val="1"/>
                <c:pt idx="0">
                  <c:v>DAP-23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'20-210917-5'!$Q$6:$Q$9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0.857086250862701</c:v>
                  </c:pt>
                  <c:pt idx="2">
                    <c:v>0.832393187887308</c:v>
                  </c:pt>
                  <c:pt idx="3">
                    <c:v>0.490553391724107</c:v>
                  </c:pt>
                </c:numCache>
              </c:numRef>
            </c:plus>
            <c:minus>
              <c:numRef>
                <c:f>'20-210917-5'!$Q$6:$Q$9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0.857086250862701</c:v>
                  </c:pt>
                  <c:pt idx="2">
                    <c:v>0.832393187887308</c:v>
                  </c:pt>
                  <c:pt idx="3">
                    <c:v>0.490553391724107</c:v>
                  </c:pt>
                </c:numCache>
              </c:numRef>
            </c:minus>
          </c:errBars>
          <c:xVal>
            <c:numRef>
              <c:f>'20-210917-5'!$I$13:$I$17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'20-210917-5'!$P$6:$P$10</c:f>
              <c:numCache>
                <c:formatCode>General</c:formatCode>
                <c:ptCount val="5"/>
                <c:pt idx="0">
                  <c:v>100</c:v>
                </c:pt>
                <c:pt idx="1">
                  <c:v>98.6798353909464</c:v>
                </c:pt>
                <c:pt idx="2">
                  <c:v>100.434567901234</c:v>
                </c:pt>
                <c:pt idx="3">
                  <c:v>96.882304526749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'20-210917-5'!$I$13:$I$17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50000</c:v>
                </c:pt>
                <c:pt idx="4">
                  <c:v>1</c:v>
                </c:pt>
              </c:numCache>
            </c:numRef>
          </c:xVal>
          <c:yVal>
            <c:numRef>
              <c:f>'20-210917-5'!$K$13:$K$17</c:f>
              <c:numCache>
                <c:formatCode>General</c:formatCode>
                <c:ptCount val="5"/>
                <c:pt idx="0">
                  <c:v>100</c:v>
                </c:pt>
                <c:pt idx="1">
                  <c:v>99.936799077774</c:v>
                </c:pt>
                <c:pt idx="2">
                  <c:v>99.6847922457008</c:v>
                </c:pt>
                <c:pt idx="3">
                  <c:v>96.934876032819</c:v>
                </c:pt>
                <c:pt idx="4">
                  <c:v/>
                </c:pt>
              </c:numCache>
            </c:numRef>
          </c:yVal>
          <c:smooth val="0"/>
        </c:ser>
        <c:axId val="13008179"/>
        <c:axId val="40730026"/>
      </c:scatterChart>
      <c:valAx>
        <c:axId val="13008179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730026"/>
        <c:crosses val="autoZero"/>
        <c:crossBetween val="midCat"/>
      </c:valAx>
      <c:valAx>
        <c:axId val="4073002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008179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'20-210917-5'!$G$41</c:f>
              <c:strCache>
                <c:ptCount val="1"/>
                <c:pt idx="0">
                  <c:v>AKI-B31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'20-210917-5'!$P$40:$P$43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2.76264854357854</c:v>
                  </c:pt>
                  <c:pt idx="2">
                    <c:v>0.917492531399775</c:v>
                  </c:pt>
                  <c:pt idx="3">
                    <c:v>1.33930846302816</c:v>
                  </c:pt>
                </c:numCache>
              </c:numRef>
            </c:plus>
            <c:minus>
              <c:numRef>
                <c:f>'20-210917-5'!$P$40:$P$43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2.76264854357854</c:v>
                  </c:pt>
                  <c:pt idx="2">
                    <c:v>0.917492531399775</c:v>
                  </c:pt>
                  <c:pt idx="3">
                    <c:v>1.33930846302816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'20-210917-5'!$H$47:$H$51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'20-210917-5'!$O$40:$O$43</c:f>
              <c:numCache>
                <c:formatCode>General</c:formatCode>
                <c:ptCount val="4"/>
                <c:pt idx="0">
                  <c:v>100</c:v>
                </c:pt>
                <c:pt idx="1">
                  <c:v>98.6403292181069</c:v>
                </c:pt>
                <c:pt idx="2">
                  <c:v>97.2378600823045</c:v>
                </c:pt>
                <c:pt idx="3">
                  <c:v>99.3810699588476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'20-210917-5'!$H$47:$H$51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'20-210917-5'!$J$47:$J$51</c:f>
              <c:numCache>
                <c:formatCode>General</c:formatCode>
                <c:ptCount val="5"/>
                <c:pt idx="0">
                  <c:v>100</c:v>
                </c:pt>
                <c:pt idx="1">
                  <c:v>99.941517923971</c:v>
                </c:pt>
                <c:pt idx="2">
                  <c:v>99.7082720540915</c:v>
                </c:pt>
                <c:pt idx="3">
                  <c:v>98.843212235914</c:v>
                </c:pt>
                <c:pt idx="4">
                  <c:v/>
                </c:pt>
              </c:numCache>
            </c:numRef>
          </c:yVal>
          <c:smooth val="0"/>
        </c:ser>
        <c:axId val="49447294"/>
        <c:axId val="32552366"/>
      </c:scatterChart>
      <c:valAx>
        <c:axId val="4944729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552366"/>
        <c:crosses val="autoZero"/>
        <c:crossBetween val="midCat"/>
      </c:valAx>
      <c:valAx>
        <c:axId val="32552366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44729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'20-210917-5'!$G$76</c:f>
              <c:strCache>
                <c:ptCount val="1"/>
                <c:pt idx="0">
                  <c:v>AKI-B93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'20-210917-5'!$Q$75:$Q$78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1.88672775147712</c:v>
                  </c:pt>
                  <c:pt idx="2">
                    <c:v>3.04596124032144</c:v>
                  </c:pt>
                  <c:pt idx="3">
                    <c:v>1.84265112621952</c:v>
                  </c:pt>
                </c:numCache>
              </c:numRef>
            </c:plus>
            <c:minus>
              <c:numRef>
                <c:f>'20-210917-5'!$Q$75:$Q$78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1.88672775147712</c:v>
                  </c:pt>
                  <c:pt idx="2">
                    <c:v>3.04596124032144</c:v>
                  </c:pt>
                  <c:pt idx="3">
                    <c:v>1.84265112621952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'20-210917-5'!$H$82:$H$86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'20-210917-5'!$P$75:$P$79</c:f>
              <c:numCache>
                <c:formatCode>General</c:formatCode>
                <c:ptCount val="5"/>
                <c:pt idx="0">
                  <c:v>100</c:v>
                </c:pt>
                <c:pt idx="1">
                  <c:v>99.2888888888891</c:v>
                </c:pt>
                <c:pt idx="2">
                  <c:v>92.5530864197531</c:v>
                </c:pt>
                <c:pt idx="3">
                  <c:v>85.5539094650206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'20-210917-5'!$H$82:$H$86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'20-210917-5'!$J$82:$J$86</c:f>
              <c:numCache>
                <c:formatCode>General</c:formatCode>
                <c:ptCount val="5"/>
                <c:pt idx="0">
                  <c:v>100</c:v>
                </c:pt>
                <c:pt idx="1">
                  <c:v>99.0966748687797</c:v>
                </c:pt>
                <c:pt idx="2">
                  <c:v>95.6408823643089</c:v>
                </c:pt>
                <c:pt idx="3">
                  <c:v>84.5800506516158</c:v>
                </c:pt>
                <c:pt idx="4">
                  <c:v/>
                </c:pt>
              </c:numCache>
            </c:numRef>
          </c:yVal>
          <c:smooth val="0"/>
        </c:ser>
        <c:axId val="73824680"/>
        <c:axId val="25856228"/>
      </c:scatterChart>
      <c:valAx>
        <c:axId val="7382468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856228"/>
        <c:crosses val="autoZero"/>
        <c:crossBetween val="midCat"/>
      </c:valAx>
      <c:valAx>
        <c:axId val="2585622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82468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'20-210917-5'!$G$110</c:f>
              <c:strCache>
                <c:ptCount val="1"/>
                <c:pt idx="0">
                  <c:v>AKI-B129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'20-210917-5'!$P$109:$P$112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1.99197722505577</c:v>
                  </c:pt>
                  <c:pt idx="2">
                    <c:v>0.942767846973054</c:v>
                  </c:pt>
                  <c:pt idx="3">
                    <c:v>1.94255794275489</c:v>
                  </c:pt>
                </c:numCache>
              </c:numRef>
            </c:plus>
            <c:minus>
              <c:numRef>
                <c:f>'20-210917-5'!$P$109:$P$112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1.99197722505577</c:v>
                  </c:pt>
                  <c:pt idx="2">
                    <c:v>0.942767846973054</c:v>
                  </c:pt>
                  <c:pt idx="3">
                    <c:v>1.94255794275489</c:v>
                  </c:pt>
                </c:numCache>
              </c:numRef>
            </c:minus>
          </c:errBars>
          <c:xVal>
            <c:numRef>
              <c:f>'20-210917-5'!$H$116:$H$120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'20-210917-5'!$O$109:$O$113</c:f>
              <c:numCache>
                <c:formatCode>General</c:formatCode>
                <c:ptCount val="5"/>
                <c:pt idx="0">
                  <c:v>100</c:v>
                </c:pt>
                <c:pt idx="1">
                  <c:v>95.3744855967078</c:v>
                </c:pt>
                <c:pt idx="2">
                  <c:v>100.283127572016</c:v>
                </c:pt>
                <c:pt idx="3">
                  <c:v>96.638683127572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'20-210917-5'!$H$116:$H$120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'20-210917-5'!$J$116:$J$120</c:f>
              <c:numCache>
                <c:formatCode>General</c:formatCode>
                <c:ptCount val="5"/>
                <c:pt idx="0">
                  <c:v>100</c:v>
                </c:pt>
                <c:pt idx="1">
                  <c:v>99.8295627585041</c:v>
                </c:pt>
                <c:pt idx="2">
                  <c:v>99.1535842233257</c:v>
                </c:pt>
                <c:pt idx="3">
                  <c:v>96.6981783123486</c:v>
                </c:pt>
                <c:pt idx="4">
                  <c:v/>
                </c:pt>
              </c:numCache>
            </c:numRef>
          </c:yVal>
          <c:smooth val="0"/>
        </c:ser>
        <c:axId val="87397568"/>
        <c:axId val="35400852"/>
      </c:scatterChart>
      <c:valAx>
        <c:axId val="8739756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400852"/>
        <c:crosses val="autoZero"/>
        <c:crossBetween val="midCat"/>
      </c:valAx>
      <c:valAx>
        <c:axId val="35400852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39756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'20-210917-5'!$G$144</c:f>
              <c:strCache>
                <c:ptCount val="1"/>
                <c:pt idx="0">
                  <c:v>AKI-B169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'20-210917-5'!$Q$143:$Q$146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0.879559502200876</c:v>
                  </c:pt>
                  <c:pt idx="2">
                    <c:v>0.767515295295063</c:v>
                  </c:pt>
                  <c:pt idx="3">
                    <c:v>1.68501075778064</c:v>
                  </c:pt>
                </c:numCache>
              </c:numRef>
            </c:plus>
            <c:minus>
              <c:numRef>
                <c:f>'20-210917-5'!$Q$143:$Q$146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0.879559502200876</c:v>
                  </c:pt>
                  <c:pt idx="2">
                    <c:v>0.767515295295063</c:v>
                  </c:pt>
                  <c:pt idx="3">
                    <c:v>1.68501075778064</c:v>
                  </c:pt>
                </c:numCache>
              </c:numRef>
            </c:minus>
          </c:errBars>
          <c:xVal>
            <c:numRef>
              <c:f>'20-210917-5'!$H$150:$H$153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'20-210917-5'!$P$143:$P$146</c:f>
              <c:numCache>
                <c:formatCode>General</c:formatCode>
                <c:ptCount val="4"/>
                <c:pt idx="0">
                  <c:v>100</c:v>
                </c:pt>
                <c:pt idx="1">
                  <c:v>103.20329218107</c:v>
                </c:pt>
                <c:pt idx="2">
                  <c:v>97.9127572016462</c:v>
                </c:pt>
                <c:pt idx="3">
                  <c:v>97.9555555555556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'20-210917-5'!$H$150:$H$153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'20-210917-5'!$J$150:$J$153</c:f>
              <c:numCache>
                <c:formatCode>General</c:formatCode>
                <c:ptCount val="4"/>
                <c:pt idx="0">
                  <c:v>100</c:v>
                </c:pt>
                <c:pt idx="1">
                  <c:v>99.8844021622499</c:v>
                </c:pt>
                <c:pt idx="2">
                  <c:v>99.4246710824041</c:v>
                </c:pt>
                <c:pt idx="3">
                  <c:v>97.7377307963832</c:v>
                </c:pt>
              </c:numCache>
            </c:numRef>
          </c:yVal>
          <c:smooth val="0"/>
        </c:ser>
        <c:axId val="22536973"/>
        <c:axId val="14999098"/>
      </c:scatterChart>
      <c:valAx>
        <c:axId val="22536973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999098"/>
        <c:crosses val="autoZero"/>
        <c:crossBetween val="midCat"/>
      </c:valAx>
      <c:valAx>
        <c:axId val="1499909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536973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'170817-concresp'!$G$14</c:f>
              <c:strCache>
                <c:ptCount val="1"/>
                <c:pt idx="0">
                  <c:v>NJ1-58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'170817-concresp'!$Q$3:$Q$6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1.89827792759444</c:v>
                  </c:pt>
                  <c:pt idx="2">
                    <c:v>0.492673152038935</c:v>
                  </c:pt>
                  <c:pt idx="3">
                    <c:v>3.76911910537368</c:v>
                  </c:pt>
                </c:numCache>
              </c:numRef>
            </c:plus>
            <c:minus>
              <c:numRef>
                <c:f>'170817-concresp'!$Q$3:$Q$6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1.89827792759444</c:v>
                  </c:pt>
                  <c:pt idx="2">
                    <c:v>0.492673152038935</c:v>
                  </c:pt>
                  <c:pt idx="3">
                    <c:v>3.76911910537368</c:v>
                  </c:pt>
                </c:numCache>
              </c:numRef>
            </c:minus>
          </c:errBars>
          <c:xVal>
            <c:numRef>
              <c:f>'170817-concresp'!$I$14:$I$22</c:f>
              <c:numCache>
                <c:formatCode>General</c:formatCode>
                <c:ptCount val="9"/>
                <c:pt idx="0">
                  <c:v>0.1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xVal>
          <c:yVal>
            <c:numRef>
              <c:f>'170817-concresp'!$P$3:$P$11</c:f>
              <c:numCache>
                <c:formatCode>General</c:formatCode>
                <c:ptCount val="9"/>
                <c:pt idx="0">
                  <c:v>100</c:v>
                </c:pt>
                <c:pt idx="1">
                  <c:v>109.896791743339</c:v>
                </c:pt>
                <c:pt idx="2">
                  <c:v>101.499319945596</c:v>
                </c:pt>
                <c:pt idx="3">
                  <c:v>61.9121529722378</c:v>
                </c:pt>
                <c:pt idx="4">
                  <c:v>35.6700536042884</c:v>
                </c:pt>
                <c:pt idx="5">
                  <c:v>12.4553964317145</c:v>
                </c:pt>
                <c:pt idx="6">
                  <c:v>2.48979918393471</c:v>
                </c:pt>
                <c:pt idx="7">
                  <c:v>-0.230418433474679</c:v>
                </c:pt>
                <c:pt idx="8">
                  <c:v>2.41939355148412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'170817-concresp'!$I$14:$I$22</c:f>
              <c:numCache>
                <c:formatCode>General</c:formatCode>
                <c:ptCount val="9"/>
                <c:pt idx="0">
                  <c:v>0.1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xVal>
          <c:yVal>
            <c:numRef>
              <c:f>'170817-concresp'!$K$14:$K$22</c:f>
              <c:numCache>
                <c:formatCode>General</c:formatCode>
                <c:ptCount val="9"/>
                <c:pt idx="0">
                  <c:v>109.896791743339</c:v>
                </c:pt>
                <c:pt idx="1">
                  <c:v>107.798194920968</c:v>
                </c:pt>
                <c:pt idx="2">
                  <c:v>91.9886070481207</c:v>
                </c:pt>
                <c:pt idx="3">
                  <c:v>55.6893016928656</c:v>
                </c:pt>
                <c:pt idx="4">
                  <c:v>37.2938202682751</c:v>
                </c:pt>
                <c:pt idx="5">
                  <c:v>22.4574055717069</c:v>
                </c:pt>
                <c:pt idx="6">
                  <c:v>10.2382771801543</c:v>
                </c:pt>
                <c:pt idx="7">
                  <c:v>5.36924516448269</c:v>
                </c:pt>
                <c:pt idx="8">
                  <c:v>1.11752844598659</c:v>
                </c:pt>
              </c:numCache>
            </c:numRef>
          </c:yVal>
          <c:smooth val="0"/>
        </c:ser>
        <c:axId val="2233508"/>
        <c:axId val="59504255"/>
      </c:scatterChart>
      <c:valAx>
        <c:axId val="2233508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504255"/>
        <c:crosses val="autoZero"/>
        <c:crossBetween val="midCat"/>
      </c:valAx>
      <c:valAx>
        <c:axId val="59504255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33508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'170817-concresp'!$G$41</c:f>
              <c:strCache>
                <c:ptCount val="1"/>
                <c:pt idx="0">
                  <c:v>NJ1-59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'170817-concresp'!$P$47:$P$50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5.38550432619561</c:v>
                  </c:pt>
                  <c:pt idx="2">
                    <c:v>4.66497753640791</c:v>
                  </c:pt>
                  <c:pt idx="3">
                    <c:v>4.00889571232743</c:v>
                  </c:pt>
                </c:numCache>
              </c:numRef>
            </c:plus>
            <c:minus>
              <c:numRef>
                <c:f>'170817-concresp'!$P$47:$P$50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5.38550432619561</c:v>
                  </c:pt>
                  <c:pt idx="2">
                    <c:v>4.66497753640791</c:v>
                  </c:pt>
                  <c:pt idx="3">
                    <c:v>4.00889571232743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'170817-concresp'!$H$47:$H$56</c:f>
              <c:numCache>
                <c:formatCode>General</c:formatCode>
                <c:ptCount val="10"/>
                <c:pt idx="0">
                  <c:v>0.1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</c:v>
                </c:pt>
              </c:numCache>
            </c:numRef>
          </c:xVal>
          <c:yVal>
            <c:numRef>
              <c:f>'170817-concresp'!$O$47:$O$55</c:f>
              <c:numCache>
                <c:formatCode>General</c:formatCode>
                <c:ptCount val="9"/>
                <c:pt idx="0">
                  <c:v>100</c:v>
                </c:pt>
                <c:pt idx="1">
                  <c:v>103.374669973598</c:v>
                </c:pt>
                <c:pt idx="2">
                  <c:v>93.4730778462278</c:v>
                </c:pt>
                <c:pt idx="3">
                  <c:v>67.269381550524</c:v>
                </c:pt>
                <c:pt idx="4">
                  <c:v>51.415313225058</c:v>
                </c:pt>
                <c:pt idx="5">
                  <c:v>30.1208096647732</c:v>
                </c:pt>
                <c:pt idx="6">
                  <c:v>11.9177534202736</c:v>
                </c:pt>
                <c:pt idx="7">
                  <c:v>6.11888951116089</c:v>
                </c:pt>
                <c:pt idx="8">
                  <c:v>1.4465157212577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'170817-concresp'!$H$47:$H$56</c:f>
              <c:numCache>
                <c:formatCode>General</c:formatCode>
                <c:ptCount val="10"/>
                <c:pt idx="0">
                  <c:v>0.1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</c:v>
                </c:pt>
              </c:numCache>
            </c:numRef>
          </c:xVal>
          <c:yVal>
            <c:numRef>
              <c:f>'170817-concresp'!$I$57:$I$65</c:f>
              <c:numCache>
                <c:formatCode>General</c:formatCode>
                <c:ptCount val="9"/>
                <c:pt idx="0">
                  <c:v>100</c:v>
                </c:pt>
                <c:pt idx="1">
                  <c:v>98.9666517866925</c:v>
                </c:pt>
                <c:pt idx="2">
                  <c:v>90.545773584632</c:v>
                </c:pt>
                <c:pt idx="3">
                  <c:v>65.7000482996222</c:v>
                </c:pt>
                <c:pt idx="4">
                  <c:v>48.9203811824137</c:v>
                </c:pt>
                <c:pt idx="5">
                  <c:v>32.3805299254032</c:v>
                </c:pt>
                <c:pt idx="6">
                  <c:v>16.0753898161965</c:v>
                </c:pt>
                <c:pt idx="7">
                  <c:v>8.74020600078029</c:v>
                </c:pt>
                <c:pt idx="8">
                  <c:v>1.87945585058385</c:v>
                </c:pt>
              </c:numCache>
            </c:numRef>
          </c:yVal>
          <c:smooth val="0"/>
        </c:ser>
        <c:axId val="16478834"/>
        <c:axId val="94397974"/>
      </c:scatterChart>
      <c:valAx>
        <c:axId val="1647883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397974"/>
        <c:crosses val="autoZero"/>
        <c:crossBetween val="midCat"/>
      </c:valAx>
      <c:valAx>
        <c:axId val="94397974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478834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'170817-concresp'!$G$85</c:f>
              <c:strCache>
                <c:ptCount val="1"/>
                <c:pt idx="0">
                  <c:v>NJ1-27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'170817-concresp'!$Q$91:$Q$94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plus>
            <c:minus>
              <c:numRef>
                <c:f>'170817-concresp'!$Q$91:$Q$94</c:f>
                <c:numCache>
                  <c:formatCode>General</c:formatCode>
                  <c:ptCount val="4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'170817-concresp'!$H$92:$H$100</c:f>
              <c:numCache>
                <c:formatCode>General</c:formatCode>
                <c:ptCount val="9"/>
                <c:pt idx="0">
                  <c:v>0.1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xVal>
          <c:yVal>
            <c:numRef>
              <c:f>'170817-concresp'!$O$92:$O$100</c:f>
              <c:numCache>
                <c:formatCode>General</c:formatCode>
                <c:ptCount val="9"/>
                <c:pt idx="0">
                  <c:v>100</c:v>
                </c:pt>
                <c:pt idx="1">
                  <c:v>103.937915033203</c:v>
                </c:pt>
                <c:pt idx="2">
                  <c:v>100.26402112169</c:v>
                </c:pt>
                <c:pt idx="3">
                  <c:v>96.6157292583407</c:v>
                </c:pt>
                <c:pt idx="4">
                  <c:v>92.9162332986639</c:v>
                </c:pt>
                <c:pt idx="5">
                  <c:v>88.3078646291703</c:v>
                </c:pt>
                <c:pt idx="6">
                  <c:v>64.6515721257701</c:v>
                </c:pt>
                <c:pt idx="7">
                  <c:v>36.3165053204256</c:v>
                </c:pt>
                <c:pt idx="8">
                  <c:v>14.9707976638131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'170817-concresp'!$H$92:$H$100</c:f>
              <c:numCache>
                <c:formatCode>General</c:formatCode>
                <c:ptCount val="9"/>
                <c:pt idx="0">
                  <c:v>0.1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xVal>
          <c:yVal>
            <c:numRef>
              <c:f>'170817-concresp'!$I$102:$I$110</c:f>
              <c:numCache>
                <c:formatCode>General</c:formatCode>
                <c:ptCount val="9"/>
                <c:pt idx="0">
                  <c:v>100</c:v>
                </c:pt>
                <c:pt idx="1">
                  <c:v>99.8802048683899</c:v>
                </c:pt>
                <c:pt idx="2">
                  <c:v>98.8148267030968</c:v>
                </c:pt>
                <c:pt idx="3">
                  <c:v>94.3423455543669</c:v>
                </c:pt>
                <c:pt idx="4">
                  <c:v>89.2905923847775</c:v>
                </c:pt>
                <c:pt idx="5">
                  <c:v>80.6531209119215</c:v>
                </c:pt>
                <c:pt idx="6">
                  <c:v>62.5119529753231</c:v>
                </c:pt>
                <c:pt idx="7">
                  <c:v>45.4671910235973</c:v>
                </c:pt>
                <c:pt idx="8">
                  <c:v>14.29196064139</c:v>
                </c:pt>
              </c:numCache>
            </c:numRef>
          </c:yVal>
          <c:smooth val="0"/>
        </c:ser>
        <c:axId val="77960517"/>
        <c:axId val="70893239"/>
      </c:scatterChart>
      <c:valAx>
        <c:axId val="7796051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893239"/>
        <c:crosses val="autoZero"/>
        <c:crossBetween val="midCat"/>
      </c:valAx>
      <c:valAx>
        <c:axId val="70893239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960517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'170817-concresp'!$G$119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'170817-concresp'!$P$125:$P$128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3.90883878299089</c:v>
                  </c:pt>
                  <c:pt idx="2">
                    <c:v>2.60229472411929</c:v>
                  </c:pt>
                  <c:pt idx="3">
                    <c:v>2.57808460460446</c:v>
                  </c:pt>
                </c:numCache>
              </c:numRef>
            </c:plus>
            <c:minus>
              <c:numRef>
                <c:f>'170817-concresp'!$P$125:$P$128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3.90883878299089</c:v>
                  </c:pt>
                  <c:pt idx="2">
                    <c:v>2.60229472411929</c:v>
                  </c:pt>
                  <c:pt idx="3">
                    <c:v>2.57808460460446</c:v>
                  </c:pt>
                </c:numCache>
              </c:numRef>
            </c:minus>
          </c:errBars>
          <c:xVal>
            <c:numRef>
              <c:f>'170817-concresp'!$H$125:$H$129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'170817-concresp'!$O$125:$O$129</c:f>
              <c:numCache>
                <c:formatCode>General</c:formatCode>
                <c:ptCount val="5"/>
                <c:pt idx="0">
                  <c:v>100</c:v>
                </c:pt>
                <c:pt idx="1">
                  <c:v>96.7886834521647</c:v>
                </c:pt>
                <c:pt idx="2">
                  <c:v>100.442641499322</c:v>
                </c:pt>
                <c:pt idx="3">
                  <c:v>85.9827203795161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'170817-concresp'!$H$125:$H$129</c:f>
              <c:numCache>
                <c:formatCode>General</c:formatCode>
                <c:ptCount val="5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  <c:pt idx="4">
                  <c:v>1</c:v>
                </c:pt>
              </c:numCache>
            </c:numRef>
          </c:xVal>
          <c:yVal>
            <c:numRef>
              <c:f>'170817-concresp'!$J$132:$J$136</c:f>
              <c:numCache>
                <c:formatCode>General</c:formatCode>
                <c:ptCount val="5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/>
                </c:pt>
              </c:numCache>
            </c:numRef>
          </c:yVal>
          <c:smooth val="0"/>
        </c:ser>
        <c:axId val="23087600"/>
        <c:axId val="71505423"/>
      </c:scatterChart>
      <c:valAx>
        <c:axId val="23087600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505423"/>
        <c:crosses val="autoZero"/>
        <c:crossBetween val="midCat"/>
      </c:valAx>
      <c:valAx>
        <c:axId val="71505423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087600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'170817-concresp'!$G$153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'170817-concresp'!$Q$159:$Q$162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2.9306231762162</c:v>
                  </c:pt>
                  <c:pt idx="2">
                    <c:v>4.25581673538302</c:v>
                  </c:pt>
                  <c:pt idx="3">
                    <c:v>2.17634743804639</c:v>
                  </c:pt>
                </c:numCache>
              </c:numRef>
            </c:plus>
            <c:minus>
              <c:numRef>
                <c:f>'170817-concresp'!$Q$159:$Q$162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2.9306231762162</c:v>
                  </c:pt>
                  <c:pt idx="2">
                    <c:v>4.25581673538302</c:v>
                  </c:pt>
                  <c:pt idx="3">
                    <c:v>2.17634743804639</c:v>
                  </c:pt>
                </c:numCache>
              </c:numRef>
            </c:minus>
          </c:errBars>
          <c:xVal>
            <c:numRef>
              <c:f>'170817-concresp'!$H$159:$H$162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'170817-concresp'!$P$159:$P$162</c:f>
              <c:numCache>
                <c:formatCode>General</c:formatCode>
                <c:ptCount val="4"/>
                <c:pt idx="0">
                  <c:v>100</c:v>
                </c:pt>
                <c:pt idx="1">
                  <c:v>99.9245319386531</c:v>
                </c:pt>
                <c:pt idx="2">
                  <c:v>83.8525465729444</c:v>
                </c:pt>
                <c:pt idx="3">
                  <c:v>55.9736723421431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'170817-concresp'!$H$159:$H$162</c:f>
              <c:numCache>
                <c:formatCode>General</c:formatCode>
                <c:ptCount val="4"/>
                <c:pt idx="0">
                  <c:v>0.1</c:v>
                </c:pt>
                <c:pt idx="1">
                  <c:v>1000</c:v>
                </c:pt>
                <c:pt idx="2">
                  <c:v>5000</c:v>
                </c:pt>
                <c:pt idx="3">
                  <c:v>20000</c:v>
                </c:pt>
              </c:numCache>
            </c:numRef>
          </c:xVal>
          <c:yVal>
            <c:numRef>
              <c:f>'170817-concresp'!$J$166:$J$169</c:f>
              <c:numCache>
                <c:formatCode>General</c:formatCode>
                <c:ptCount val="4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axId val="40463266"/>
        <c:axId val="61424918"/>
      </c:scatterChart>
      <c:valAx>
        <c:axId val="4046326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424918"/>
        <c:crosses val="autoZero"/>
        <c:crossBetween val="midCat"/>
      </c:valAx>
      <c:valAx>
        <c:axId val="61424918"/>
        <c:scaling>
          <c:orientation val="minMax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463266"/>
        <c:crossesAt val="0.0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151803983980133"/>
          <c:y val="0.0981354842480566"/>
          <c:w val="0.960515807085352"/>
          <c:h val="0.697586065813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in uM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summary!$G$3:$G$118</c:f>
                <c:numCache>
                  <c:formatCode>General</c:formatCode>
                  <c:ptCount val="116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>2.97967340049465</c:v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>1.96412700635026</c:v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>0.0646799640894614</c:v>
                  </c:pt>
                  <c:pt idx="72">
                    <c:v>0.495429233598779</c:v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>1.48628020561096</c:v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</c:errBars>
          <c:cat>
            <c:strRef>
              <c:f>summary!$A$3:$A$201</c:f>
              <c:strCache>
                <c:ptCount val="199"/>
                <c:pt idx="0">
                  <c:v>C1</c:v>
                </c:pt>
                <c:pt idx="1">
                  <c:v>C10</c:v>
                </c:pt>
                <c:pt idx="2">
                  <c:v>C11</c:v>
                </c:pt>
                <c:pt idx="3">
                  <c:v>C12</c:v>
                </c:pt>
                <c:pt idx="4">
                  <c:v>C13</c:v>
                </c:pt>
                <c:pt idx="5">
                  <c:v>C15</c:v>
                </c:pt>
                <c:pt idx="6">
                  <c:v>C16</c:v>
                </c:pt>
                <c:pt idx="7">
                  <c:v>C17</c:v>
                </c:pt>
                <c:pt idx="8">
                  <c:v>C18</c:v>
                </c:pt>
                <c:pt idx="9">
                  <c:v>C19</c:v>
                </c:pt>
                <c:pt idx="10">
                  <c:v>C20</c:v>
                </c:pt>
                <c:pt idx="11">
                  <c:v>C22</c:v>
                </c:pt>
                <c:pt idx="12">
                  <c:v>C6</c:v>
                </c:pt>
                <c:pt idx="13">
                  <c:v>C7</c:v>
                </c:pt>
                <c:pt idx="14">
                  <c:v>C8</c:v>
                </c:pt>
                <c:pt idx="15">
                  <c:v>C9</c:v>
                </c:pt>
                <c:pt idx="16">
                  <c:v>MTI35</c:v>
                </c:pt>
                <c:pt idx="17">
                  <c:v>MTI-39</c:v>
                </c:pt>
                <c:pt idx="18">
                  <c:v>MTI-43</c:v>
                </c:pt>
                <c:pt idx="19">
                  <c:v>MTI-47</c:v>
                </c:pt>
                <c:pt idx="20">
                  <c:v>MTI-55</c:v>
                </c:pt>
                <c:pt idx="21">
                  <c:v>MTI-59</c:v>
                </c:pt>
                <c:pt idx="22">
                  <c:v>MTI-61</c:v>
                </c:pt>
                <c:pt idx="23">
                  <c:v>MTI-69</c:v>
                </c:pt>
                <c:pt idx="24">
                  <c:v>MTI-71</c:v>
                </c:pt>
                <c:pt idx="25">
                  <c:v>MTI-73</c:v>
                </c:pt>
                <c:pt idx="26">
                  <c:v>MTI-75</c:v>
                </c:pt>
                <c:pt idx="27">
                  <c:v>MTI-77</c:v>
                </c:pt>
                <c:pt idx="28">
                  <c:v>MTI-79</c:v>
                </c:pt>
                <c:pt idx="29">
                  <c:v>MV-I-25</c:v>
                </c:pt>
                <c:pt idx="30">
                  <c:v>Amb004</c:v>
                </c:pt>
                <c:pt idx="31">
                  <c:v>Amb030</c:v>
                </c:pt>
                <c:pt idx="32">
                  <c:v>Amb032</c:v>
                </c:pt>
                <c:pt idx="33">
                  <c:v>Amb074</c:v>
                </c:pt>
                <c:pt idx="34">
                  <c:v>Amb149</c:v>
                </c:pt>
                <c:pt idx="35">
                  <c:v>Amb210</c:v>
                </c:pt>
                <c:pt idx="36">
                  <c:v>Amb221</c:v>
                </c:pt>
                <c:pt idx="37">
                  <c:v>Amb224</c:v>
                </c:pt>
                <c:pt idx="38">
                  <c:v>Amb244</c:v>
                </c:pt>
                <c:pt idx="39">
                  <c:v>Amb259</c:v>
                </c:pt>
                <c:pt idx="40">
                  <c:v>Amb321</c:v>
                </c:pt>
                <c:pt idx="41">
                  <c:v>Amb322</c:v>
                </c:pt>
                <c:pt idx="42">
                  <c:v>Amb333</c:v>
                </c:pt>
                <c:pt idx="43">
                  <c:v>Amb369</c:v>
                </c:pt>
                <c:pt idx="44">
                  <c:v>Amb370</c:v>
                </c:pt>
                <c:pt idx="45">
                  <c:v>Amb377</c:v>
                </c:pt>
                <c:pt idx="46">
                  <c:v>Amb453</c:v>
                </c:pt>
                <c:pt idx="47">
                  <c:v>Amb506</c:v>
                </c:pt>
                <c:pt idx="48">
                  <c:v>Amb519</c:v>
                </c:pt>
                <c:pt idx="49">
                  <c:v>Amb529</c:v>
                </c:pt>
                <c:pt idx="50">
                  <c:v>Amb538</c:v>
                </c:pt>
                <c:pt idx="51">
                  <c:v>Amb579</c:v>
                </c:pt>
                <c:pt idx="52">
                  <c:v>Amb583</c:v>
                </c:pt>
                <c:pt idx="53">
                  <c:v>Amb587</c:v>
                </c:pt>
                <c:pt idx="54">
                  <c:v>Amb649</c:v>
                </c:pt>
                <c:pt idx="55">
                  <c:v>Amb713</c:v>
                </c:pt>
                <c:pt idx="56">
                  <c:v>Amb861</c:v>
                </c:pt>
                <c:pt idx="57">
                  <c:v>Amb874</c:v>
                </c:pt>
                <c:pt idx="58">
                  <c:v>Amb879</c:v>
                </c:pt>
                <c:pt idx="59">
                  <c:v>Amb884</c:v>
                </c:pt>
                <c:pt idx="60">
                  <c:v>Amb890</c:v>
                </c:pt>
                <c:pt idx="61">
                  <c:v>Amb891</c:v>
                </c:pt>
                <c:pt idx="62">
                  <c:v>Amb898</c:v>
                </c:pt>
                <c:pt idx="63">
                  <c:v>Amb924</c:v>
                </c:pt>
                <c:pt idx="64">
                  <c:v>Amb930</c:v>
                </c:pt>
                <c:pt idx="65">
                  <c:v>Amb937</c:v>
                </c:pt>
                <c:pt idx="66">
                  <c:v>Amb950</c:v>
                </c:pt>
                <c:pt idx="67">
                  <c:v>Amb962</c:v>
                </c:pt>
                <c:pt idx="68">
                  <c:v>Amb994</c:v>
                </c:pt>
                <c:pt idx="69">
                  <c:v>Amb998</c:v>
                </c:pt>
                <c:pt idx="70">
                  <c:v>IAT-39-II</c:v>
                </c:pt>
                <c:pt idx="71">
                  <c:v>TL2-73</c:v>
                </c:pt>
                <c:pt idx="72">
                  <c:v>AKI XVII103</c:v>
                </c:pt>
                <c:pt idx="73">
                  <c:v>AKI XVII151</c:v>
                </c:pt>
                <c:pt idx="74">
                  <c:v>AKIXVIII7</c:v>
                </c:pt>
                <c:pt idx="75">
                  <c:v>TL4-66</c:v>
                </c:pt>
                <c:pt idx="76">
                  <c:v>TL4-63</c:v>
                </c:pt>
                <c:pt idx="77">
                  <c:v>TL4-58</c:v>
                </c:pt>
                <c:pt idx="78">
                  <c:v>AKI XIII3</c:v>
                </c:pt>
                <c:pt idx="79">
                  <c:v>IAT71</c:v>
                </c:pt>
                <c:pt idx="80">
                  <c:v>IAT-127</c:v>
                </c:pt>
                <c:pt idx="81">
                  <c:v>AKIXVIII31</c:v>
                </c:pt>
                <c:pt idx="82">
                  <c:v>AKI XVII31</c:v>
                </c:pt>
                <c:pt idx="83">
                  <c:v>IAT-145</c:v>
                </c:pt>
                <c:pt idx="84">
                  <c:v>AKI XVIII55</c:v>
                </c:pt>
                <c:pt idx="85">
                  <c:v>AKI XVIII1</c:v>
                </c:pt>
                <c:pt idx="86">
                  <c:v>IAT-93-II</c:v>
                </c:pt>
                <c:pt idx="87">
                  <c:v>AKI XVII167</c:v>
                </c:pt>
                <c:pt idx="88">
                  <c:v>TL4-18</c:v>
                </c:pt>
                <c:pt idx="89">
                  <c:v>IAT-31-II</c:v>
                </c:pt>
                <c:pt idx="90">
                  <c:v>IAT-72</c:v>
                </c:pt>
                <c:pt idx="91">
                  <c:v>TL4-32</c:v>
                </c:pt>
                <c:pt idx="92">
                  <c:v>IAT-40</c:v>
                </c:pt>
                <c:pt idx="93">
                  <c:v>RPI-191</c:v>
                </c:pt>
                <c:pt idx="94">
                  <c:v>TL4-50.2</c:v>
                </c:pt>
                <c:pt idx="95">
                  <c:v>CB-21</c:v>
                </c:pt>
                <c:pt idx="96">
                  <c:v>TL4-31</c:v>
                </c:pt>
                <c:pt idx="97">
                  <c:v>RA-A111</c:v>
                </c:pt>
                <c:pt idx="98">
                  <c:v>TL4-30.2</c:v>
                </c:pt>
                <c:pt idx="99">
                  <c:v>LKC098</c:v>
                </c:pt>
                <c:pt idx="100">
                  <c:v>LKE61</c:v>
                </c:pt>
                <c:pt idx="101">
                  <c:v>CB-26</c:v>
                </c:pt>
                <c:pt idx="102">
                  <c:v>LKE101</c:v>
                </c:pt>
                <c:pt idx="103">
                  <c:v>LKE21</c:v>
                </c:pt>
                <c:pt idx="104">
                  <c:v>RPII-015</c:v>
                </c:pt>
                <c:pt idx="105">
                  <c:v>AKI XII33</c:v>
                </c:pt>
                <c:pt idx="106">
                  <c:v>IAT-120</c:v>
                </c:pt>
                <c:pt idx="107">
                  <c:v>PKII-52</c:v>
                </c:pt>
                <c:pt idx="108">
                  <c:v>AKI XVI123</c:v>
                </c:pt>
                <c:pt idx="109">
                  <c:v>TL4-28</c:v>
                </c:pt>
                <c:pt idx="110">
                  <c:v>RPI-175</c:v>
                </c:pt>
                <c:pt idx="111">
                  <c:v>AKI XIII85</c:v>
                </c:pt>
                <c:pt idx="112">
                  <c:v>AKI XIV165</c:v>
                </c:pt>
                <c:pt idx="113">
                  <c:v>IAT-98-II</c:v>
                </c:pt>
                <c:pt idx="114">
                  <c:v>RPI-149</c:v>
                </c:pt>
                <c:pt idx="115">
                  <c:v>RPI-155</c:v>
                </c:pt>
                <c:pt idx="116">
                  <c:v>AKI-A141</c:v>
                </c:pt>
                <c:pt idx="117">
                  <c:v>AIM A085CA</c:v>
                </c:pt>
                <c:pt idx="118">
                  <c:v>AKI A183</c:v>
                </c:pt>
                <c:pt idx="119">
                  <c:v>AKI XVIII129</c:v>
                </c:pt>
                <c:pt idx="120">
                  <c:v>AKI XVIII181</c:v>
                </c:pt>
                <c:pt idx="121">
                  <c:v>AKI XVIII195</c:v>
                </c:pt>
                <c:pt idx="122">
                  <c:v>AKI-157</c:v>
                </c:pt>
                <c:pt idx="123">
                  <c:v>AKI-179</c:v>
                </c:pt>
                <c:pt idx="124">
                  <c:v>AKI-A111</c:v>
                </c:pt>
                <c:pt idx="125">
                  <c:v>AKI-A133</c:v>
                </c:pt>
                <c:pt idx="126">
                  <c:v>AKI-A151</c:v>
                </c:pt>
                <c:pt idx="127">
                  <c:v>AKI-A17</c:v>
                </c:pt>
                <c:pt idx="128">
                  <c:v>AKI-A195A</c:v>
                </c:pt>
                <c:pt idx="129">
                  <c:v>AKI-A41</c:v>
                </c:pt>
                <c:pt idx="130">
                  <c:v>AKI-A55</c:v>
                </c:pt>
                <c:pt idx="131">
                  <c:v>AKI-A63</c:v>
                </c:pt>
                <c:pt idx="132">
                  <c:v>AKI-A81</c:v>
                </c:pt>
                <c:pt idx="133">
                  <c:v>AKI-B1</c:v>
                </c:pt>
                <c:pt idx="134">
                  <c:v>AKI-B129</c:v>
                </c:pt>
                <c:pt idx="135">
                  <c:v>AKI-B169</c:v>
                </c:pt>
                <c:pt idx="136">
                  <c:v>AKI-B31</c:v>
                </c:pt>
                <c:pt idx="137">
                  <c:v>AKI-B93</c:v>
                </c:pt>
                <c:pt idx="138">
                  <c:v>Amb139</c:v>
                </c:pt>
                <c:pt idx="139">
                  <c:v>Amb194</c:v>
                </c:pt>
                <c:pt idx="140">
                  <c:v>Amb355</c:v>
                </c:pt>
                <c:pt idx="141">
                  <c:v>Amb486</c:v>
                </c:pt>
                <c:pt idx="142">
                  <c:v>Amb497</c:v>
                </c:pt>
                <c:pt idx="143">
                  <c:v>Amb509</c:v>
                </c:pt>
                <c:pt idx="144">
                  <c:v>Amb535</c:v>
                </c:pt>
                <c:pt idx="145">
                  <c:v>Amb586</c:v>
                </c:pt>
                <c:pt idx="146">
                  <c:v>Amb684</c:v>
                </c:pt>
                <c:pt idx="147">
                  <c:v>Amb717</c:v>
                </c:pt>
                <c:pt idx="148">
                  <c:v>Amb736</c:v>
                </c:pt>
                <c:pt idx="149">
                  <c:v>Amb753</c:v>
                </c:pt>
                <c:pt idx="150">
                  <c:v>Amb777</c:v>
                </c:pt>
                <c:pt idx="151">
                  <c:v>Amb838</c:v>
                </c:pt>
                <c:pt idx="152">
                  <c:v>Amb841</c:v>
                </c:pt>
                <c:pt idx="153">
                  <c:v>Amb928</c:v>
                </c:pt>
                <c:pt idx="154">
                  <c:v>Amb929</c:v>
                </c:pt>
                <c:pt idx="155">
                  <c:v>Amb954</c:v>
                </c:pt>
                <c:pt idx="156">
                  <c:v>DAP-02</c:v>
                </c:pt>
                <c:pt idx="157">
                  <c:v>DAP-06</c:v>
                </c:pt>
                <c:pt idx="158">
                  <c:v>DAP-10a</c:v>
                </c:pt>
                <c:pt idx="159">
                  <c:v>DAP-10b</c:v>
                </c:pt>
                <c:pt idx="160">
                  <c:v>DAP-13</c:v>
                </c:pt>
                <c:pt idx="161">
                  <c:v>DAP-14</c:v>
                </c:pt>
                <c:pt idx="162">
                  <c:v>DAP-16</c:v>
                </c:pt>
                <c:pt idx="163">
                  <c:v>DAP-19</c:v>
                </c:pt>
                <c:pt idx="164">
                  <c:v>DAP-21</c:v>
                </c:pt>
                <c:pt idx="165">
                  <c:v>DAP-23</c:v>
                </c:pt>
                <c:pt idx="166">
                  <c:v>IM - M1</c:v>
                </c:pt>
                <c:pt idx="167">
                  <c:v>IM - M2</c:v>
                </c:pt>
                <c:pt idx="168">
                  <c:v>IM A07ICA</c:v>
                </c:pt>
                <c:pt idx="169">
                  <c:v>IM-M4</c:v>
                </c:pt>
                <c:pt idx="170">
                  <c:v>IM-M54</c:v>
                </c:pt>
                <c:pt idx="171">
                  <c:v>IM-M60</c:v>
                </c:pt>
                <c:pt idx="172">
                  <c:v>IM-M7</c:v>
                </c:pt>
                <c:pt idx="173">
                  <c:v>IMT-30</c:v>
                </c:pt>
                <c:pt idx="174">
                  <c:v>IMT32</c:v>
                </c:pt>
                <c:pt idx="175">
                  <c:v>IMT49</c:v>
                </c:pt>
                <c:pt idx="176">
                  <c:v>NJ1-19</c:v>
                </c:pt>
                <c:pt idx="177">
                  <c:v>NJ1-20</c:v>
                </c:pt>
                <c:pt idx="178">
                  <c:v>NJ1-21</c:v>
                </c:pt>
                <c:pt idx="179">
                  <c:v>NJ1-24</c:v>
                </c:pt>
                <c:pt idx="180">
                  <c:v>NJ1-26</c:v>
                </c:pt>
                <c:pt idx="181">
                  <c:v>NJ1-27</c:v>
                </c:pt>
                <c:pt idx="182">
                  <c:v>NJ1-31</c:v>
                </c:pt>
                <c:pt idx="183">
                  <c:v>NJ1-32</c:v>
                </c:pt>
                <c:pt idx="184">
                  <c:v>NJ1-4</c:v>
                </c:pt>
                <c:pt idx="185">
                  <c:v>NJI1-36,37</c:v>
                </c:pt>
                <c:pt idx="186">
                  <c:v>NJI-28</c:v>
                </c:pt>
                <c:pt idx="187">
                  <c:v>NJI-30</c:v>
                </c:pt>
                <c:pt idx="188">
                  <c:v>NJI-33,39</c:v>
                </c:pt>
                <c:pt idx="189">
                  <c:v>NJI-35</c:v>
                </c:pt>
                <c:pt idx="190">
                  <c:v>NJI-38</c:v>
                </c:pt>
                <c:pt idx="191">
                  <c:v>RA-B23+91</c:v>
                </c:pt>
                <c:pt idx="192">
                  <c:v>RA-B51+57</c:v>
                </c:pt>
                <c:pt idx="193">
                  <c:v>RA-B55+71</c:v>
                </c:pt>
                <c:pt idx="194">
                  <c:v>RA-B87+89</c:v>
                </c:pt>
                <c:pt idx="195">
                  <c:v>TL2-41</c:v>
                </c:pt>
                <c:pt idx="196">
                  <c:v>TL2-58</c:v>
                </c:pt>
                <c:pt idx="197">
                  <c:v>TL2-68</c:v>
                </c:pt>
                <c:pt idx="198">
                  <c:v>TL2-74</c:v>
                </c:pt>
              </c:strCache>
            </c:strRef>
          </c:cat>
          <c:val>
            <c:numRef>
              <c:f>summary!$D$3:$D$201</c:f>
              <c:numCache>
                <c:formatCode>General</c:formatCode>
                <c:ptCount val="199"/>
                <c:pt idx="0">
                  <c:v>41.3003115779252</c:v>
                </c:pt>
                <c:pt idx="1">
                  <c:v>458.49580100232</c:v>
                </c:pt>
                <c:pt idx="2">
                  <c:v>1180.10943636518</c:v>
                </c:pt>
                <c:pt idx="3">
                  <c:v>73.8960173737651</c:v>
                </c:pt>
                <c:pt idx="4">
                  <c:v>26843546100</c:v>
                </c:pt>
                <c:pt idx="5">
                  <c:v>489.826853816839</c:v>
                </c:pt>
                <c:pt idx="6">
                  <c:v>229.581629833754</c:v>
                </c:pt>
                <c:pt idx="7">
                  <c:v>26843546100</c:v>
                </c:pt>
                <c:pt idx="8">
                  <c:v>3713.73740457996</c:v>
                </c:pt>
                <c:pt idx="9">
                  <c:v>26843546100000</c:v>
                </c:pt>
                <c:pt idx="10">
                  <c:v>26843546100</c:v>
                </c:pt>
                <c:pt idx="11">
                  <c:v>104.251054673805</c:v>
                </c:pt>
                <c:pt idx="12">
                  <c:v>600.99661748137</c:v>
                </c:pt>
                <c:pt idx="13">
                  <c:v>62.9972358211615</c:v>
                </c:pt>
                <c:pt idx="14">
                  <c:v>263.271819709917</c:v>
                </c:pt>
                <c:pt idx="15">
                  <c:v>1288.89937956828</c:v>
                </c:pt>
                <c:pt idx="16">
                  <c:v>36.3554840199902</c:v>
                </c:pt>
                <c:pt idx="17">
                  <c:v>26843546100</c:v>
                </c:pt>
                <c:pt idx="18">
                  <c:v>129.492953267958</c:v>
                </c:pt>
                <c:pt idx="19">
                  <c:v>47.2279822998433</c:v>
                </c:pt>
                <c:pt idx="20">
                  <c:v>20.3509288574301</c:v>
                </c:pt>
                <c:pt idx="21">
                  <c:v>1591.47219382454</c:v>
                </c:pt>
                <c:pt idx="22">
                  <c:v>41.6801539951417</c:v>
                </c:pt>
                <c:pt idx="23">
                  <c:v>15.7627011262145</c:v>
                </c:pt>
                <c:pt idx="24">
                  <c:v>141.913593338643</c:v>
                </c:pt>
                <c:pt idx="25">
                  <c:v>6.93587299364974</c:v>
                </c:pt>
                <c:pt idx="26">
                  <c:v>2617.60467236184</c:v>
                </c:pt>
                <c:pt idx="27">
                  <c:v>26843546100</c:v>
                </c:pt>
                <c:pt idx="28">
                  <c:v>20.1511237291063</c:v>
                </c:pt>
                <c:pt idx="29">
                  <c:v>113.271784211791</c:v>
                </c:pt>
                <c:pt idx="30">
                  <c:v>1781.90773757846</c:v>
                </c:pt>
                <c:pt idx="31">
                  <c:v>397.981188613704</c:v>
                </c:pt>
                <c:pt idx="32">
                  <c:v>132.495296709114</c:v>
                </c:pt>
                <c:pt idx="33">
                  <c:v>1490.83168761828</c:v>
                </c:pt>
                <c:pt idx="34">
                  <c:v>87.8366061379401</c:v>
                </c:pt>
                <c:pt idx="35">
                  <c:v>1357.53760437171</c:v>
                </c:pt>
                <c:pt idx="36">
                  <c:v>3639.07870731659</c:v>
                </c:pt>
                <c:pt idx="37">
                  <c:v>81.3222826611857</c:v>
                </c:pt>
                <c:pt idx="38">
                  <c:v>161.980577496531</c:v>
                </c:pt>
                <c:pt idx="39">
                  <c:v>10000</c:v>
                </c:pt>
                <c:pt idx="40">
                  <c:v>553.006877070522</c:v>
                </c:pt>
                <c:pt idx="41">
                  <c:v>616.250580041416</c:v>
                </c:pt>
                <c:pt idx="42">
                  <c:v>268435461000</c:v>
                </c:pt>
                <c:pt idx="43">
                  <c:v>528.88168272441</c:v>
                </c:pt>
                <c:pt idx="44">
                  <c:v>137.47439743674</c:v>
                </c:pt>
                <c:pt idx="45">
                  <c:v>100.556052564917</c:v>
                </c:pt>
                <c:pt idx="46">
                  <c:v>486.338474784924</c:v>
                </c:pt>
                <c:pt idx="47">
                  <c:v>57.2275462070628</c:v>
                </c:pt>
                <c:pt idx="48">
                  <c:v>1818.30998071674</c:v>
                </c:pt>
                <c:pt idx="49">
                  <c:v>2197.4357132172</c:v>
                </c:pt>
                <c:pt idx="50">
                  <c:v>564.358931649434</c:v>
                </c:pt>
                <c:pt idx="51">
                  <c:v>115.672195716083</c:v>
                </c:pt>
                <c:pt idx="52">
                  <c:v>83.90924533263</c:v>
                </c:pt>
                <c:pt idx="53">
                  <c:v>18.3306425231864</c:v>
                </c:pt>
                <c:pt idx="54">
                  <c:v>585.318237742676</c:v>
                </c:pt>
                <c:pt idx="55">
                  <c:v>1108.72287746946</c:v>
                </c:pt>
                <c:pt idx="56">
                  <c:v>3090.07218012711</c:v>
                </c:pt>
                <c:pt idx="57">
                  <c:v>154.217365190625</c:v>
                </c:pt>
                <c:pt idx="58">
                  <c:v>72.4321573262638</c:v>
                </c:pt>
                <c:pt idx="59">
                  <c:v>62.9590863534034</c:v>
                </c:pt>
                <c:pt idx="60">
                  <c:v>119.150714440563</c:v>
                </c:pt>
                <c:pt idx="61">
                  <c:v>20.1683542512631</c:v>
                </c:pt>
                <c:pt idx="62">
                  <c:v>29.9061146942783</c:v>
                </c:pt>
                <c:pt idx="63">
                  <c:v>124.732890323673</c:v>
                </c:pt>
                <c:pt idx="64">
                  <c:v>328.253644116771</c:v>
                </c:pt>
                <c:pt idx="65">
                  <c:v>259.992390912126</c:v>
                </c:pt>
                <c:pt idx="66">
                  <c:v>932.616765910522</c:v>
                </c:pt>
                <c:pt idx="67">
                  <c:v>123.065218223647</c:v>
                </c:pt>
                <c:pt idx="68">
                  <c:v>137.639876054566</c:v>
                </c:pt>
                <c:pt idx="69">
                  <c:v>1212.20755031423</c:v>
                </c:pt>
                <c:pt idx="70">
                  <c:v>1.24631160150579</c:v>
                </c:pt>
                <c:pt idx="71">
                  <c:v>2.2992274913879</c:v>
                </c:pt>
                <c:pt idx="72">
                  <c:v>3.25857511503639</c:v>
                </c:pt>
                <c:pt idx="73">
                  <c:v>7.33492507331343</c:v>
                </c:pt>
                <c:pt idx="74">
                  <c:v>7.42918297033578</c:v>
                </c:pt>
                <c:pt idx="75">
                  <c:v>7.95821182416603</c:v>
                </c:pt>
                <c:pt idx="76">
                  <c:v>8.62281257781534</c:v>
                </c:pt>
                <c:pt idx="77">
                  <c:v>8.65125894859325</c:v>
                </c:pt>
                <c:pt idx="78">
                  <c:v>8.51163146112409</c:v>
                </c:pt>
                <c:pt idx="79">
                  <c:v>11.1059112886817</c:v>
                </c:pt>
                <c:pt idx="80">
                  <c:v>11.9921933391466</c:v>
                </c:pt>
                <c:pt idx="81">
                  <c:v>12.7747985651626</c:v>
                </c:pt>
                <c:pt idx="82">
                  <c:v>15.1826407116742</c:v>
                </c:pt>
                <c:pt idx="83">
                  <c:v>18.2151785107418</c:v>
                </c:pt>
                <c:pt idx="84">
                  <c:v>21.622061716256</c:v>
                </c:pt>
                <c:pt idx="85">
                  <c:v>25.9767029978468</c:v>
                </c:pt>
                <c:pt idx="86">
                  <c:v>27.8673189748802</c:v>
                </c:pt>
                <c:pt idx="87">
                  <c:v>29.0665600106945</c:v>
                </c:pt>
                <c:pt idx="88">
                  <c:v>35.8493061044349</c:v>
                </c:pt>
                <c:pt idx="89">
                  <c:v>41.0493489496967</c:v>
                </c:pt>
                <c:pt idx="90">
                  <c:v>50.2241488337579</c:v>
                </c:pt>
                <c:pt idx="91">
                  <c:v>56.9465186944633</c:v>
                </c:pt>
                <c:pt idx="92">
                  <c:v>114.173839513418</c:v>
                </c:pt>
                <c:pt idx="93">
                  <c:v>64.4167467821229</c:v>
                </c:pt>
                <c:pt idx="94">
                  <c:v>60.9030826441</c:v>
                </c:pt>
                <c:pt idx="95">
                  <c:v>73.4860946217819</c:v>
                </c:pt>
                <c:pt idx="96">
                  <c:v>58.3628414010064</c:v>
                </c:pt>
                <c:pt idx="97">
                  <c:v>48.6511978593916</c:v>
                </c:pt>
                <c:pt idx="98">
                  <c:v>99.1509484432635</c:v>
                </c:pt>
                <c:pt idx="99">
                  <c:v>113.137772563801</c:v>
                </c:pt>
                <c:pt idx="100">
                  <c:v>90.6076279648574</c:v>
                </c:pt>
                <c:pt idx="101">
                  <c:v>119.657969150515</c:v>
                </c:pt>
                <c:pt idx="102">
                  <c:v>105.865384133913</c:v>
                </c:pt>
                <c:pt idx="103">
                  <c:v>122.194667147256</c:v>
                </c:pt>
                <c:pt idx="104">
                  <c:v>115.18630506497</c:v>
                </c:pt>
                <c:pt idx="105">
                  <c:v>147.051363755226</c:v>
                </c:pt>
                <c:pt idx="106">
                  <c:v>285.147067772637</c:v>
                </c:pt>
                <c:pt idx="107">
                  <c:v>164.795793406884</c:v>
                </c:pt>
                <c:pt idx="108">
                  <c:v>153.392101181377</c:v>
                </c:pt>
                <c:pt idx="109">
                  <c:v>232.713331783111</c:v>
                </c:pt>
                <c:pt idx="110">
                  <c:v>229.698775888548</c:v>
                </c:pt>
                <c:pt idx="111">
                  <c:v>357.720675639521</c:v>
                </c:pt>
                <c:pt idx="112">
                  <c:v>994.031102341516</c:v>
                </c:pt>
                <c:pt idx="113">
                  <c:v>268435461000000</c:v>
                </c:pt>
                <c:pt idx="114">
                  <c:v>2940.50999012273</c:v>
                </c:pt>
                <c:pt idx="115">
                  <c:v>2515.47761251545</c:v>
                </c:pt>
                <c:pt idx="116">
                  <c:v>53687092200</c:v>
                </c:pt>
                <c:pt idx="117">
                  <c:v>53687092200</c:v>
                </c:pt>
                <c:pt idx="118">
                  <c:v>18.5267396312111</c:v>
                </c:pt>
                <c:pt idx="119">
                  <c:v>26843546100</c:v>
                </c:pt>
                <c:pt idx="120">
                  <c:v>57.736223442211</c:v>
                </c:pt>
                <c:pt idx="121">
                  <c:v>75.2755842569563</c:v>
                </c:pt>
                <c:pt idx="122">
                  <c:v>39.8487855870503</c:v>
                </c:pt>
                <c:pt idx="123">
                  <c:v>211.599753318488</c:v>
                </c:pt>
                <c:pt idx="124">
                  <c:v>362.876483686586</c:v>
                </c:pt>
                <c:pt idx="125">
                  <c:v>722.608525233087</c:v>
                </c:pt>
                <c:pt idx="126">
                  <c:v>36.8180211968875</c:v>
                </c:pt>
                <c:pt idx="127">
                  <c:v>144.554502462119</c:v>
                </c:pt>
                <c:pt idx="128">
                  <c:v>42.057878496124</c:v>
                </c:pt>
                <c:pt idx="129">
                  <c:v>497.779075543306</c:v>
                </c:pt>
                <c:pt idx="130">
                  <c:v>134.519079354334</c:v>
                </c:pt>
                <c:pt idx="131">
                  <c:v>125.005578771733</c:v>
                </c:pt>
                <c:pt idx="132">
                  <c:v>63.3483148223486</c:v>
                </c:pt>
                <c:pt idx="133">
                  <c:v>30.3578131050168</c:v>
                </c:pt>
                <c:pt idx="134">
                  <c:v>585.726229093424</c:v>
                </c:pt>
                <c:pt idx="135">
                  <c:v>864.068083852503</c:v>
                </c:pt>
                <c:pt idx="136">
                  <c:v>1708.92561807151</c:v>
                </c:pt>
                <c:pt idx="137">
                  <c:v>109.702112167416</c:v>
                </c:pt>
                <c:pt idx="138">
                  <c:v>402.423829561901</c:v>
                </c:pt>
                <c:pt idx="139">
                  <c:v>535.152393227385</c:v>
                </c:pt>
                <c:pt idx="140">
                  <c:v>303.732918382951</c:v>
                </c:pt>
                <c:pt idx="141">
                  <c:v>61.1013973944014</c:v>
                </c:pt>
                <c:pt idx="142">
                  <c:v>53687092200</c:v>
                </c:pt>
                <c:pt idx="143">
                  <c:v>3141.97754645974</c:v>
                </c:pt>
                <c:pt idx="144">
                  <c:v>2086326269.7152</c:v>
                </c:pt>
                <c:pt idx="145">
                  <c:v>5368709220</c:v>
                </c:pt>
                <c:pt idx="146">
                  <c:v>53687092200</c:v>
                </c:pt>
                <c:pt idx="147">
                  <c:v>72.4347638018184</c:v>
                </c:pt>
                <c:pt idx="148">
                  <c:v>117.122190515311</c:v>
                </c:pt>
                <c:pt idx="149">
                  <c:v>209.373486301108</c:v>
                </c:pt>
                <c:pt idx="150">
                  <c:v>1451373436.44945</c:v>
                </c:pt>
                <c:pt idx="151">
                  <c:v>21.7403153618291</c:v>
                </c:pt>
                <c:pt idx="152">
                  <c:v>672.11137098856</c:v>
                </c:pt>
                <c:pt idx="153">
                  <c:v>77.4379611750182</c:v>
                </c:pt>
                <c:pt idx="154">
                  <c:v>700.470243586599</c:v>
                </c:pt>
                <c:pt idx="155">
                  <c:v>646.041090502723</c:v>
                </c:pt>
                <c:pt idx="156">
                  <c:v>2306.17979295343</c:v>
                </c:pt>
                <c:pt idx="157">
                  <c:v>80.2263559149852</c:v>
                </c:pt>
                <c:pt idx="158">
                  <c:v>53687.0912</c:v>
                </c:pt>
                <c:pt idx="159">
                  <c:v>178.851013290611</c:v>
                </c:pt>
                <c:pt idx="160">
                  <c:v>5368709220000</c:v>
                </c:pt>
                <c:pt idx="161">
                  <c:v>805.909326051898</c:v>
                </c:pt>
                <c:pt idx="162">
                  <c:v>219.01729215134</c:v>
                </c:pt>
                <c:pt idx="163">
                  <c:v>5368709220</c:v>
                </c:pt>
                <c:pt idx="164">
                  <c:v>53687092200</c:v>
                </c:pt>
                <c:pt idx="165">
                  <c:v>1581.2553924527</c:v>
                </c:pt>
                <c:pt idx="166">
                  <c:v>1840.43737838302</c:v>
                </c:pt>
                <c:pt idx="167">
                  <c:v>339.384386880751</c:v>
                </c:pt>
                <c:pt idx="168">
                  <c:v>53687092200</c:v>
                </c:pt>
                <c:pt idx="169">
                  <c:v>2123.86228678139</c:v>
                </c:pt>
                <c:pt idx="170">
                  <c:v>400.33596058884</c:v>
                </c:pt>
                <c:pt idx="171">
                  <c:v>24.2951906030716</c:v>
                </c:pt>
                <c:pt idx="172">
                  <c:v>757.831047029747</c:v>
                </c:pt>
                <c:pt idx="173">
                  <c:v>53687092200</c:v>
                </c:pt>
                <c:pt idx="174">
                  <c:v>53687092200</c:v>
                </c:pt>
                <c:pt idx="175">
                  <c:v>53687092200</c:v>
                </c:pt>
                <c:pt idx="176">
                  <c:v>53687092200</c:v>
                </c:pt>
                <c:pt idx="177">
                  <c:v>53687092200</c:v>
                </c:pt>
                <c:pt idx="178">
                  <c:v>534.516542894107</c:v>
                </c:pt>
                <c:pt idx="179">
                  <c:v>5368709220</c:v>
                </c:pt>
                <c:pt idx="180">
                  <c:v>117.857863738832</c:v>
                </c:pt>
                <c:pt idx="181">
                  <c:v>88.7965825343945</c:v>
                </c:pt>
                <c:pt idx="182">
                  <c:v>58.2858154193783</c:v>
                </c:pt>
                <c:pt idx="183">
                  <c:v>88.7535069893343</c:v>
                </c:pt>
                <c:pt idx="184">
                  <c:v>154.041803042041</c:v>
                </c:pt>
                <c:pt idx="185">
                  <c:v>1863.45382689256</c:v>
                </c:pt>
                <c:pt idx="186">
                  <c:v>1879.49518299226</c:v>
                </c:pt>
                <c:pt idx="187">
                  <c:v>1312.11703196865</c:v>
                </c:pt>
                <c:pt idx="188">
                  <c:v>47.0401533550206</c:v>
                </c:pt>
                <c:pt idx="189">
                  <c:v>219.05019027124</c:v>
                </c:pt>
                <c:pt idx="190">
                  <c:v>53687092200</c:v>
                </c:pt>
                <c:pt idx="191">
                  <c:v>113.09650525299</c:v>
                </c:pt>
                <c:pt idx="192">
                  <c:v>93.7536950194135</c:v>
                </c:pt>
                <c:pt idx="193">
                  <c:v>20.050076543479</c:v>
                </c:pt>
                <c:pt idx="194">
                  <c:v>25.9750565921847</c:v>
                </c:pt>
                <c:pt idx="195">
                  <c:v>744.702888142749</c:v>
                </c:pt>
                <c:pt idx="196">
                  <c:v>53687092200</c:v>
                </c:pt>
                <c:pt idx="197">
                  <c:v>23.3560436752099</c:v>
                </c:pt>
                <c:pt idx="198">
                  <c:v>25.4909193696851</c:v>
                </c:pt>
              </c:numCache>
            </c:numRef>
          </c:val>
        </c:ser>
        <c:gapWidth val="219"/>
        <c:overlap val="-27"/>
        <c:axId val="42615096"/>
        <c:axId val="32389883"/>
      </c:barChart>
      <c:catAx>
        <c:axId val="4261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389883"/>
        <c:crosses val="autoZero"/>
        <c:auto val="1"/>
        <c:lblAlgn val="ctr"/>
        <c:lblOffset val="100"/>
      </c:catAx>
      <c:valAx>
        <c:axId val="32389883"/>
        <c:scaling>
          <c:orientation val="minMax"/>
          <c:max val="500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600" spc="-1" strike="noStrike">
                    <a:solidFill>
                      <a:srgbClr val="595959"/>
                    </a:solidFill>
                    <a:latin typeface="Calibri"/>
                  </a:rPr>
                  <a:t>IC50 in µM</a:t>
                </a:r>
              </a:p>
            </c:rich>
          </c:tx>
          <c:layout>
            <c:manualLayout>
              <c:xMode val="edge"/>
              <c:yMode val="edge"/>
              <c:x val="3.49778764931181E-005"/>
              <c:y val="0.33140452393477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615096"/>
        <c:crosses val="autoZero"/>
        <c:majorUnit val="10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98.xml"/><Relationship Id="rId2" Type="http://schemas.openxmlformats.org/officeDocument/2006/relationships/chart" Target="../charts/chart2699.xml"/><Relationship Id="rId3" Type="http://schemas.openxmlformats.org/officeDocument/2006/relationships/chart" Target="../charts/chart2700.xml"/><Relationship Id="rId4" Type="http://schemas.openxmlformats.org/officeDocument/2006/relationships/chart" Target="../charts/chart2701.xml"/><Relationship Id="rId5" Type="http://schemas.openxmlformats.org/officeDocument/2006/relationships/chart" Target="../charts/chart2702.xml"/><Relationship Id="rId6" Type="http://schemas.openxmlformats.org/officeDocument/2006/relationships/chart" Target="../charts/chart2703.xml"/><Relationship Id="rId7" Type="http://schemas.openxmlformats.org/officeDocument/2006/relationships/chart" Target="../charts/chart2704.xml"/><Relationship Id="rId8" Type="http://schemas.openxmlformats.org/officeDocument/2006/relationships/chart" Target="../charts/chart2705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773.xml"/><Relationship Id="rId2" Type="http://schemas.openxmlformats.org/officeDocument/2006/relationships/chart" Target="../charts/chart2774.xml"/><Relationship Id="rId3" Type="http://schemas.openxmlformats.org/officeDocument/2006/relationships/chart" Target="../charts/chart2775.xml"/><Relationship Id="rId4" Type="http://schemas.openxmlformats.org/officeDocument/2006/relationships/chart" Target="../charts/chart2776.xml"/><Relationship Id="rId5" Type="http://schemas.openxmlformats.org/officeDocument/2006/relationships/chart" Target="../charts/chart2777.xml"/><Relationship Id="rId6" Type="http://schemas.openxmlformats.org/officeDocument/2006/relationships/chart" Target="../charts/chart2778.xml"/><Relationship Id="rId7" Type="http://schemas.openxmlformats.org/officeDocument/2006/relationships/chart" Target="../charts/chart2779.xml"/><Relationship Id="rId8" Type="http://schemas.openxmlformats.org/officeDocument/2006/relationships/chart" Target="../charts/chart2780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781.xml"/><Relationship Id="rId2" Type="http://schemas.openxmlformats.org/officeDocument/2006/relationships/chart" Target="../charts/chart2782.xml"/><Relationship Id="rId3" Type="http://schemas.openxmlformats.org/officeDocument/2006/relationships/chart" Target="../charts/chart2783.xml"/><Relationship Id="rId4" Type="http://schemas.openxmlformats.org/officeDocument/2006/relationships/chart" Target="../charts/chart2784.xml"/><Relationship Id="rId5" Type="http://schemas.openxmlformats.org/officeDocument/2006/relationships/chart" Target="../charts/chart2785.xml"/><Relationship Id="rId6" Type="http://schemas.openxmlformats.org/officeDocument/2006/relationships/chart" Target="../charts/chart2786.xml"/><Relationship Id="rId7" Type="http://schemas.openxmlformats.org/officeDocument/2006/relationships/chart" Target="../charts/chart2787.xml"/><Relationship Id="rId8" Type="http://schemas.openxmlformats.org/officeDocument/2006/relationships/chart" Target="../charts/chart2788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2789.xml"/><Relationship Id="rId2" Type="http://schemas.openxmlformats.org/officeDocument/2006/relationships/chart" Target="../charts/chart2790.xml"/><Relationship Id="rId3" Type="http://schemas.openxmlformats.org/officeDocument/2006/relationships/chart" Target="../charts/chart2791.xml"/><Relationship Id="rId4" Type="http://schemas.openxmlformats.org/officeDocument/2006/relationships/chart" Target="../charts/chart2792.xml"/><Relationship Id="rId5" Type="http://schemas.openxmlformats.org/officeDocument/2006/relationships/chart" Target="../charts/chart2793.xml"/><Relationship Id="rId6" Type="http://schemas.openxmlformats.org/officeDocument/2006/relationships/chart" Target="../charts/chart2794.xml"/><Relationship Id="rId7" Type="http://schemas.openxmlformats.org/officeDocument/2006/relationships/chart" Target="../charts/chart2795.xml"/><Relationship Id="rId8" Type="http://schemas.openxmlformats.org/officeDocument/2006/relationships/chart" Target="../charts/chart2796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2797.xml"/><Relationship Id="rId2" Type="http://schemas.openxmlformats.org/officeDocument/2006/relationships/chart" Target="../charts/chart2798.xml"/><Relationship Id="rId3" Type="http://schemas.openxmlformats.org/officeDocument/2006/relationships/chart" Target="../charts/chart2799.xml"/><Relationship Id="rId4" Type="http://schemas.openxmlformats.org/officeDocument/2006/relationships/chart" Target="../charts/chart2800.xml"/><Relationship Id="rId5" Type="http://schemas.openxmlformats.org/officeDocument/2006/relationships/chart" Target="../charts/chart2801.xml"/><Relationship Id="rId6" Type="http://schemas.openxmlformats.org/officeDocument/2006/relationships/chart" Target="../charts/chart2802.xml"/><Relationship Id="rId7" Type="http://schemas.openxmlformats.org/officeDocument/2006/relationships/chart" Target="../charts/chart2803.xml"/><Relationship Id="rId8" Type="http://schemas.openxmlformats.org/officeDocument/2006/relationships/chart" Target="../charts/chart2804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2805.xml"/><Relationship Id="rId2" Type="http://schemas.openxmlformats.org/officeDocument/2006/relationships/chart" Target="../charts/chart2806.xml"/><Relationship Id="rId3" Type="http://schemas.openxmlformats.org/officeDocument/2006/relationships/chart" Target="../charts/chart2807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2808.xml"/><Relationship Id="rId2" Type="http://schemas.openxmlformats.org/officeDocument/2006/relationships/chart" Target="../charts/chart2809.xml"/><Relationship Id="rId3" Type="http://schemas.openxmlformats.org/officeDocument/2006/relationships/chart" Target="../charts/chart2810.xml"/><Relationship Id="rId4" Type="http://schemas.openxmlformats.org/officeDocument/2006/relationships/chart" Target="../charts/chart2811.xml"/><Relationship Id="rId5" Type="http://schemas.openxmlformats.org/officeDocument/2006/relationships/chart" Target="../charts/chart2812.xml"/><Relationship Id="rId6" Type="http://schemas.openxmlformats.org/officeDocument/2006/relationships/chart" Target="../charts/chart2813.xml"/><Relationship Id="rId7" Type="http://schemas.openxmlformats.org/officeDocument/2006/relationships/chart" Target="../charts/chart2814.xml"/><Relationship Id="rId8" Type="http://schemas.openxmlformats.org/officeDocument/2006/relationships/chart" Target="../charts/chart2815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2816.xml"/><Relationship Id="rId2" Type="http://schemas.openxmlformats.org/officeDocument/2006/relationships/chart" Target="../charts/chart2817.xml"/><Relationship Id="rId3" Type="http://schemas.openxmlformats.org/officeDocument/2006/relationships/chart" Target="../charts/chart2818.xml"/><Relationship Id="rId4" Type="http://schemas.openxmlformats.org/officeDocument/2006/relationships/chart" Target="../charts/chart2819.xml"/><Relationship Id="rId5" Type="http://schemas.openxmlformats.org/officeDocument/2006/relationships/chart" Target="../charts/chart2820.xml"/><Relationship Id="rId6" Type="http://schemas.openxmlformats.org/officeDocument/2006/relationships/chart" Target="../charts/chart2821.xml"/><Relationship Id="rId7" Type="http://schemas.openxmlformats.org/officeDocument/2006/relationships/chart" Target="../charts/chart2822.xml"/><Relationship Id="rId8" Type="http://schemas.openxmlformats.org/officeDocument/2006/relationships/chart" Target="../charts/chart2823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2824.xml"/><Relationship Id="rId2" Type="http://schemas.openxmlformats.org/officeDocument/2006/relationships/chart" Target="../charts/chart2825.xml"/><Relationship Id="rId3" Type="http://schemas.openxmlformats.org/officeDocument/2006/relationships/chart" Target="../charts/chart2826.xml"/><Relationship Id="rId4" Type="http://schemas.openxmlformats.org/officeDocument/2006/relationships/chart" Target="../charts/chart2827.xml"/><Relationship Id="rId5" Type="http://schemas.openxmlformats.org/officeDocument/2006/relationships/chart" Target="../charts/chart2828.xml"/><Relationship Id="rId6" Type="http://schemas.openxmlformats.org/officeDocument/2006/relationships/chart" Target="../charts/chart2829.xml"/><Relationship Id="rId7" Type="http://schemas.openxmlformats.org/officeDocument/2006/relationships/chart" Target="../charts/chart2830.xml"/><Relationship Id="rId8" Type="http://schemas.openxmlformats.org/officeDocument/2006/relationships/chart" Target="../charts/chart2831.xml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chart" Target="../charts/chart2832.xml"/><Relationship Id="rId2" Type="http://schemas.openxmlformats.org/officeDocument/2006/relationships/chart" Target="../charts/chart2833.xml"/><Relationship Id="rId3" Type="http://schemas.openxmlformats.org/officeDocument/2006/relationships/chart" Target="../charts/chart2834.xml"/><Relationship Id="rId4" Type="http://schemas.openxmlformats.org/officeDocument/2006/relationships/chart" Target="../charts/chart2835.xml"/><Relationship Id="rId5" Type="http://schemas.openxmlformats.org/officeDocument/2006/relationships/chart" Target="../charts/chart2836.xml"/><Relationship Id="rId6" Type="http://schemas.openxmlformats.org/officeDocument/2006/relationships/chart" Target="../charts/chart2837.xml"/><Relationship Id="rId7" Type="http://schemas.openxmlformats.org/officeDocument/2006/relationships/chart" Target="../charts/chart2838.xml"/><Relationship Id="rId8" Type="http://schemas.openxmlformats.org/officeDocument/2006/relationships/chart" Target="../charts/chart2839.xml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chart" Target="../charts/chart2840.xml"/><Relationship Id="rId2" Type="http://schemas.openxmlformats.org/officeDocument/2006/relationships/chart" Target="../charts/chart2841.xml"/><Relationship Id="rId3" Type="http://schemas.openxmlformats.org/officeDocument/2006/relationships/chart" Target="../charts/chart2842.xml"/><Relationship Id="rId4" Type="http://schemas.openxmlformats.org/officeDocument/2006/relationships/chart" Target="../charts/chart2843.xml"/><Relationship Id="rId5" Type="http://schemas.openxmlformats.org/officeDocument/2006/relationships/chart" Target="../charts/chart2844.xml"/><Relationship Id="rId6" Type="http://schemas.openxmlformats.org/officeDocument/2006/relationships/chart" Target="../charts/chart2845.xml"/><Relationship Id="rId7" Type="http://schemas.openxmlformats.org/officeDocument/2006/relationships/chart" Target="../charts/chart2846.xml"/><Relationship Id="rId8" Type="http://schemas.openxmlformats.org/officeDocument/2006/relationships/chart" Target="../charts/chart284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706.xml"/><Relationship Id="rId2" Type="http://schemas.openxmlformats.org/officeDocument/2006/relationships/chart" Target="../charts/chart2707.xml"/><Relationship Id="rId3" Type="http://schemas.openxmlformats.org/officeDocument/2006/relationships/chart" Target="../charts/chart2708.xml"/><Relationship Id="rId4" Type="http://schemas.openxmlformats.org/officeDocument/2006/relationships/chart" Target="../charts/chart2709.xml"/><Relationship Id="rId5" Type="http://schemas.openxmlformats.org/officeDocument/2006/relationships/chart" Target="../charts/chart2710.xml"/><Relationship Id="rId6" Type="http://schemas.openxmlformats.org/officeDocument/2006/relationships/chart" Target="../charts/chart2711.xml"/><Relationship Id="rId7" Type="http://schemas.openxmlformats.org/officeDocument/2006/relationships/chart" Target="../charts/chart2712.xml"/><Relationship Id="rId8" Type="http://schemas.openxmlformats.org/officeDocument/2006/relationships/chart" Target="../charts/chart2713.xml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chart" Target="../charts/chart2848.xml"/><Relationship Id="rId2" Type="http://schemas.openxmlformats.org/officeDocument/2006/relationships/chart" Target="../charts/chart2849.xml"/><Relationship Id="rId3" Type="http://schemas.openxmlformats.org/officeDocument/2006/relationships/chart" Target="../charts/chart2850.xml"/><Relationship Id="rId4" Type="http://schemas.openxmlformats.org/officeDocument/2006/relationships/chart" Target="../charts/chart2851.xml"/><Relationship Id="rId5" Type="http://schemas.openxmlformats.org/officeDocument/2006/relationships/chart" Target="../charts/chart2852.xml"/><Relationship Id="rId6" Type="http://schemas.openxmlformats.org/officeDocument/2006/relationships/chart" Target="../charts/chart2853.xml"/><Relationship Id="rId7" Type="http://schemas.openxmlformats.org/officeDocument/2006/relationships/chart" Target="../charts/chart2854.xml"/><Relationship Id="rId8" Type="http://schemas.openxmlformats.org/officeDocument/2006/relationships/chart" Target="../charts/chart2855.xml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chart" Target="../charts/chart2856.xml"/><Relationship Id="rId2" Type="http://schemas.openxmlformats.org/officeDocument/2006/relationships/chart" Target="../charts/chart2857.xml"/><Relationship Id="rId3" Type="http://schemas.openxmlformats.org/officeDocument/2006/relationships/chart" Target="../charts/chart2858.xml"/><Relationship Id="rId4" Type="http://schemas.openxmlformats.org/officeDocument/2006/relationships/chart" Target="../charts/chart2859.xml"/><Relationship Id="rId5" Type="http://schemas.openxmlformats.org/officeDocument/2006/relationships/chart" Target="../charts/chart2860.xml"/><Relationship Id="rId6" Type="http://schemas.openxmlformats.org/officeDocument/2006/relationships/chart" Target="../charts/chart2861.xml"/><Relationship Id="rId7" Type="http://schemas.openxmlformats.org/officeDocument/2006/relationships/chart" Target="../charts/chart2862.xml"/><Relationship Id="rId8" Type="http://schemas.openxmlformats.org/officeDocument/2006/relationships/chart" Target="../charts/chart2863.xml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chart" Target="../charts/chart2864.xml"/><Relationship Id="rId2" Type="http://schemas.openxmlformats.org/officeDocument/2006/relationships/chart" Target="../charts/chart2865.xml"/><Relationship Id="rId3" Type="http://schemas.openxmlformats.org/officeDocument/2006/relationships/chart" Target="../charts/chart2866.xml"/><Relationship Id="rId4" Type="http://schemas.openxmlformats.org/officeDocument/2006/relationships/chart" Target="../charts/chart2867.xml"/><Relationship Id="rId5" Type="http://schemas.openxmlformats.org/officeDocument/2006/relationships/chart" Target="../charts/chart2868.xml"/><Relationship Id="rId6" Type="http://schemas.openxmlformats.org/officeDocument/2006/relationships/chart" Target="../charts/chart2869.xml"/><Relationship Id="rId7" Type="http://schemas.openxmlformats.org/officeDocument/2006/relationships/chart" Target="../charts/chart2870.xml"/><Relationship Id="rId8" Type="http://schemas.openxmlformats.org/officeDocument/2006/relationships/chart" Target="../charts/chart2871.xml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chart" Target="../charts/chart2872.xml"/><Relationship Id="rId2" Type="http://schemas.openxmlformats.org/officeDocument/2006/relationships/chart" Target="../charts/chart2873.xml"/><Relationship Id="rId3" Type="http://schemas.openxmlformats.org/officeDocument/2006/relationships/chart" Target="../charts/chart2874.xml"/><Relationship Id="rId4" Type="http://schemas.openxmlformats.org/officeDocument/2006/relationships/chart" Target="../charts/chart2875.xml"/><Relationship Id="rId5" Type="http://schemas.openxmlformats.org/officeDocument/2006/relationships/chart" Target="../charts/chart2876.xml"/><Relationship Id="rId6" Type="http://schemas.openxmlformats.org/officeDocument/2006/relationships/chart" Target="../charts/chart2877.xml"/><Relationship Id="rId7" Type="http://schemas.openxmlformats.org/officeDocument/2006/relationships/chart" Target="../charts/chart2878.xml"/><Relationship Id="rId8" Type="http://schemas.openxmlformats.org/officeDocument/2006/relationships/chart" Target="../charts/chart2879.xml"/>
</Relationships>
</file>

<file path=xl/drawings/_rels/drawing24.xml.rels><?xml version="1.0" encoding="UTF-8"?>
<Relationships xmlns="http://schemas.openxmlformats.org/package/2006/relationships"><Relationship Id="rId1" Type="http://schemas.openxmlformats.org/officeDocument/2006/relationships/chart" Target="../charts/chart2880.xml"/><Relationship Id="rId2" Type="http://schemas.openxmlformats.org/officeDocument/2006/relationships/chart" Target="../charts/chart2881.xml"/><Relationship Id="rId3" Type="http://schemas.openxmlformats.org/officeDocument/2006/relationships/chart" Target="../charts/chart2882.xml"/><Relationship Id="rId4" Type="http://schemas.openxmlformats.org/officeDocument/2006/relationships/chart" Target="../charts/chart2883.xml"/><Relationship Id="rId5" Type="http://schemas.openxmlformats.org/officeDocument/2006/relationships/chart" Target="../charts/chart2884.xml"/>
</Relationships>
</file>

<file path=xl/drawings/_rels/drawing25.xml.rels><?xml version="1.0" encoding="UTF-8"?>
<Relationships xmlns="http://schemas.openxmlformats.org/package/2006/relationships"><Relationship Id="rId1" Type="http://schemas.openxmlformats.org/officeDocument/2006/relationships/chart" Target="../charts/chart2885.xml"/><Relationship Id="rId2" Type="http://schemas.openxmlformats.org/officeDocument/2006/relationships/chart" Target="../charts/chart2886.xml"/><Relationship Id="rId3" Type="http://schemas.openxmlformats.org/officeDocument/2006/relationships/chart" Target="../charts/chart2887.xml"/><Relationship Id="rId4" Type="http://schemas.openxmlformats.org/officeDocument/2006/relationships/chart" Target="../charts/chart2888.xml"/><Relationship Id="rId5" Type="http://schemas.openxmlformats.org/officeDocument/2006/relationships/chart" Target="../charts/chart2889.xml"/>
</Relationships>
</file>

<file path=xl/drawings/_rels/drawing26.xml.rels><?xml version="1.0" encoding="UTF-8"?>
<Relationships xmlns="http://schemas.openxmlformats.org/package/2006/relationships"><Relationship Id="rId1" Type="http://schemas.openxmlformats.org/officeDocument/2006/relationships/chart" Target="../charts/chart2890.xml"/><Relationship Id="rId2" Type="http://schemas.openxmlformats.org/officeDocument/2006/relationships/chart" Target="../charts/chart2891.xml"/><Relationship Id="rId3" Type="http://schemas.openxmlformats.org/officeDocument/2006/relationships/chart" Target="../charts/chart2892.xml"/><Relationship Id="rId4" Type="http://schemas.openxmlformats.org/officeDocument/2006/relationships/chart" Target="../charts/chart2893.xml"/><Relationship Id="rId5" Type="http://schemas.openxmlformats.org/officeDocument/2006/relationships/chart" Target="../charts/chart2894.xml"/>
</Relationships>
</file>

<file path=xl/drawings/_rels/drawing27.xml.rels><?xml version="1.0" encoding="UTF-8"?>
<Relationships xmlns="http://schemas.openxmlformats.org/package/2006/relationships"><Relationship Id="rId1" Type="http://schemas.openxmlformats.org/officeDocument/2006/relationships/chart" Target="../charts/chart2895.xml"/><Relationship Id="rId2" Type="http://schemas.openxmlformats.org/officeDocument/2006/relationships/chart" Target="../charts/chart2896.xml"/><Relationship Id="rId3" Type="http://schemas.openxmlformats.org/officeDocument/2006/relationships/chart" Target="../charts/chart2897.xml"/><Relationship Id="rId4" Type="http://schemas.openxmlformats.org/officeDocument/2006/relationships/chart" Target="../charts/chart2898.xml"/><Relationship Id="rId5" Type="http://schemas.openxmlformats.org/officeDocument/2006/relationships/chart" Target="../charts/chart2899.xml"/>
</Relationships>
</file>

<file path=xl/drawings/_rels/drawing28.xml.rels><?xml version="1.0" encoding="UTF-8"?>
<Relationships xmlns="http://schemas.openxmlformats.org/package/2006/relationships"><Relationship Id="rId1" Type="http://schemas.openxmlformats.org/officeDocument/2006/relationships/chart" Target="../charts/chart2900.xml"/><Relationship Id="rId2" Type="http://schemas.openxmlformats.org/officeDocument/2006/relationships/chart" Target="../charts/chart2901.xml"/><Relationship Id="rId3" Type="http://schemas.openxmlformats.org/officeDocument/2006/relationships/chart" Target="../charts/chart2902.xml"/><Relationship Id="rId4" Type="http://schemas.openxmlformats.org/officeDocument/2006/relationships/chart" Target="../charts/chart2903.xml"/><Relationship Id="rId5" Type="http://schemas.openxmlformats.org/officeDocument/2006/relationships/chart" Target="../charts/chart2904.xml"/>
</Relationships>
</file>

<file path=xl/drawings/_rels/drawing29.xml.rels><?xml version="1.0" encoding="UTF-8"?>
<Relationships xmlns="http://schemas.openxmlformats.org/package/2006/relationships"><Relationship Id="rId1" Type="http://schemas.openxmlformats.org/officeDocument/2006/relationships/chart" Target="../charts/chart2905.xml"/><Relationship Id="rId2" Type="http://schemas.openxmlformats.org/officeDocument/2006/relationships/chart" Target="../charts/chart2906.xml"/><Relationship Id="rId3" Type="http://schemas.openxmlformats.org/officeDocument/2006/relationships/chart" Target="../charts/chart2907.xml"/><Relationship Id="rId4" Type="http://schemas.openxmlformats.org/officeDocument/2006/relationships/chart" Target="../charts/chart2908.xml"/><Relationship Id="rId5" Type="http://schemas.openxmlformats.org/officeDocument/2006/relationships/chart" Target="../charts/chart290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714.xml"/><Relationship Id="rId2" Type="http://schemas.openxmlformats.org/officeDocument/2006/relationships/chart" Target="../charts/chart2715.xml"/><Relationship Id="rId3" Type="http://schemas.openxmlformats.org/officeDocument/2006/relationships/chart" Target="../charts/chart2716.xml"/><Relationship Id="rId4" Type="http://schemas.openxmlformats.org/officeDocument/2006/relationships/chart" Target="../charts/chart2717.xml"/><Relationship Id="rId5" Type="http://schemas.openxmlformats.org/officeDocument/2006/relationships/chart" Target="../charts/chart2718.xml"/><Relationship Id="rId6" Type="http://schemas.openxmlformats.org/officeDocument/2006/relationships/chart" Target="../charts/chart2719.xml"/><Relationship Id="rId7" Type="http://schemas.openxmlformats.org/officeDocument/2006/relationships/chart" Target="../charts/chart2720.xml"/><Relationship Id="rId8" Type="http://schemas.openxmlformats.org/officeDocument/2006/relationships/chart" Target="../charts/chart2721.xml"/>
</Relationships>
</file>

<file path=xl/drawings/_rels/drawing30.xml.rels><?xml version="1.0" encoding="UTF-8"?>
<Relationships xmlns="http://schemas.openxmlformats.org/package/2006/relationships"><Relationship Id="rId1" Type="http://schemas.openxmlformats.org/officeDocument/2006/relationships/chart" Target="../charts/chart29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722.xml"/><Relationship Id="rId2" Type="http://schemas.openxmlformats.org/officeDocument/2006/relationships/chart" Target="../charts/chart2723.xml"/><Relationship Id="rId3" Type="http://schemas.openxmlformats.org/officeDocument/2006/relationships/chart" Target="../charts/chart2724.xml"/><Relationship Id="rId4" Type="http://schemas.openxmlformats.org/officeDocument/2006/relationships/chart" Target="../charts/chart2725.xml"/><Relationship Id="rId5" Type="http://schemas.openxmlformats.org/officeDocument/2006/relationships/chart" Target="../charts/chart2726.xml"/><Relationship Id="rId6" Type="http://schemas.openxmlformats.org/officeDocument/2006/relationships/chart" Target="../charts/chart2727.xml"/><Relationship Id="rId7" Type="http://schemas.openxmlformats.org/officeDocument/2006/relationships/chart" Target="../charts/chart2728.xml"/><Relationship Id="rId8" Type="http://schemas.openxmlformats.org/officeDocument/2006/relationships/chart" Target="../charts/chart272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730.xml"/><Relationship Id="rId2" Type="http://schemas.openxmlformats.org/officeDocument/2006/relationships/chart" Target="../charts/chart2731.xml"/><Relationship Id="rId3" Type="http://schemas.openxmlformats.org/officeDocument/2006/relationships/chart" Target="../charts/chart2732.xml"/><Relationship Id="rId4" Type="http://schemas.openxmlformats.org/officeDocument/2006/relationships/chart" Target="../charts/chart2733.xml"/><Relationship Id="rId5" Type="http://schemas.openxmlformats.org/officeDocument/2006/relationships/chart" Target="../charts/chart2734.xml"/><Relationship Id="rId6" Type="http://schemas.openxmlformats.org/officeDocument/2006/relationships/chart" Target="../charts/chart2735.xml"/><Relationship Id="rId7" Type="http://schemas.openxmlformats.org/officeDocument/2006/relationships/chart" Target="../charts/chart2736.xml"/><Relationship Id="rId8" Type="http://schemas.openxmlformats.org/officeDocument/2006/relationships/chart" Target="../charts/chart273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738.xml"/><Relationship Id="rId2" Type="http://schemas.openxmlformats.org/officeDocument/2006/relationships/chart" Target="../charts/chart2739.xml"/><Relationship Id="rId3" Type="http://schemas.openxmlformats.org/officeDocument/2006/relationships/chart" Target="../charts/chart2740.xml"/><Relationship Id="rId4" Type="http://schemas.openxmlformats.org/officeDocument/2006/relationships/chart" Target="../charts/chart2741.xml"/><Relationship Id="rId5" Type="http://schemas.openxmlformats.org/officeDocument/2006/relationships/chart" Target="../charts/chart2742.xml"/><Relationship Id="rId6" Type="http://schemas.openxmlformats.org/officeDocument/2006/relationships/chart" Target="../charts/chart2743.xml"/><Relationship Id="rId7" Type="http://schemas.openxmlformats.org/officeDocument/2006/relationships/chart" Target="../charts/chart2744.xml"/><Relationship Id="rId8" Type="http://schemas.openxmlformats.org/officeDocument/2006/relationships/chart" Target="../charts/chart274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746.xml"/><Relationship Id="rId2" Type="http://schemas.openxmlformats.org/officeDocument/2006/relationships/chart" Target="../charts/chart2747.xml"/><Relationship Id="rId3" Type="http://schemas.openxmlformats.org/officeDocument/2006/relationships/chart" Target="../charts/chart2748.xml"/><Relationship Id="rId4" Type="http://schemas.openxmlformats.org/officeDocument/2006/relationships/chart" Target="../charts/chart2749.xml"/><Relationship Id="rId5" Type="http://schemas.openxmlformats.org/officeDocument/2006/relationships/chart" Target="../charts/chart2750.xml"/><Relationship Id="rId6" Type="http://schemas.openxmlformats.org/officeDocument/2006/relationships/chart" Target="../charts/chart2751.xml"/><Relationship Id="rId7" Type="http://schemas.openxmlformats.org/officeDocument/2006/relationships/chart" Target="../charts/chart2752.xml"/><Relationship Id="rId8" Type="http://schemas.openxmlformats.org/officeDocument/2006/relationships/chart" Target="../charts/chart2753.xml"/><Relationship Id="rId9" Type="http://schemas.openxmlformats.org/officeDocument/2006/relationships/chart" Target="../charts/chart2754.xml"/><Relationship Id="rId10" Type="http://schemas.openxmlformats.org/officeDocument/2006/relationships/chart" Target="../charts/chart2755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756.xml"/><Relationship Id="rId2" Type="http://schemas.openxmlformats.org/officeDocument/2006/relationships/chart" Target="../charts/chart2757.xml"/><Relationship Id="rId3" Type="http://schemas.openxmlformats.org/officeDocument/2006/relationships/chart" Target="../charts/chart2758.xml"/><Relationship Id="rId4" Type="http://schemas.openxmlformats.org/officeDocument/2006/relationships/chart" Target="../charts/chart2759.xml"/><Relationship Id="rId5" Type="http://schemas.openxmlformats.org/officeDocument/2006/relationships/chart" Target="../charts/chart2760.xml"/><Relationship Id="rId6" Type="http://schemas.openxmlformats.org/officeDocument/2006/relationships/chart" Target="../charts/chart2761.xml"/><Relationship Id="rId7" Type="http://schemas.openxmlformats.org/officeDocument/2006/relationships/chart" Target="../charts/chart2762.xml"/><Relationship Id="rId8" Type="http://schemas.openxmlformats.org/officeDocument/2006/relationships/chart" Target="../charts/chart2763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764.xml"/><Relationship Id="rId2" Type="http://schemas.openxmlformats.org/officeDocument/2006/relationships/chart" Target="../charts/chart2765.xml"/><Relationship Id="rId3" Type="http://schemas.openxmlformats.org/officeDocument/2006/relationships/chart" Target="../charts/chart2766.xml"/><Relationship Id="rId4" Type="http://schemas.openxmlformats.org/officeDocument/2006/relationships/chart" Target="../charts/chart2767.xml"/><Relationship Id="rId5" Type="http://schemas.openxmlformats.org/officeDocument/2006/relationships/chart" Target="../charts/chart2768.xml"/><Relationship Id="rId6" Type="http://schemas.openxmlformats.org/officeDocument/2006/relationships/chart" Target="../charts/chart2769.xml"/><Relationship Id="rId7" Type="http://schemas.openxmlformats.org/officeDocument/2006/relationships/chart" Target="../charts/chart2770.xml"/><Relationship Id="rId8" Type="http://schemas.openxmlformats.org/officeDocument/2006/relationships/chart" Target="../charts/chart2771.xml"/><Relationship Id="rId9" Type="http://schemas.openxmlformats.org/officeDocument/2006/relationships/chart" Target="../charts/chart277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455760</xdr:colOff>
      <xdr:row>17</xdr:row>
      <xdr:rowOff>121320</xdr:rowOff>
    </xdr:from>
    <xdr:to>
      <xdr:col>16</xdr:col>
      <xdr:colOff>720720</xdr:colOff>
      <xdr:row>36</xdr:row>
      <xdr:rowOff>12600</xdr:rowOff>
    </xdr:to>
    <xdr:graphicFrame>
      <xdr:nvGraphicFramePr>
        <xdr:cNvPr id="0" name="Chart 2"/>
        <xdr:cNvGraphicFramePr/>
      </xdr:nvGraphicFramePr>
      <xdr:xfrm>
        <a:off x="6526080" y="3161520"/>
        <a:ext cx="7506000" cy="344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47160</xdr:rowOff>
    </xdr:from>
    <xdr:to>
      <xdr:col>15</xdr:col>
      <xdr:colOff>199800</xdr:colOff>
      <xdr:row>71</xdr:row>
      <xdr:rowOff>99360</xdr:rowOff>
    </xdr:to>
    <xdr:graphicFrame>
      <xdr:nvGraphicFramePr>
        <xdr:cNvPr id="1" name="Chart 5"/>
        <xdr:cNvGraphicFramePr/>
      </xdr:nvGraphicFramePr>
      <xdr:xfrm>
        <a:off x="5168880" y="988452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47880</xdr:rowOff>
    </xdr:from>
    <xdr:to>
      <xdr:col>15</xdr:col>
      <xdr:colOff>199800</xdr:colOff>
      <xdr:row>105</xdr:row>
      <xdr:rowOff>100080</xdr:rowOff>
    </xdr:to>
    <xdr:graphicFrame>
      <xdr:nvGraphicFramePr>
        <xdr:cNvPr id="2" name="Chart 8"/>
        <xdr:cNvGraphicFramePr/>
      </xdr:nvGraphicFramePr>
      <xdr:xfrm>
        <a:off x="5168880" y="1636200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47160</xdr:rowOff>
    </xdr:from>
    <xdr:to>
      <xdr:col>15</xdr:col>
      <xdr:colOff>199800</xdr:colOff>
      <xdr:row>139</xdr:row>
      <xdr:rowOff>100080</xdr:rowOff>
    </xdr:to>
    <xdr:graphicFrame>
      <xdr:nvGraphicFramePr>
        <xdr:cNvPr id="3" name="Chart 11"/>
        <xdr:cNvGraphicFramePr/>
      </xdr:nvGraphicFramePr>
      <xdr:xfrm>
        <a:off x="5168880" y="22838400"/>
        <a:ext cx="758340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47160</xdr:rowOff>
    </xdr:from>
    <xdr:to>
      <xdr:col>15</xdr:col>
      <xdr:colOff>199800</xdr:colOff>
      <xdr:row>173</xdr:row>
      <xdr:rowOff>99360</xdr:rowOff>
    </xdr:to>
    <xdr:graphicFrame>
      <xdr:nvGraphicFramePr>
        <xdr:cNvPr id="4" name="Chart 14"/>
        <xdr:cNvGraphicFramePr/>
      </xdr:nvGraphicFramePr>
      <xdr:xfrm>
        <a:off x="5168880" y="2931552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134640</xdr:colOff>
      <xdr:row>189</xdr:row>
      <xdr:rowOff>11160</xdr:rowOff>
    </xdr:from>
    <xdr:to>
      <xdr:col>15</xdr:col>
      <xdr:colOff>334440</xdr:colOff>
      <xdr:row>207</xdr:row>
      <xdr:rowOff>63360</xdr:rowOff>
    </xdr:to>
    <xdr:graphicFrame>
      <xdr:nvGraphicFramePr>
        <xdr:cNvPr id="5" name="Chart 17"/>
        <xdr:cNvGraphicFramePr/>
      </xdr:nvGraphicFramePr>
      <xdr:xfrm>
        <a:off x="5303520" y="3575628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47160</xdr:rowOff>
    </xdr:from>
    <xdr:to>
      <xdr:col>15</xdr:col>
      <xdr:colOff>199800</xdr:colOff>
      <xdr:row>242</xdr:row>
      <xdr:rowOff>99360</xdr:rowOff>
    </xdr:to>
    <xdr:graphicFrame>
      <xdr:nvGraphicFramePr>
        <xdr:cNvPr id="6" name="Chart 20"/>
        <xdr:cNvGraphicFramePr/>
      </xdr:nvGraphicFramePr>
      <xdr:xfrm>
        <a:off x="5168880" y="42269400"/>
        <a:ext cx="7583400" cy="36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47160</xdr:rowOff>
    </xdr:from>
    <xdr:to>
      <xdr:col>15</xdr:col>
      <xdr:colOff>199800</xdr:colOff>
      <xdr:row>278</xdr:row>
      <xdr:rowOff>99360</xdr:rowOff>
    </xdr:to>
    <xdr:graphicFrame>
      <xdr:nvGraphicFramePr>
        <xdr:cNvPr id="7" name="Chart 23"/>
        <xdr:cNvGraphicFramePr/>
      </xdr:nvGraphicFramePr>
      <xdr:xfrm>
        <a:off x="5168880" y="49127400"/>
        <a:ext cx="7583400" cy="36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127080</xdr:colOff>
      <xdr:row>17</xdr:row>
      <xdr:rowOff>176400</xdr:rowOff>
    </xdr:from>
    <xdr:to>
      <xdr:col>16</xdr:col>
      <xdr:colOff>392400</xdr:colOff>
      <xdr:row>36</xdr:row>
      <xdr:rowOff>37080</xdr:rowOff>
    </xdr:to>
    <xdr:graphicFrame>
      <xdr:nvGraphicFramePr>
        <xdr:cNvPr id="75" name="Chart 1"/>
        <xdr:cNvGraphicFramePr/>
      </xdr:nvGraphicFramePr>
      <xdr:xfrm>
        <a:off x="6197400" y="3414600"/>
        <a:ext cx="750636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199440</xdr:colOff>
      <xdr:row>71</xdr:row>
      <xdr:rowOff>53640</xdr:rowOff>
    </xdr:to>
    <xdr:graphicFrame>
      <xdr:nvGraphicFramePr>
        <xdr:cNvPr id="76" name="Chart 3"/>
        <xdr:cNvGraphicFramePr/>
      </xdr:nvGraphicFramePr>
      <xdr:xfrm>
        <a:off x="5168880" y="10097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199440</xdr:colOff>
      <xdr:row>105</xdr:row>
      <xdr:rowOff>53640</xdr:rowOff>
    </xdr:to>
    <xdr:graphicFrame>
      <xdr:nvGraphicFramePr>
        <xdr:cNvPr id="77" name="Chart 5"/>
        <xdr:cNvGraphicFramePr/>
      </xdr:nvGraphicFramePr>
      <xdr:xfrm>
        <a:off x="5168880" y="16574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199440</xdr:colOff>
      <xdr:row>139</xdr:row>
      <xdr:rowOff>52920</xdr:rowOff>
    </xdr:to>
    <xdr:graphicFrame>
      <xdr:nvGraphicFramePr>
        <xdr:cNvPr id="78" name="Chart 7"/>
        <xdr:cNvGraphicFramePr/>
      </xdr:nvGraphicFramePr>
      <xdr:xfrm>
        <a:off x="5168880" y="23050440"/>
        <a:ext cx="758304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199440</xdr:colOff>
      <xdr:row>173</xdr:row>
      <xdr:rowOff>53640</xdr:rowOff>
    </xdr:to>
    <xdr:graphicFrame>
      <xdr:nvGraphicFramePr>
        <xdr:cNvPr id="79" name="Chart 9"/>
        <xdr:cNvGraphicFramePr/>
      </xdr:nvGraphicFramePr>
      <xdr:xfrm>
        <a:off x="5168880" y="29528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199440</xdr:colOff>
      <xdr:row>207</xdr:row>
      <xdr:rowOff>53640</xdr:rowOff>
    </xdr:to>
    <xdr:graphicFrame>
      <xdr:nvGraphicFramePr>
        <xdr:cNvPr id="80" name="Chart 11"/>
        <xdr:cNvGraphicFramePr/>
      </xdr:nvGraphicFramePr>
      <xdr:xfrm>
        <a:off x="5168880" y="36005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199440</xdr:colOff>
      <xdr:row>242</xdr:row>
      <xdr:rowOff>52920</xdr:rowOff>
    </xdr:to>
    <xdr:graphicFrame>
      <xdr:nvGraphicFramePr>
        <xdr:cNvPr id="81" name="Chart 13"/>
        <xdr:cNvGraphicFramePr/>
      </xdr:nvGraphicFramePr>
      <xdr:xfrm>
        <a:off x="5168880" y="42481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199440</xdr:colOff>
      <xdr:row>278</xdr:row>
      <xdr:rowOff>52920</xdr:rowOff>
    </xdr:to>
    <xdr:graphicFrame>
      <xdr:nvGraphicFramePr>
        <xdr:cNvPr id="82" name="Chart 15"/>
        <xdr:cNvGraphicFramePr/>
      </xdr:nvGraphicFramePr>
      <xdr:xfrm>
        <a:off x="5168880" y="49339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343080</xdr:colOff>
      <xdr:row>36</xdr:row>
      <xdr:rowOff>52920</xdr:rowOff>
    </xdr:to>
    <xdr:graphicFrame>
      <xdr:nvGraphicFramePr>
        <xdr:cNvPr id="83" name="Chart 1"/>
        <xdr:cNvGraphicFramePr/>
      </xdr:nvGraphicFramePr>
      <xdr:xfrm>
        <a:off x="6148080" y="3429000"/>
        <a:ext cx="750636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199440</xdr:colOff>
      <xdr:row>71</xdr:row>
      <xdr:rowOff>53640</xdr:rowOff>
    </xdr:to>
    <xdr:graphicFrame>
      <xdr:nvGraphicFramePr>
        <xdr:cNvPr id="84" name="Chart 3"/>
        <xdr:cNvGraphicFramePr/>
      </xdr:nvGraphicFramePr>
      <xdr:xfrm>
        <a:off x="5168880" y="10097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199440</xdr:colOff>
      <xdr:row>105</xdr:row>
      <xdr:rowOff>53640</xdr:rowOff>
    </xdr:to>
    <xdr:graphicFrame>
      <xdr:nvGraphicFramePr>
        <xdr:cNvPr id="85" name="Chart 5"/>
        <xdr:cNvGraphicFramePr/>
      </xdr:nvGraphicFramePr>
      <xdr:xfrm>
        <a:off x="5168880" y="16574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199440</xdr:colOff>
      <xdr:row>139</xdr:row>
      <xdr:rowOff>52920</xdr:rowOff>
    </xdr:to>
    <xdr:graphicFrame>
      <xdr:nvGraphicFramePr>
        <xdr:cNvPr id="86" name="Chart 7"/>
        <xdr:cNvGraphicFramePr/>
      </xdr:nvGraphicFramePr>
      <xdr:xfrm>
        <a:off x="5168880" y="23050440"/>
        <a:ext cx="758304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199440</xdr:colOff>
      <xdr:row>173</xdr:row>
      <xdr:rowOff>53640</xdr:rowOff>
    </xdr:to>
    <xdr:graphicFrame>
      <xdr:nvGraphicFramePr>
        <xdr:cNvPr id="87" name="Chart 9"/>
        <xdr:cNvGraphicFramePr/>
      </xdr:nvGraphicFramePr>
      <xdr:xfrm>
        <a:off x="5168880" y="29528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199440</xdr:colOff>
      <xdr:row>207</xdr:row>
      <xdr:rowOff>53640</xdr:rowOff>
    </xdr:to>
    <xdr:graphicFrame>
      <xdr:nvGraphicFramePr>
        <xdr:cNvPr id="88" name="Chart 11"/>
        <xdr:cNvGraphicFramePr/>
      </xdr:nvGraphicFramePr>
      <xdr:xfrm>
        <a:off x="5168880" y="36005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199440</xdr:colOff>
      <xdr:row>242</xdr:row>
      <xdr:rowOff>52920</xdr:rowOff>
    </xdr:to>
    <xdr:graphicFrame>
      <xdr:nvGraphicFramePr>
        <xdr:cNvPr id="89" name="Chart 13"/>
        <xdr:cNvGraphicFramePr/>
      </xdr:nvGraphicFramePr>
      <xdr:xfrm>
        <a:off x="5168880" y="42481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199440</xdr:colOff>
      <xdr:row>278</xdr:row>
      <xdr:rowOff>52920</xdr:rowOff>
    </xdr:to>
    <xdr:graphicFrame>
      <xdr:nvGraphicFramePr>
        <xdr:cNvPr id="90" name="Chart 15"/>
        <xdr:cNvGraphicFramePr/>
      </xdr:nvGraphicFramePr>
      <xdr:xfrm>
        <a:off x="5168880" y="49339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343080</xdr:colOff>
      <xdr:row>36</xdr:row>
      <xdr:rowOff>52920</xdr:rowOff>
    </xdr:to>
    <xdr:graphicFrame>
      <xdr:nvGraphicFramePr>
        <xdr:cNvPr id="91" name="Chart 1"/>
        <xdr:cNvGraphicFramePr/>
      </xdr:nvGraphicFramePr>
      <xdr:xfrm>
        <a:off x="6148080" y="3429000"/>
        <a:ext cx="750636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199440</xdr:colOff>
      <xdr:row>71</xdr:row>
      <xdr:rowOff>53640</xdr:rowOff>
    </xdr:to>
    <xdr:graphicFrame>
      <xdr:nvGraphicFramePr>
        <xdr:cNvPr id="92" name="Chart 3"/>
        <xdr:cNvGraphicFramePr/>
      </xdr:nvGraphicFramePr>
      <xdr:xfrm>
        <a:off x="5168880" y="10097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199440</xdr:colOff>
      <xdr:row>105</xdr:row>
      <xdr:rowOff>53640</xdr:rowOff>
    </xdr:to>
    <xdr:graphicFrame>
      <xdr:nvGraphicFramePr>
        <xdr:cNvPr id="93" name="Chart 5"/>
        <xdr:cNvGraphicFramePr/>
      </xdr:nvGraphicFramePr>
      <xdr:xfrm>
        <a:off x="5168880" y="16574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199440</xdr:colOff>
      <xdr:row>139</xdr:row>
      <xdr:rowOff>52920</xdr:rowOff>
    </xdr:to>
    <xdr:graphicFrame>
      <xdr:nvGraphicFramePr>
        <xdr:cNvPr id="94" name="Chart 7"/>
        <xdr:cNvGraphicFramePr/>
      </xdr:nvGraphicFramePr>
      <xdr:xfrm>
        <a:off x="5168880" y="23050440"/>
        <a:ext cx="758304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199440</xdr:colOff>
      <xdr:row>173</xdr:row>
      <xdr:rowOff>53640</xdr:rowOff>
    </xdr:to>
    <xdr:graphicFrame>
      <xdr:nvGraphicFramePr>
        <xdr:cNvPr id="95" name="Chart 9"/>
        <xdr:cNvGraphicFramePr/>
      </xdr:nvGraphicFramePr>
      <xdr:xfrm>
        <a:off x="5168880" y="29528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199440</xdr:colOff>
      <xdr:row>207</xdr:row>
      <xdr:rowOff>53640</xdr:rowOff>
    </xdr:to>
    <xdr:graphicFrame>
      <xdr:nvGraphicFramePr>
        <xdr:cNvPr id="96" name="Chart 11"/>
        <xdr:cNvGraphicFramePr/>
      </xdr:nvGraphicFramePr>
      <xdr:xfrm>
        <a:off x="5168880" y="36005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199440</xdr:colOff>
      <xdr:row>242</xdr:row>
      <xdr:rowOff>52920</xdr:rowOff>
    </xdr:to>
    <xdr:graphicFrame>
      <xdr:nvGraphicFramePr>
        <xdr:cNvPr id="97" name="Chart 13"/>
        <xdr:cNvGraphicFramePr/>
      </xdr:nvGraphicFramePr>
      <xdr:xfrm>
        <a:off x="5168880" y="42481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199440</xdr:colOff>
      <xdr:row>278</xdr:row>
      <xdr:rowOff>52920</xdr:rowOff>
    </xdr:to>
    <xdr:graphicFrame>
      <xdr:nvGraphicFramePr>
        <xdr:cNvPr id="98" name="Chart 15"/>
        <xdr:cNvGraphicFramePr/>
      </xdr:nvGraphicFramePr>
      <xdr:xfrm>
        <a:off x="5168880" y="49339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343080</xdr:colOff>
      <xdr:row>36</xdr:row>
      <xdr:rowOff>52920</xdr:rowOff>
    </xdr:to>
    <xdr:graphicFrame>
      <xdr:nvGraphicFramePr>
        <xdr:cNvPr id="99" name="Chart 1"/>
        <xdr:cNvGraphicFramePr/>
      </xdr:nvGraphicFramePr>
      <xdr:xfrm>
        <a:off x="6148080" y="3429000"/>
        <a:ext cx="750636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199440</xdr:colOff>
      <xdr:row>71</xdr:row>
      <xdr:rowOff>53640</xdr:rowOff>
    </xdr:to>
    <xdr:graphicFrame>
      <xdr:nvGraphicFramePr>
        <xdr:cNvPr id="100" name="Chart 3"/>
        <xdr:cNvGraphicFramePr/>
      </xdr:nvGraphicFramePr>
      <xdr:xfrm>
        <a:off x="5168880" y="10097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199440</xdr:colOff>
      <xdr:row>105</xdr:row>
      <xdr:rowOff>53640</xdr:rowOff>
    </xdr:to>
    <xdr:graphicFrame>
      <xdr:nvGraphicFramePr>
        <xdr:cNvPr id="101" name="Chart 5"/>
        <xdr:cNvGraphicFramePr/>
      </xdr:nvGraphicFramePr>
      <xdr:xfrm>
        <a:off x="5168880" y="16574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199440</xdr:colOff>
      <xdr:row>139</xdr:row>
      <xdr:rowOff>52920</xdr:rowOff>
    </xdr:to>
    <xdr:graphicFrame>
      <xdr:nvGraphicFramePr>
        <xdr:cNvPr id="102" name="Chart 7"/>
        <xdr:cNvGraphicFramePr/>
      </xdr:nvGraphicFramePr>
      <xdr:xfrm>
        <a:off x="5168880" y="23050440"/>
        <a:ext cx="758304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199440</xdr:colOff>
      <xdr:row>173</xdr:row>
      <xdr:rowOff>53640</xdr:rowOff>
    </xdr:to>
    <xdr:graphicFrame>
      <xdr:nvGraphicFramePr>
        <xdr:cNvPr id="103" name="Chart 9"/>
        <xdr:cNvGraphicFramePr/>
      </xdr:nvGraphicFramePr>
      <xdr:xfrm>
        <a:off x="5168880" y="29528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199440</xdr:colOff>
      <xdr:row>207</xdr:row>
      <xdr:rowOff>53640</xdr:rowOff>
    </xdr:to>
    <xdr:graphicFrame>
      <xdr:nvGraphicFramePr>
        <xdr:cNvPr id="104" name="Chart 11"/>
        <xdr:cNvGraphicFramePr/>
      </xdr:nvGraphicFramePr>
      <xdr:xfrm>
        <a:off x="5168880" y="36005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199440</xdr:colOff>
      <xdr:row>242</xdr:row>
      <xdr:rowOff>52920</xdr:rowOff>
    </xdr:to>
    <xdr:graphicFrame>
      <xdr:nvGraphicFramePr>
        <xdr:cNvPr id="105" name="Chart 13"/>
        <xdr:cNvGraphicFramePr/>
      </xdr:nvGraphicFramePr>
      <xdr:xfrm>
        <a:off x="5168880" y="42481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199440</xdr:colOff>
      <xdr:row>278</xdr:row>
      <xdr:rowOff>52920</xdr:rowOff>
    </xdr:to>
    <xdr:graphicFrame>
      <xdr:nvGraphicFramePr>
        <xdr:cNvPr id="106" name="Chart 15"/>
        <xdr:cNvGraphicFramePr/>
      </xdr:nvGraphicFramePr>
      <xdr:xfrm>
        <a:off x="5168880" y="49339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54</xdr:row>
      <xdr:rowOff>82080</xdr:rowOff>
    </xdr:from>
    <xdr:to>
      <xdr:col>15</xdr:col>
      <xdr:colOff>199440</xdr:colOff>
      <xdr:row>74</xdr:row>
      <xdr:rowOff>57960</xdr:rowOff>
    </xdr:to>
    <xdr:graphicFrame>
      <xdr:nvGraphicFramePr>
        <xdr:cNvPr id="107" name="Chart 3"/>
        <xdr:cNvGraphicFramePr/>
      </xdr:nvGraphicFramePr>
      <xdr:xfrm>
        <a:off x="5168880" y="96069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36</xdr:col>
      <xdr:colOff>1440</xdr:colOff>
      <xdr:row>123</xdr:row>
      <xdr:rowOff>20160</xdr:rowOff>
    </xdr:from>
    <xdr:to>
      <xdr:col>45</xdr:col>
      <xdr:colOff>401040</xdr:colOff>
      <xdr:row>141</xdr:row>
      <xdr:rowOff>118800</xdr:rowOff>
    </xdr:to>
    <xdr:graphicFrame>
      <xdr:nvGraphicFramePr>
        <xdr:cNvPr id="108" name="Chart 14"/>
        <xdr:cNvGraphicFramePr/>
      </xdr:nvGraphicFramePr>
      <xdr:xfrm>
        <a:off x="28839960" y="21683520"/>
        <a:ext cx="746244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52</xdr:col>
      <xdr:colOff>1440</xdr:colOff>
      <xdr:row>123</xdr:row>
      <xdr:rowOff>20160</xdr:rowOff>
    </xdr:from>
    <xdr:to>
      <xdr:col>61</xdr:col>
      <xdr:colOff>403200</xdr:colOff>
      <xdr:row>141</xdr:row>
      <xdr:rowOff>118800</xdr:rowOff>
    </xdr:to>
    <xdr:graphicFrame>
      <xdr:nvGraphicFramePr>
        <xdr:cNvPr id="109" name="Chart 18"/>
        <xdr:cNvGraphicFramePr/>
      </xdr:nvGraphicFramePr>
      <xdr:xfrm>
        <a:off x="41214600" y="21683520"/>
        <a:ext cx="723132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343080</xdr:colOff>
      <xdr:row>36</xdr:row>
      <xdr:rowOff>52920</xdr:rowOff>
    </xdr:to>
    <xdr:graphicFrame>
      <xdr:nvGraphicFramePr>
        <xdr:cNvPr id="110" name="Chart 1"/>
        <xdr:cNvGraphicFramePr/>
      </xdr:nvGraphicFramePr>
      <xdr:xfrm>
        <a:off x="6148080" y="3429000"/>
        <a:ext cx="750636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199440</xdr:colOff>
      <xdr:row>71</xdr:row>
      <xdr:rowOff>53640</xdr:rowOff>
    </xdr:to>
    <xdr:graphicFrame>
      <xdr:nvGraphicFramePr>
        <xdr:cNvPr id="111" name="Chart 3"/>
        <xdr:cNvGraphicFramePr/>
      </xdr:nvGraphicFramePr>
      <xdr:xfrm>
        <a:off x="5168880" y="10097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199440</xdr:colOff>
      <xdr:row>105</xdr:row>
      <xdr:rowOff>53640</xdr:rowOff>
    </xdr:to>
    <xdr:graphicFrame>
      <xdr:nvGraphicFramePr>
        <xdr:cNvPr id="112" name="Chart 5"/>
        <xdr:cNvGraphicFramePr/>
      </xdr:nvGraphicFramePr>
      <xdr:xfrm>
        <a:off x="5168880" y="16574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199440</xdr:colOff>
      <xdr:row>139</xdr:row>
      <xdr:rowOff>52920</xdr:rowOff>
    </xdr:to>
    <xdr:graphicFrame>
      <xdr:nvGraphicFramePr>
        <xdr:cNvPr id="113" name="Chart 7"/>
        <xdr:cNvGraphicFramePr/>
      </xdr:nvGraphicFramePr>
      <xdr:xfrm>
        <a:off x="5168880" y="23050440"/>
        <a:ext cx="758304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1440</xdr:colOff>
      <xdr:row>87</xdr:row>
      <xdr:rowOff>1440</xdr:rowOff>
    </xdr:from>
    <xdr:to>
      <xdr:col>30</xdr:col>
      <xdr:colOff>200160</xdr:colOff>
      <xdr:row>105</xdr:row>
      <xdr:rowOff>53640</xdr:rowOff>
    </xdr:to>
    <xdr:graphicFrame>
      <xdr:nvGraphicFramePr>
        <xdr:cNvPr id="114" name="Chart 9"/>
        <xdr:cNvGraphicFramePr/>
      </xdr:nvGraphicFramePr>
      <xdr:xfrm>
        <a:off x="17340480" y="16574760"/>
        <a:ext cx="714492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37</xdr:col>
      <xdr:colOff>1440</xdr:colOff>
      <xdr:row>87</xdr:row>
      <xdr:rowOff>1440</xdr:rowOff>
    </xdr:from>
    <xdr:to>
      <xdr:col>46</xdr:col>
      <xdr:colOff>200160</xdr:colOff>
      <xdr:row>105</xdr:row>
      <xdr:rowOff>53640</xdr:rowOff>
    </xdr:to>
    <xdr:graphicFrame>
      <xdr:nvGraphicFramePr>
        <xdr:cNvPr id="115" name="Chart 10"/>
        <xdr:cNvGraphicFramePr/>
      </xdr:nvGraphicFramePr>
      <xdr:xfrm>
        <a:off x="29598480" y="16574760"/>
        <a:ext cx="726192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53</xdr:col>
      <xdr:colOff>1440</xdr:colOff>
      <xdr:row>87</xdr:row>
      <xdr:rowOff>1440</xdr:rowOff>
    </xdr:from>
    <xdr:to>
      <xdr:col>62</xdr:col>
      <xdr:colOff>200160</xdr:colOff>
      <xdr:row>105</xdr:row>
      <xdr:rowOff>53640</xdr:rowOff>
    </xdr:to>
    <xdr:graphicFrame>
      <xdr:nvGraphicFramePr>
        <xdr:cNvPr id="116" name="Chart 11"/>
        <xdr:cNvGraphicFramePr/>
      </xdr:nvGraphicFramePr>
      <xdr:xfrm>
        <a:off x="41973480" y="16574760"/>
        <a:ext cx="702828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69</xdr:col>
      <xdr:colOff>0</xdr:colOff>
      <xdr:row>87</xdr:row>
      <xdr:rowOff>1440</xdr:rowOff>
    </xdr:from>
    <xdr:to>
      <xdr:col>78</xdr:col>
      <xdr:colOff>199440</xdr:colOff>
      <xdr:row>105</xdr:row>
      <xdr:rowOff>53640</xdr:rowOff>
    </xdr:to>
    <xdr:graphicFrame>
      <xdr:nvGraphicFramePr>
        <xdr:cNvPr id="117" name="Chart 12"/>
        <xdr:cNvGraphicFramePr/>
      </xdr:nvGraphicFramePr>
      <xdr:xfrm>
        <a:off x="54113400" y="16574760"/>
        <a:ext cx="70286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343080</xdr:colOff>
      <xdr:row>36</xdr:row>
      <xdr:rowOff>52920</xdr:rowOff>
    </xdr:to>
    <xdr:graphicFrame>
      <xdr:nvGraphicFramePr>
        <xdr:cNvPr id="118" name="Chart 1"/>
        <xdr:cNvGraphicFramePr/>
      </xdr:nvGraphicFramePr>
      <xdr:xfrm>
        <a:off x="6148080" y="3429000"/>
        <a:ext cx="750636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199440</xdr:colOff>
      <xdr:row>71</xdr:row>
      <xdr:rowOff>53640</xdr:rowOff>
    </xdr:to>
    <xdr:graphicFrame>
      <xdr:nvGraphicFramePr>
        <xdr:cNvPr id="119" name="Chart 2"/>
        <xdr:cNvGraphicFramePr/>
      </xdr:nvGraphicFramePr>
      <xdr:xfrm>
        <a:off x="5168880" y="10097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199440</xdr:colOff>
      <xdr:row>105</xdr:row>
      <xdr:rowOff>53640</xdr:rowOff>
    </xdr:to>
    <xdr:graphicFrame>
      <xdr:nvGraphicFramePr>
        <xdr:cNvPr id="120" name="Chart 3"/>
        <xdr:cNvGraphicFramePr/>
      </xdr:nvGraphicFramePr>
      <xdr:xfrm>
        <a:off x="5168880" y="16574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199440</xdr:colOff>
      <xdr:row>139</xdr:row>
      <xdr:rowOff>52920</xdr:rowOff>
    </xdr:to>
    <xdr:graphicFrame>
      <xdr:nvGraphicFramePr>
        <xdr:cNvPr id="121" name="Chart 4"/>
        <xdr:cNvGraphicFramePr/>
      </xdr:nvGraphicFramePr>
      <xdr:xfrm>
        <a:off x="5168880" y="23050440"/>
        <a:ext cx="758304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199440</xdr:colOff>
      <xdr:row>173</xdr:row>
      <xdr:rowOff>53640</xdr:rowOff>
    </xdr:to>
    <xdr:graphicFrame>
      <xdr:nvGraphicFramePr>
        <xdr:cNvPr id="122" name="Chart 5"/>
        <xdr:cNvGraphicFramePr/>
      </xdr:nvGraphicFramePr>
      <xdr:xfrm>
        <a:off x="5168880" y="29528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199440</xdr:colOff>
      <xdr:row>207</xdr:row>
      <xdr:rowOff>53640</xdr:rowOff>
    </xdr:to>
    <xdr:graphicFrame>
      <xdr:nvGraphicFramePr>
        <xdr:cNvPr id="123" name="Chart 6"/>
        <xdr:cNvGraphicFramePr/>
      </xdr:nvGraphicFramePr>
      <xdr:xfrm>
        <a:off x="5168880" y="36005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199440</xdr:colOff>
      <xdr:row>242</xdr:row>
      <xdr:rowOff>52920</xdr:rowOff>
    </xdr:to>
    <xdr:graphicFrame>
      <xdr:nvGraphicFramePr>
        <xdr:cNvPr id="124" name="Chart 7"/>
        <xdr:cNvGraphicFramePr/>
      </xdr:nvGraphicFramePr>
      <xdr:xfrm>
        <a:off x="5168880" y="42481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199440</xdr:colOff>
      <xdr:row>278</xdr:row>
      <xdr:rowOff>52920</xdr:rowOff>
    </xdr:to>
    <xdr:graphicFrame>
      <xdr:nvGraphicFramePr>
        <xdr:cNvPr id="125" name="Chart 8"/>
        <xdr:cNvGraphicFramePr/>
      </xdr:nvGraphicFramePr>
      <xdr:xfrm>
        <a:off x="5168880" y="49339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</xdr:colOff>
      <xdr:row>18</xdr:row>
      <xdr:rowOff>0</xdr:rowOff>
    </xdr:from>
    <xdr:to>
      <xdr:col>16</xdr:col>
      <xdr:colOff>343080</xdr:colOff>
      <xdr:row>36</xdr:row>
      <xdr:rowOff>52920</xdr:rowOff>
    </xdr:to>
    <xdr:graphicFrame>
      <xdr:nvGraphicFramePr>
        <xdr:cNvPr id="126" name="Chart 1"/>
        <xdr:cNvGraphicFramePr/>
      </xdr:nvGraphicFramePr>
      <xdr:xfrm>
        <a:off x="6148440" y="3429000"/>
        <a:ext cx="750600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1800</xdr:rowOff>
    </xdr:from>
    <xdr:to>
      <xdr:col>15</xdr:col>
      <xdr:colOff>199800</xdr:colOff>
      <xdr:row>71</xdr:row>
      <xdr:rowOff>54000</xdr:rowOff>
    </xdr:to>
    <xdr:graphicFrame>
      <xdr:nvGraphicFramePr>
        <xdr:cNvPr id="127" name="Chart 2"/>
        <xdr:cNvGraphicFramePr/>
      </xdr:nvGraphicFramePr>
      <xdr:xfrm>
        <a:off x="5168880" y="1009800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1800</xdr:rowOff>
    </xdr:from>
    <xdr:to>
      <xdr:col>15</xdr:col>
      <xdr:colOff>199800</xdr:colOff>
      <xdr:row>105</xdr:row>
      <xdr:rowOff>54000</xdr:rowOff>
    </xdr:to>
    <xdr:graphicFrame>
      <xdr:nvGraphicFramePr>
        <xdr:cNvPr id="128" name="Chart 3"/>
        <xdr:cNvGraphicFramePr/>
      </xdr:nvGraphicFramePr>
      <xdr:xfrm>
        <a:off x="5168880" y="1657512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199800</xdr:colOff>
      <xdr:row>139</xdr:row>
      <xdr:rowOff>52920</xdr:rowOff>
    </xdr:to>
    <xdr:graphicFrame>
      <xdr:nvGraphicFramePr>
        <xdr:cNvPr id="129" name="Chart 4"/>
        <xdr:cNvGraphicFramePr/>
      </xdr:nvGraphicFramePr>
      <xdr:xfrm>
        <a:off x="5168880" y="23050440"/>
        <a:ext cx="758340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1800</xdr:rowOff>
    </xdr:from>
    <xdr:to>
      <xdr:col>15</xdr:col>
      <xdr:colOff>199800</xdr:colOff>
      <xdr:row>173</xdr:row>
      <xdr:rowOff>54000</xdr:rowOff>
    </xdr:to>
    <xdr:graphicFrame>
      <xdr:nvGraphicFramePr>
        <xdr:cNvPr id="130" name="Chart 5"/>
        <xdr:cNvGraphicFramePr/>
      </xdr:nvGraphicFramePr>
      <xdr:xfrm>
        <a:off x="5168880" y="2946816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1800</xdr:rowOff>
    </xdr:from>
    <xdr:to>
      <xdr:col>15</xdr:col>
      <xdr:colOff>199800</xdr:colOff>
      <xdr:row>207</xdr:row>
      <xdr:rowOff>54000</xdr:rowOff>
    </xdr:to>
    <xdr:graphicFrame>
      <xdr:nvGraphicFramePr>
        <xdr:cNvPr id="131" name="Chart 6"/>
        <xdr:cNvGraphicFramePr/>
      </xdr:nvGraphicFramePr>
      <xdr:xfrm>
        <a:off x="5168880" y="3592980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199800</xdr:colOff>
      <xdr:row>242</xdr:row>
      <xdr:rowOff>52920</xdr:rowOff>
    </xdr:to>
    <xdr:graphicFrame>
      <xdr:nvGraphicFramePr>
        <xdr:cNvPr id="132" name="Chart 7"/>
        <xdr:cNvGraphicFramePr/>
      </xdr:nvGraphicFramePr>
      <xdr:xfrm>
        <a:off x="5168880" y="42390000"/>
        <a:ext cx="758340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360</xdr:rowOff>
    </xdr:from>
    <xdr:to>
      <xdr:col>15</xdr:col>
      <xdr:colOff>199800</xdr:colOff>
      <xdr:row>278</xdr:row>
      <xdr:rowOff>52920</xdr:rowOff>
    </xdr:to>
    <xdr:graphicFrame>
      <xdr:nvGraphicFramePr>
        <xdr:cNvPr id="133" name="Chart 8"/>
        <xdr:cNvGraphicFramePr/>
      </xdr:nvGraphicFramePr>
      <xdr:xfrm>
        <a:off x="5168880" y="49232880"/>
        <a:ext cx="758340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343080</xdr:colOff>
      <xdr:row>36</xdr:row>
      <xdr:rowOff>52920</xdr:rowOff>
    </xdr:to>
    <xdr:graphicFrame>
      <xdr:nvGraphicFramePr>
        <xdr:cNvPr id="134" name="Chart 1"/>
        <xdr:cNvGraphicFramePr/>
      </xdr:nvGraphicFramePr>
      <xdr:xfrm>
        <a:off x="6148080" y="3429000"/>
        <a:ext cx="750636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199440</xdr:colOff>
      <xdr:row>71</xdr:row>
      <xdr:rowOff>53640</xdr:rowOff>
    </xdr:to>
    <xdr:graphicFrame>
      <xdr:nvGraphicFramePr>
        <xdr:cNvPr id="135" name="Chart 2"/>
        <xdr:cNvGraphicFramePr/>
      </xdr:nvGraphicFramePr>
      <xdr:xfrm>
        <a:off x="5168880" y="10097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199440</xdr:colOff>
      <xdr:row>105</xdr:row>
      <xdr:rowOff>53640</xdr:rowOff>
    </xdr:to>
    <xdr:graphicFrame>
      <xdr:nvGraphicFramePr>
        <xdr:cNvPr id="136" name="Chart 3"/>
        <xdr:cNvGraphicFramePr/>
      </xdr:nvGraphicFramePr>
      <xdr:xfrm>
        <a:off x="5168880" y="16574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199440</xdr:colOff>
      <xdr:row>139</xdr:row>
      <xdr:rowOff>52920</xdr:rowOff>
    </xdr:to>
    <xdr:graphicFrame>
      <xdr:nvGraphicFramePr>
        <xdr:cNvPr id="137" name="Chart 4"/>
        <xdr:cNvGraphicFramePr/>
      </xdr:nvGraphicFramePr>
      <xdr:xfrm>
        <a:off x="5168880" y="23050440"/>
        <a:ext cx="758304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199440</xdr:colOff>
      <xdr:row>173</xdr:row>
      <xdr:rowOff>53640</xdr:rowOff>
    </xdr:to>
    <xdr:graphicFrame>
      <xdr:nvGraphicFramePr>
        <xdr:cNvPr id="138" name="Chart 5"/>
        <xdr:cNvGraphicFramePr/>
      </xdr:nvGraphicFramePr>
      <xdr:xfrm>
        <a:off x="5168880" y="29528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199440</xdr:colOff>
      <xdr:row>207</xdr:row>
      <xdr:rowOff>53640</xdr:rowOff>
    </xdr:to>
    <xdr:graphicFrame>
      <xdr:nvGraphicFramePr>
        <xdr:cNvPr id="139" name="Chart 6"/>
        <xdr:cNvGraphicFramePr/>
      </xdr:nvGraphicFramePr>
      <xdr:xfrm>
        <a:off x="5168880" y="36005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199440</xdr:colOff>
      <xdr:row>242</xdr:row>
      <xdr:rowOff>52920</xdr:rowOff>
    </xdr:to>
    <xdr:graphicFrame>
      <xdr:nvGraphicFramePr>
        <xdr:cNvPr id="140" name="Chart 7"/>
        <xdr:cNvGraphicFramePr/>
      </xdr:nvGraphicFramePr>
      <xdr:xfrm>
        <a:off x="5168880" y="42481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199440</xdr:colOff>
      <xdr:row>278</xdr:row>
      <xdr:rowOff>52920</xdr:rowOff>
    </xdr:to>
    <xdr:graphicFrame>
      <xdr:nvGraphicFramePr>
        <xdr:cNvPr id="141" name="Chart 8"/>
        <xdr:cNvGraphicFramePr/>
      </xdr:nvGraphicFramePr>
      <xdr:xfrm>
        <a:off x="5168880" y="49339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343080</xdr:colOff>
      <xdr:row>36</xdr:row>
      <xdr:rowOff>52920</xdr:rowOff>
    </xdr:to>
    <xdr:graphicFrame>
      <xdr:nvGraphicFramePr>
        <xdr:cNvPr id="142" name="Chart 1"/>
        <xdr:cNvGraphicFramePr/>
      </xdr:nvGraphicFramePr>
      <xdr:xfrm>
        <a:off x="6148080" y="3429000"/>
        <a:ext cx="750636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199440</xdr:colOff>
      <xdr:row>71</xdr:row>
      <xdr:rowOff>53640</xdr:rowOff>
    </xdr:to>
    <xdr:graphicFrame>
      <xdr:nvGraphicFramePr>
        <xdr:cNvPr id="143" name="Chart 2"/>
        <xdr:cNvGraphicFramePr/>
      </xdr:nvGraphicFramePr>
      <xdr:xfrm>
        <a:off x="5168880" y="10097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199440</xdr:colOff>
      <xdr:row>105</xdr:row>
      <xdr:rowOff>53640</xdr:rowOff>
    </xdr:to>
    <xdr:graphicFrame>
      <xdr:nvGraphicFramePr>
        <xdr:cNvPr id="144" name="Chart 3"/>
        <xdr:cNvGraphicFramePr/>
      </xdr:nvGraphicFramePr>
      <xdr:xfrm>
        <a:off x="5168880" y="16574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199440</xdr:colOff>
      <xdr:row>139</xdr:row>
      <xdr:rowOff>52920</xdr:rowOff>
    </xdr:to>
    <xdr:graphicFrame>
      <xdr:nvGraphicFramePr>
        <xdr:cNvPr id="145" name="Chart 4"/>
        <xdr:cNvGraphicFramePr/>
      </xdr:nvGraphicFramePr>
      <xdr:xfrm>
        <a:off x="5168880" y="23050440"/>
        <a:ext cx="758304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199440</xdr:colOff>
      <xdr:row>173</xdr:row>
      <xdr:rowOff>53640</xdr:rowOff>
    </xdr:to>
    <xdr:graphicFrame>
      <xdr:nvGraphicFramePr>
        <xdr:cNvPr id="146" name="Chart 5"/>
        <xdr:cNvGraphicFramePr/>
      </xdr:nvGraphicFramePr>
      <xdr:xfrm>
        <a:off x="5168880" y="29528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199440</xdr:colOff>
      <xdr:row>207</xdr:row>
      <xdr:rowOff>53640</xdr:rowOff>
    </xdr:to>
    <xdr:graphicFrame>
      <xdr:nvGraphicFramePr>
        <xdr:cNvPr id="147" name="Chart 6"/>
        <xdr:cNvGraphicFramePr/>
      </xdr:nvGraphicFramePr>
      <xdr:xfrm>
        <a:off x="5168880" y="36005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199440</xdr:colOff>
      <xdr:row>242</xdr:row>
      <xdr:rowOff>52920</xdr:rowOff>
    </xdr:to>
    <xdr:graphicFrame>
      <xdr:nvGraphicFramePr>
        <xdr:cNvPr id="148" name="Chart 7"/>
        <xdr:cNvGraphicFramePr/>
      </xdr:nvGraphicFramePr>
      <xdr:xfrm>
        <a:off x="5168880" y="42481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199440</xdr:colOff>
      <xdr:row>278</xdr:row>
      <xdr:rowOff>52920</xdr:rowOff>
    </xdr:to>
    <xdr:graphicFrame>
      <xdr:nvGraphicFramePr>
        <xdr:cNvPr id="149" name="Chart 8"/>
        <xdr:cNvGraphicFramePr/>
      </xdr:nvGraphicFramePr>
      <xdr:xfrm>
        <a:off x="5168880" y="49339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343080</xdr:colOff>
      <xdr:row>36</xdr:row>
      <xdr:rowOff>52920</xdr:rowOff>
    </xdr:to>
    <xdr:graphicFrame>
      <xdr:nvGraphicFramePr>
        <xdr:cNvPr id="8" name="Chart 1"/>
        <xdr:cNvGraphicFramePr/>
      </xdr:nvGraphicFramePr>
      <xdr:xfrm>
        <a:off x="6148080" y="3429000"/>
        <a:ext cx="750636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199440</xdr:colOff>
      <xdr:row>71</xdr:row>
      <xdr:rowOff>53640</xdr:rowOff>
    </xdr:to>
    <xdr:graphicFrame>
      <xdr:nvGraphicFramePr>
        <xdr:cNvPr id="9" name="Chart 3"/>
        <xdr:cNvGraphicFramePr/>
      </xdr:nvGraphicFramePr>
      <xdr:xfrm>
        <a:off x="5168880" y="10097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199440</xdr:colOff>
      <xdr:row>105</xdr:row>
      <xdr:rowOff>53640</xdr:rowOff>
    </xdr:to>
    <xdr:graphicFrame>
      <xdr:nvGraphicFramePr>
        <xdr:cNvPr id="10" name="Chart 5"/>
        <xdr:cNvGraphicFramePr/>
      </xdr:nvGraphicFramePr>
      <xdr:xfrm>
        <a:off x="5168880" y="16574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199440</xdr:colOff>
      <xdr:row>139</xdr:row>
      <xdr:rowOff>52920</xdr:rowOff>
    </xdr:to>
    <xdr:graphicFrame>
      <xdr:nvGraphicFramePr>
        <xdr:cNvPr id="11" name="Chart 7"/>
        <xdr:cNvGraphicFramePr/>
      </xdr:nvGraphicFramePr>
      <xdr:xfrm>
        <a:off x="5168880" y="23050440"/>
        <a:ext cx="758304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199440</xdr:colOff>
      <xdr:row>173</xdr:row>
      <xdr:rowOff>53640</xdr:rowOff>
    </xdr:to>
    <xdr:graphicFrame>
      <xdr:nvGraphicFramePr>
        <xdr:cNvPr id="12" name="Chart 9"/>
        <xdr:cNvGraphicFramePr/>
      </xdr:nvGraphicFramePr>
      <xdr:xfrm>
        <a:off x="5168880" y="29528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199440</xdr:colOff>
      <xdr:row>207</xdr:row>
      <xdr:rowOff>53640</xdr:rowOff>
    </xdr:to>
    <xdr:graphicFrame>
      <xdr:nvGraphicFramePr>
        <xdr:cNvPr id="13" name="Chart 11"/>
        <xdr:cNvGraphicFramePr/>
      </xdr:nvGraphicFramePr>
      <xdr:xfrm>
        <a:off x="5168880" y="359751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360</xdr:rowOff>
    </xdr:from>
    <xdr:to>
      <xdr:col>15</xdr:col>
      <xdr:colOff>199440</xdr:colOff>
      <xdr:row>242</xdr:row>
      <xdr:rowOff>53280</xdr:rowOff>
    </xdr:to>
    <xdr:graphicFrame>
      <xdr:nvGraphicFramePr>
        <xdr:cNvPr id="14" name="Chart 13"/>
        <xdr:cNvGraphicFramePr/>
      </xdr:nvGraphicFramePr>
      <xdr:xfrm>
        <a:off x="5168880" y="4245120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360</xdr:rowOff>
    </xdr:from>
    <xdr:to>
      <xdr:col>15</xdr:col>
      <xdr:colOff>199440</xdr:colOff>
      <xdr:row>278</xdr:row>
      <xdr:rowOff>53280</xdr:rowOff>
    </xdr:to>
    <xdr:graphicFrame>
      <xdr:nvGraphicFramePr>
        <xdr:cNvPr id="15" name="Chart 15"/>
        <xdr:cNvGraphicFramePr/>
      </xdr:nvGraphicFramePr>
      <xdr:xfrm>
        <a:off x="5168880" y="4930920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343080</xdr:colOff>
      <xdr:row>36</xdr:row>
      <xdr:rowOff>52920</xdr:rowOff>
    </xdr:to>
    <xdr:graphicFrame>
      <xdr:nvGraphicFramePr>
        <xdr:cNvPr id="150" name="Chart 1"/>
        <xdr:cNvGraphicFramePr/>
      </xdr:nvGraphicFramePr>
      <xdr:xfrm>
        <a:off x="6148080" y="3429000"/>
        <a:ext cx="750636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199440</xdr:colOff>
      <xdr:row>71</xdr:row>
      <xdr:rowOff>53640</xdr:rowOff>
    </xdr:to>
    <xdr:graphicFrame>
      <xdr:nvGraphicFramePr>
        <xdr:cNvPr id="151" name="Chart 2"/>
        <xdr:cNvGraphicFramePr/>
      </xdr:nvGraphicFramePr>
      <xdr:xfrm>
        <a:off x="5168880" y="10097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199440</xdr:colOff>
      <xdr:row>105</xdr:row>
      <xdr:rowOff>53640</xdr:rowOff>
    </xdr:to>
    <xdr:graphicFrame>
      <xdr:nvGraphicFramePr>
        <xdr:cNvPr id="152" name="Chart 3"/>
        <xdr:cNvGraphicFramePr/>
      </xdr:nvGraphicFramePr>
      <xdr:xfrm>
        <a:off x="5168880" y="16574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199440</xdr:colOff>
      <xdr:row>139</xdr:row>
      <xdr:rowOff>52920</xdr:rowOff>
    </xdr:to>
    <xdr:graphicFrame>
      <xdr:nvGraphicFramePr>
        <xdr:cNvPr id="153" name="Chart 4"/>
        <xdr:cNvGraphicFramePr/>
      </xdr:nvGraphicFramePr>
      <xdr:xfrm>
        <a:off x="5168880" y="23050440"/>
        <a:ext cx="758304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199440</xdr:colOff>
      <xdr:row>173</xdr:row>
      <xdr:rowOff>53640</xdr:rowOff>
    </xdr:to>
    <xdr:graphicFrame>
      <xdr:nvGraphicFramePr>
        <xdr:cNvPr id="154" name="Chart 5"/>
        <xdr:cNvGraphicFramePr/>
      </xdr:nvGraphicFramePr>
      <xdr:xfrm>
        <a:off x="5168880" y="29528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199440</xdr:colOff>
      <xdr:row>207</xdr:row>
      <xdr:rowOff>53640</xdr:rowOff>
    </xdr:to>
    <xdr:graphicFrame>
      <xdr:nvGraphicFramePr>
        <xdr:cNvPr id="155" name="Chart 6"/>
        <xdr:cNvGraphicFramePr/>
      </xdr:nvGraphicFramePr>
      <xdr:xfrm>
        <a:off x="5168880" y="36005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199440</xdr:colOff>
      <xdr:row>242</xdr:row>
      <xdr:rowOff>52920</xdr:rowOff>
    </xdr:to>
    <xdr:graphicFrame>
      <xdr:nvGraphicFramePr>
        <xdr:cNvPr id="156" name="Chart 7"/>
        <xdr:cNvGraphicFramePr/>
      </xdr:nvGraphicFramePr>
      <xdr:xfrm>
        <a:off x="5168880" y="42481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199440</xdr:colOff>
      <xdr:row>278</xdr:row>
      <xdr:rowOff>52920</xdr:rowOff>
    </xdr:to>
    <xdr:graphicFrame>
      <xdr:nvGraphicFramePr>
        <xdr:cNvPr id="157" name="Chart 8"/>
        <xdr:cNvGraphicFramePr/>
      </xdr:nvGraphicFramePr>
      <xdr:xfrm>
        <a:off x="5168880" y="49339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343080</xdr:colOff>
      <xdr:row>36</xdr:row>
      <xdr:rowOff>52920</xdr:rowOff>
    </xdr:to>
    <xdr:graphicFrame>
      <xdr:nvGraphicFramePr>
        <xdr:cNvPr id="158" name="Chart 1"/>
        <xdr:cNvGraphicFramePr/>
      </xdr:nvGraphicFramePr>
      <xdr:xfrm>
        <a:off x="6148080" y="3429000"/>
        <a:ext cx="750636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199440</xdr:colOff>
      <xdr:row>71</xdr:row>
      <xdr:rowOff>53640</xdr:rowOff>
    </xdr:to>
    <xdr:graphicFrame>
      <xdr:nvGraphicFramePr>
        <xdr:cNvPr id="159" name="Chart 2"/>
        <xdr:cNvGraphicFramePr/>
      </xdr:nvGraphicFramePr>
      <xdr:xfrm>
        <a:off x="5168880" y="10097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199440</xdr:colOff>
      <xdr:row>105</xdr:row>
      <xdr:rowOff>53640</xdr:rowOff>
    </xdr:to>
    <xdr:graphicFrame>
      <xdr:nvGraphicFramePr>
        <xdr:cNvPr id="160" name="Chart 3"/>
        <xdr:cNvGraphicFramePr/>
      </xdr:nvGraphicFramePr>
      <xdr:xfrm>
        <a:off x="5168880" y="16574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199440</xdr:colOff>
      <xdr:row>139</xdr:row>
      <xdr:rowOff>52920</xdr:rowOff>
    </xdr:to>
    <xdr:graphicFrame>
      <xdr:nvGraphicFramePr>
        <xdr:cNvPr id="161" name="Chart 4"/>
        <xdr:cNvGraphicFramePr/>
      </xdr:nvGraphicFramePr>
      <xdr:xfrm>
        <a:off x="5168880" y="23050440"/>
        <a:ext cx="758304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199440</xdr:colOff>
      <xdr:row>173</xdr:row>
      <xdr:rowOff>53640</xdr:rowOff>
    </xdr:to>
    <xdr:graphicFrame>
      <xdr:nvGraphicFramePr>
        <xdr:cNvPr id="162" name="Chart 5"/>
        <xdr:cNvGraphicFramePr/>
      </xdr:nvGraphicFramePr>
      <xdr:xfrm>
        <a:off x="5168880" y="29528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199440</xdr:colOff>
      <xdr:row>207</xdr:row>
      <xdr:rowOff>53640</xdr:rowOff>
    </xdr:to>
    <xdr:graphicFrame>
      <xdr:nvGraphicFramePr>
        <xdr:cNvPr id="163" name="Chart 6"/>
        <xdr:cNvGraphicFramePr/>
      </xdr:nvGraphicFramePr>
      <xdr:xfrm>
        <a:off x="5168880" y="36005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199440</xdr:colOff>
      <xdr:row>242</xdr:row>
      <xdr:rowOff>52920</xdr:rowOff>
    </xdr:to>
    <xdr:graphicFrame>
      <xdr:nvGraphicFramePr>
        <xdr:cNvPr id="164" name="Chart 7"/>
        <xdr:cNvGraphicFramePr/>
      </xdr:nvGraphicFramePr>
      <xdr:xfrm>
        <a:off x="5168880" y="42481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199440</xdr:colOff>
      <xdr:row>278</xdr:row>
      <xdr:rowOff>52920</xdr:rowOff>
    </xdr:to>
    <xdr:graphicFrame>
      <xdr:nvGraphicFramePr>
        <xdr:cNvPr id="165" name="Chart 8"/>
        <xdr:cNvGraphicFramePr/>
      </xdr:nvGraphicFramePr>
      <xdr:xfrm>
        <a:off x="5168880" y="49339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343080</xdr:colOff>
      <xdr:row>36</xdr:row>
      <xdr:rowOff>52920</xdr:rowOff>
    </xdr:to>
    <xdr:graphicFrame>
      <xdr:nvGraphicFramePr>
        <xdr:cNvPr id="166" name="Chart 1"/>
        <xdr:cNvGraphicFramePr/>
      </xdr:nvGraphicFramePr>
      <xdr:xfrm>
        <a:off x="6148080" y="3429000"/>
        <a:ext cx="750636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199440</xdr:colOff>
      <xdr:row>71</xdr:row>
      <xdr:rowOff>53640</xdr:rowOff>
    </xdr:to>
    <xdr:graphicFrame>
      <xdr:nvGraphicFramePr>
        <xdr:cNvPr id="167" name="Chart 2"/>
        <xdr:cNvGraphicFramePr/>
      </xdr:nvGraphicFramePr>
      <xdr:xfrm>
        <a:off x="5168880" y="10097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199440</xdr:colOff>
      <xdr:row>105</xdr:row>
      <xdr:rowOff>53640</xdr:rowOff>
    </xdr:to>
    <xdr:graphicFrame>
      <xdr:nvGraphicFramePr>
        <xdr:cNvPr id="168" name="Chart 3"/>
        <xdr:cNvGraphicFramePr/>
      </xdr:nvGraphicFramePr>
      <xdr:xfrm>
        <a:off x="5168880" y="16574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199440</xdr:colOff>
      <xdr:row>139</xdr:row>
      <xdr:rowOff>52920</xdr:rowOff>
    </xdr:to>
    <xdr:graphicFrame>
      <xdr:nvGraphicFramePr>
        <xdr:cNvPr id="169" name="Chart 4"/>
        <xdr:cNvGraphicFramePr/>
      </xdr:nvGraphicFramePr>
      <xdr:xfrm>
        <a:off x="5168880" y="23050440"/>
        <a:ext cx="758304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199440</xdr:colOff>
      <xdr:row>173</xdr:row>
      <xdr:rowOff>53640</xdr:rowOff>
    </xdr:to>
    <xdr:graphicFrame>
      <xdr:nvGraphicFramePr>
        <xdr:cNvPr id="170" name="Chart 5"/>
        <xdr:cNvGraphicFramePr/>
      </xdr:nvGraphicFramePr>
      <xdr:xfrm>
        <a:off x="5168880" y="29528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199440</xdr:colOff>
      <xdr:row>207</xdr:row>
      <xdr:rowOff>53640</xdr:rowOff>
    </xdr:to>
    <xdr:graphicFrame>
      <xdr:nvGraphicFramePr>
        <xdr:cNvPr id="171" name="Chart 6"/>
        <xdr:cNvGraphicFramePr/>
      </xdr:nvGraphicFramePr>
      <xdr:xfrm>
        <a:off x="5168880" y="36005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199440</xdr:colOff>
      <xdr:row>242</xdr:row>
      <xdr:rowOff>52920</xdr:rowOff>
    </xdr:to>
    <xdr:graphicFrame>
      <xdr:nvGraphicFramePr>
        <xdr:cNvPr id="172" name="Chart 7"/>
        <xdr:cNvGraphicFramePr/>
      </xdr:nvGraphicFramePr>
      <xdr:xfrm>
        <a:off x="5168880" y="42481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199440</xdr:colOff>
      <xdr:row>278</xdr:row>
      <xdr:rowOff>52920</xdr:rowOff>
    </xdr:to>
    <xdr:graphicFrame>
      <xdr:nvGraphicFramePr>
        <xdr:cNvPr id="173" name="Chart 8"/>
        <xdr:cNvGraphicFramePr/>
      </xdr:nvGraphicFramePr>
      <xdr:xfrm>
        <a:off x="5168880" y="49339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343080</xdr:colOff>
      <xdr:row>36</xdr:row>
      <xdr:rowOff>52920</xdr:rowOff>
    </xdr:to>
    <xdr:graphicFrame>
      <xdr:nvGraphicFramePr>
        <xdr:cNvPr id="174" name="Chart 1"/>
        <xdr:cNvGraphicFramePr/>
      </xdr:nvGraphicFramePr>
      <xdr:xfrm>
        <a:off x="6148080" y="3429000"/>
        <a:ext cx="750636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199440</xdr:colOff>
      <xdr:row>71</xdr:row>
      <xdr:rowOff>53640</xdr:rowOff>
    </xdr:to>
    <xdr:graphicFrame>
      <xdr:nvGraphicFramePr>
        <xdr:cNvPr id="175" name="Chart 2"/>
        <xdr:cNvGraphicFramePr/>
      </xdr:nvGraphicFramePr>
      <xdr:xfrm>
        <a:off x="5168880" y="10097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199440</xdr:colOff>
      <xdr:row>105</xdr:row>
      <xdr:rowOff>53640</xdr:rowOff>
    </xdr:to>
    <xdr:graphicFrame>
      <xdr:nvGraphicFramePr>
        <xdr:cNvPr id="176" name="Chart 3"/>
        <xdr:cNvGraphicFramePr/>
      </xdr:nvGraphicFramePr>
      <xdr:xfrm>
        <a:off x="5168880" y="16574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199440</xdr:colOff>
      <xdr:row>139</xdr:row>
      <xdr:rowOff>52920</xdr:rowOff>
    </xdr:to>
    <xdr:graphicFrame>
      <xdr:nvGraphicFramePr>
        <xdr:cNvPr id="177" name="Chart 4"/>
        <xdr:cNvGraphicFramePr/>
      </xdr:nvGraphicFramePr>
      <xdr:xfrm>
        <a:off x="5168880" y="23050440"/>
        <a:ext cx="758304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199440</xdr:colOff>
      <xdr:row>173</xdr:row>
      <xdr:rowOff>53640</xdr:rowOff>
    </xdr:to>
    <xdr:graphicFrame>
      <xdr:nvGraphicFramePr>
        <xdr:cNvPr id="178" name="Chart 5"/>
        <xdr:cNvGraphicFramePr/>
      </xdr:nvGraphicFramePr>
      <xdr:xfrm>
        <a:off x="5168880" y="29528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199440</xdr:colOff>
      <xdr:row>207</xdr:row>
      <xdr:rowOff>53640</xdr:rowOff>
    </xdr:to>
    <xdr:graphicFrame>
      <xdr:nvGraphicFramePr>
        <xdr:cNvPr id="179" name="Chart 6"/>
        <xdr:cNvGraphicFramePr/>
      </xdr:nvGraphicFramePr>
      <xdr:xfrm>
        <a:off x="5168880" y="36005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199440</xdr:colOff>
      <xdr:row>242</xdr:row>
      <xdr:rowOff>52920</xdr:rowOff>
    </xdr:to>
    <xdr:graphicFrame>
      <xdr:nvGraphicFramePr>
        <xdr:cNvPr id="180" name="Chart 7"/>
        <xdr:cNvGraphicFramePr/>
      </xdr:nvGraphicFramePr>
      <xdr:xfrm>
        <a:off x="5168880" y="42481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199440</xdr:colOff>
      <xdr:row>278</xdr:row>
      <xdr:rowOff>52920</xdr:rowOff>
    </xdr:to>
    <xdr:graphicFrame>
      <xdr:nvGraphicFramePr>
        <xdr:cNvPr id="181" name="Chart 8"/>
        <xdr:cNvGraphicFramePr/>
      </xdr:nvGraphicFramePr>
      <xdr:xfrm>
        <a:off x="5168880" y="49339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343080</xdr:colOff>
      <xdr:row>36</xdr:row>
      <xdr:rowOff>52920</xdr:rowOff>
    </xdr:to>
    <xdr:graphicFrame>
      <xdr:nvGraphicFramePr>
        <xdr:cNvPr id="182" name="Chart 1"/>
        <xdr:cNvGraphicFramePr/>
      </xdr:nvGraphicFramePr>
      <xdr:xfrm>
        <a:off x="6148080" y="3429000"/>
        <a:ext cx="750636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199440</xdr:colOff>
      <xdr:row>71</xdr:row>
      <xdr:rowOff>53640</xdr:rowOff>
    </xdr:to>
    <xdr:graphicFrame>
      <xdr:nvGraphicFramePr>
        <xdr:cNvPr id="183" name="Chart 2"/>
        <xdr:cNvGraphicFramePr/>
      </xdr:nvGraphicFramePr>
      <xdr:xfrm>
        <a:off x="5168880" y="10097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199440</xdr:colOff>
      <xdr:row>105</xdr:row>
      <xdr:rowOff>53640</xdr:rowOff>
    </xdr:to>
    <xdr:graphicFrame>
      <xdr:nvGraphicFramePr>
        <xdr:cNvPr id="184" name="Chart 3"/>
        <xdr:cNvGraphicFramePr/>
      </xdr:nvGraphicFramePr>
      <xdr:xfrm>
        <a:off x="5168880" y="16574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199440</xdr:colOff>
      <xdr:row>139</xdr:row>
      <xdr:rowOff>52920</xdr:rowOff>
    </xdr:to>
    <xdr:graphicFrame>
      <xdr:nvGraphicFramePr>
        <xdr:cNvPr id="185" name="Chart 4"/>
        <xdr:cNvGraphicFramePr/>
      </xdr:nvGraphicFramePr>
      <xdr:xfrm>
        <a:off x="5168880" y="23050440"/>
        <a:ext cx="758304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199440</xdr:colOff>
      <xdr:row>173</xdr:row>
      <xdr:rowOff>53640</xdr:rowOff>
    </xdr:to>
    <xdr:graphicFrame>
      <xdr:nvGraphicFramePr>
        <xdr:cNvPr id="186" name="Chart 5"/>
        <xdr:cNvGraphicFramePr/>
      </xdr:nvGraphicFramePr>
      <xdr:xfrm>
        <a:off x="5168880" y="29528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343080</xdr:colOff>
      <xdr:row>36</xdr:row>
      <xdr:rowOff>52920</xdr:rowOff>
    </xdr:to>
    <xdr:graphicFrame>
      <xdr:nvGraphicFramePr>
        <xdr:cNvPr id="187" name="Chart 1"/>
        <xdr:cNvGraphicFramePr/>
      </xdr:nvGraphicFramePr>
      <xdr:xfrm>
        <a:off x="6148080" y="3429000"/>
        <a:ext cx="750636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199440</xdr:colOff>
      <xdr:row>71</xdr:row>
      <xdr:rowOff>53640</xdr:rowOff>
    </xdr:to>
    <xdr:graphicFrame>
      <xdr:nvGraphicFramePr>
        <xdr:cNvPr id="188" name="Chart 2"/>
        <xdr:cNvGraphicFramePr/>
      </xdr:nvGraphicFramePr>
      <xdr:xfrm>
        <a:off x="5168880" y="10097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199440</xdr:colOff>
      <xdr:row>105</xdr:row>
      <xdr:rowOff>53640</xdr:rowOff>
    </xdr:to>
    <xdr:graphicFrame>
      <xdr:nvGraphicFramePr>
        <xdr:cNvPr id="189" name="Chart 3"/>
        <xdr:cNvGraphicFramePr/>
      </xdr:nvGraphicFramePr>
      <xdr:xfrm>
        <a:off x="5168880" y="16574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199440</xdr:colOff>
      <xdr:row>139</xdr:row>
      <xdr:rowOff>52920</xdr:rowOff>
    </xdr:to>
    <xdr:graphicFrame>
      <xdr:nvGraphicFramePr>
        <xdr:cNvPr id="190" name="Chart 4"/>
        <xdr:cNvGraphicFramePr/>
      </xdr:nvGraphicFramePr>
      <xdr:xfrm>
        <a:off x="5168880" y="23050440"/>
        <a:ext cx="758304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199440</xdr:colOff>
      <xdr:row>173</xdr:row>
      <xdr:rowOff>53640</xdr:rowOff>
    </xdr:to>
    <xdr:graphicFrame>
      <xdr:nvGraphicFramePr>
        <xdr:cNvPr id="191" name="Chart 5"/>
        <xdr:cNvGraphicFramePr/>
      </xdr:nvGraphicFramePr>
      <xdr:xfrm>
        <a:off x="5168880" y="29528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343080</xdr:colOff>
      <xdr:row>36</xdr:row>
      <xdr:rowOff>52920</xdr:rowOff>
    </xdr:to>
    <xdr:graphicFrame>
      <xdr:nvGraphicFramePr>
        <xdr:cNvPr id="192" name="Chart 1"/>
        <xdr:cNvGraphicFramePr/>
      </xdr:nvGraphicFramePr>
      <xdr:xfrm>
        <a:off x="6148080" y="3429000"/>
        <a:ext cx="750636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199440</xdr:colOff>
      <xdr:row>71</xdr:row>
      <xdr:rowOff>53640</xdr:rowOff>
    </xdr:to>
    <xdr:graphicFrame>
      <xdr:nvGraphicFramePr>
        <xdr:cNvPr id="193" name="Chart 2"/>
        <xdr:cNvGraphicFramePr/>
      </xdr:nvGraphicFramePr>
      <xdr:xfrm>
        <a:off x="5168880" y="10097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199440</xdr:colOff>
      <xdr:row>105</xdr:row>
      <xdr:rowOff>53640</xdr:rowOff>
    </xdr:to>
    <xdr:graphicFrame>
      <xdr:nvGraphicFramePr>
        <xdr:cNvPr id="194" name="Chart 3"/>
        <xdr:cNvGraphicFramePr/>
      </xdr:nvGraphicFramePr>
      <xdr:xfrm>
        <a:off x="5168880" y="16574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199440</xdr:colOff>
      <xdr:row>139</xdr:row>
      <xdr:rowOff>52920</xdr:rowOff>
    </xdr:to>
    <xdr:graphicFrame>
      <xdr:nvGraphicFramePr>
        <xdr:cNvPr id="195" name="Chart 4"/>
        <xdr:cNvGraphicFramePr/>
      </xdr:nvGraphicFramePr>
      <xdr:xfrm>
        <a:off x="5168880" y="23050440"/>
        <a:ext cx="758304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199440</xdr:colOff>
      <xdr:row>173</xdr:row>
      <xdr:rowOff>53640</xdr:rowOff>
    </xdr:to>
    <xdr:graphicFrame>
      <xdr:nvGraphicFramePr>
        <xdr:cNvPr id="196" name="Chart 5"/>
        <xdr:cNvGraphicFramePr/>
      </xdr:nvGraphicFramePr>
      <xdr:xfrm>
        <a:off x="5168880" y="29528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343080</xdr:colOff>
      <xdr:row>36</xdr:row>
      <xdr:rowOff>52920</xdr:rowOff>
    </xdr:to>
    <xdr:graphicFrame>
      <xdr:nvGraphicFramePr>
        <xdr:cNvPr id="197" name="Chart 1"/>
        <xdr:cNvGraphicFramePr/>
      </xdr:nvGraphicFramePr>
      <xdr:xfrm>
        <a:off x="6148080" y="3429000"/>
        <a:ext cx="750636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199440</xdr:colOff>
      <xdr:row>71</xdr:row>
      <xdr:rowOff>53640</xdr:rowOff>
    </xdr:to>
    <xdr:graphicFrame>
      <xdr:nvGraphicFramePr>
        <xdr:cNvPr id="198" name="Chart 2"/>
        <xdr:cNvGraphicFramePr/>
      </xdr:nvGraphicFramePr>
      <xdr:xfrm>
        <a:off x="5168880" y="10097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199440</xdr:colOff>
      <xdr:row>105</xdr:row>
      <xdr:rowOff>53640</xdr:rowOff>
    </xdr:to>
    <xdr:graphicFrame>
      <xdr:nvGraphicFramePr>
        <xdr:cNvPr id="199" name="Chart 3"/>
        <xdr:cNvGraphicFramePr/>
      </xdr:nvGraphicFramePr>
      <xdr:xfrm>
        <a:off x="5168880" y="16574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199440</xdr:colOff>
      <xdr:row>139</xdr:row>
      <xdr:rowOff>52920</xdr:rowOff>
    </xdr:to>
    <xdr:graphicFrame>
      <xdr:nvGraphicFramePr>
        <xdr:cNvPr id="200" name="Chart 4"/>
        <xdr:cNvGraphicFramePr/>
      </xdr:nvGraphicFramePr>
      <xdr:xfrm>
        <a:off x="5168880" y="23050440"/>
        <a:ext cx="758304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199440</xdr:colOff>
      <xdr:row>173</xdr:row>
      <xdr:rowOff>53640</xdr:rowOff>
    </xdr:to>
    <xdr:graphicFrame>
      <xdr:nvGraphicFramePr>
        <xdr:cNvPr id="201" name="Chart 5"/>
        <xdr:cNvGraphicFramePr/>
      </xdr:nvGraphicFramePr>
      <xdr:xfrm>
        <a:off x="5168880" y="29528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343080</xdr:colOff>
      <xdr:row>36</xdr:row>
      <xdr:rowOff>52920</xdr:rowOff>
    </xdr:to>
    <xdr:graphicFrame>
      <xdr:nvGraphicFramePr>
        <xdr:cNvPr id="202" name="Chart 1"/>
        <xdr:cNvGraphicFramePr/>
      </xdr:nvGraphicFramePr>
      <xdr:xfrm>
        <a:off x="6148080" y="3429000"/>
        <a:ext cx="750636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199440</xdr:colOff>
      <xdr:row>71</xdr:row>
      <xdr:rowOff>53640</xdr:rowOff>
    </xdr:to>
    <xdr:graphicFrame>
      <xdr:nvGraphicFramePr>
        <xdr:cNvPr id="203" name="Chart 2"/>
        <xdr:cNvGraphicFramePr/>
      </xdr:nvGraphicFramePr>
      <xdr:xfrm>
        <a:off x="5168880" y="10097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199440</xdr:colOff>
      <xdr:row>105</xdr:row>
      <xdr:rowOff>53640</xdr:rowOff>
    </xdr:to>
    <xdr:graphicFrame>
      <xdr:nvGraphicFramePr>
        <xdr:cNvPr id="204" name="Chart 3"/>
        <xdr:cNvGraphicFramePr/>
      </xdr:nvGraphicFramePr>
      <xdr:xfrm>
        <a:off x="5168880" y="16574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199440</xdr:colOff>
      <xdr:row>139</xdr:row>
      <xdr:rowOff>52920</xdr:rowOff>
    </xdr:to>
    <xdr:graphicFrame>
      <xdr:nvGraphicFramePr>
        <xdr:cNvPr id="205" name="Chart 4"/>
        <xdr:cNvGraphicFramePr/>
      </xdr:nvGraphicFramePr>
      <xdr:xfrm>
        <a:off x="5168880" y="23050440"/>
        <a:ext cx="758304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199440</xdr:colOff>
      <xdr:row>173</xdr:row>
      <xdr:rowOff>53640</xdr:rowOff>
    </xdr:to>
    <xdr:graphicFrame>
      <xdr:nvGraphicFramePr>
        <xdr:cNvPr id="206" name="Chart 5"/>
        <xdr:cNvGraphicFramePr/>
      </xdr:nvGraphicFramePr>
      <xdr:xfrm>
        <a:off x="5168880" y="29528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257040</xdr:colOff>
      <xdr:row>23</xdr:row>
      <xdr:rowOff>12600</xdr:rowOff>
    </xdr:from>
    <xdr:to>
      <xdr:col>18</xdr:col>
      <xdr:colOff>40320</xdr:colOff>
      <xdr:row>41</xdr:row>
      <xdr:rowOff>64800</xdr:rowOff>
    </xdr:to>
    <xdr:graphicFrame>
      <xdr:nvGraphicFramePr>
        <xdr:cNvPr id="207" name="Chart 1"/>
        <xdr:cNvGraphicFramePr/>
      </xdr:nvGraphicFramePr>
      <xdr:xfrm>
        <a:off x="7292160" y="4393800"/>
        <a:ext cx="757728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69</xdr:row>
      <xdr:rowOff>1440</xdr:rowOff>
    </xdr:from>
    <xdr:to>
      <xdr:col>15</xdr:col>
      <xdr:colOff>199440</xdr:colOff>
      <xdr:row>87</xdr:row>
      <xdr:rowOff>53640</xdr:rowOff>
    </xdr:to>
    <xdr:graphicFrame>
      <xdr:nvGraphicFramePr>
        <xdr:cNvPr id="208" name="Chart 2"/>
        <xdr:cNvGraphicFramePr/>
      </xdr:nvGraphicFramePr>
      <xdr:xfrm>
        <a:off x="5168880" y="13145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425880</xdr:colOff>
      <xdr:row>110</xdr:row>
      <xdr:rowOff>168120</xdr:rowOff>
    </xdr:from>
    <xdr:to>
      <xdr:col>16</xdr:col>
      <xdr:colOff>20880</xdr:colOff>
      <xdr:row>129</xdr:row>
      <xdr:rowOff>31320</xdr:rowOff>
    </xdr:to>
    <xdr:graphicFrame>
      <xdr:nvGraphicFramePr>
        <xdr:cNvPr id="209" name="Chart 3"/>
        <xdr:cNvGraphicFramePr/>
      </xdr:nvGraphicFramePr>
      <xdr:xfrm>
        <a:off x="5594760" y="21123000"/>
        <a:ext cx="7737480" cy="348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137</xdr:row>
      <xdr:rowOff>1440</xdr:rowOff>
    </xdr:from>
    <xdr:to>
      <xdr:col>15</xdr:col>
      <xdr:colOff>199440</xdr:colOff>
      <xdr:row>155</xdr:row>
      <xdr:rowOff>53640</xdr:rowOff>
    </xdr:to>
    <xdr:graphicFrame>
      <xdr:nvGraphicFramePr>
        <xdr:cNvPr id="210" name="Chart 4"/>
        <xdr:cNvGraphicFramePr/>
      </xdr:nvGraphicFramePr>
      <xdr:xfrm>
        <a:off x="5168880" y="26099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171</xdr:row>
      <xdr:rowOff>1440</xdr:rowOff>
    </xdr:from>
    <xdr:to>
      <xdr:col>15</xdr:col>
      <xdr:colOff>199440</xdr:colOff>
      <xdr:row>189</xdr:row>
      <xdr:rowOff>53640</xdr:rowOff>
    </xdr:to>
    <xdr:graphicFrame>
      <xdr:nvGraphicFramePr>
        <xdr:cNvPr id="211" name="Chart 5"/>
        <xdr:cNvGraphicFramePr/>
      </xdr:nvGraphicFramePr>
      <xdr:xfrm>
        <a:off x="5168880" y="32576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343080</xdr:colOff>
      <xdr:row>36</xdr:row>
      <xdr:rowOff>52920</xdr:rowOff>
    </xdr:to>
    <xdr:graphicFrame>
      <xdr:nvGraphicFramePr>
        <xdr:cNvPr id="16" name="Chart 1"/>
        <xdr:cNvGraphicFramePr/>
      </xdr:nvGraphicFramePr>
      <xdr:xfrm>
        <a:off x="6148080" y="3429000"/>
        <a:ext cx="750636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199440</xdr:colOff>
      <xdr:row>71</xdr:row>
      <xdr:rowOff>53640</xdr:rowOff>
    </xdr:to>
    <xdr:graphicFrame>
      <xdr:nvGraphicFramePr>
        <xdr:cNvPr id="17" name="Chart 3"/>
        <xdr:cNvGraphicFramePr/>
      </xdr:nvGraphicFramePr>
      <xdr:xfrm>
        <a:off x="5168880" y="10097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199440</xdr:colOff>
      <xdr:row>105</xdr:row>
      <xdr:rowOff>53640</xdr:rowOff>
    </xdr:to>
    <xdr:graphicFrame>
      <xdr:nvGraphicFramePr>
        <xdr:cNvPr id="18" name="Chart 5"/>
        <xdr:cNvGraphicFramePr/>
      </xdr:nvGraphicFramePr>
      <xdr:xfrm>
        <a:off x="5168880" y="16574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199440</xdr:colOff>
      <xdr:row>139</xdr:row>
      <xdr:rowOff>52920</xdr:rowOff>
    </xdr:to>
    <xdr:graphicFrame>
      <xdr:nvGraphicFramePr>
        <xdr:cNvPr id="19" name="Chart 7"/>
        <xdr:cNvGraphicFramePr/>
      </xdr:nvGraphicFramePr>
      <xdr:xfrm>
        <a:off x="5168880" y="23050440"/>
        <a:ext cx="758304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199440</xdr:colOff>
      <xdr:row>173</xdr:row>
      <xdr:rowOff>53640</xdr:rowOff>
    </xdr:to>
    <xdr:graphicFrame>
      <xdr:nvGraphicFramePr>
        <xdr:cNvPr id="20" name="Chart 9"/>
        <xdr:cNvGraphicFramePr/>
      </xdr:nvGraphicFramePr>
      <xdr:xfrm>
        <a:off x="5168880" y="29528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199440</xdr:colOff>
      <xdr:row>207</xdr:row>
      <xdr:rowOff>53640</xdr:rowOff>
    </xdr:to>
    <xdr:graphicFrame>
      <xdr:nvGraphicFramePr>
        <xdr:cNvPr id="21" name="Chart 11"/>
        <xdr:cNvGraphicFramePr/>
      </xdr:nvGraphicFramePr>
      <xdr:xfrm>
        <a:off x="5168880" y="36005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199440</xdr:colOff>
      <xdr:row>242</xdr:row>
      <xdr:rowOff>52920</xdr:rowOff>
    </xdr:to>
    <xdr:graphicFrame>
      <xdr:nvGraphicFramePr>
        <xdr:cNvPr id="22" name="Chart 13"/>
        <xdr:cNvGraphicFramePr/>
      </xdr:nvGraphicFramePr>
      <xdr:xfrm>
        <a:off x="5168880" y="42481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199440</xdr:colOff>
      <xdr:row>278</xdr:row>
      <xdr:rowOff>52920</xdr:rowOff>
    </xdr:to>
    <xdr:graphicFrame>
      <xdr:nvGraphicFramePr>
        <xdr:cNvPr id="23" name="Chart 15"/>
        <xdr:cNvGraphicFramePr/>
      </xdr:nvGraphicFramePr>
      <xdr:xfrm>
        <a:off x="5168880" y="49339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66600</xdr:colOff>
      <xdr:row>4</xdr:row>
      <xdr:rowOff>1440</xdr:rowOff>
    </xdr:from>
    <xdr:to>
      <xdr:col>98</xdr:col>
      <xdr:colOff>354960</xdr:colOff>
      <xdr:row>36</xdr:row>
      <xdr:rowOff>64080</xdr:rowOff>
    </xdr:to>
    <xdr:graphicFrame>
      <xdr:nvGraphicFramePr>
        <xdr:cNvPr id="212" name="Chart 1"/>
        <xdr:cNvGraphicFramePr/>
      </xdr:nvGraphicFramePr>
      <xdr:xfrm>
        <a:off x="14461920" y="763200"/>
        <a:ext cx="61752960" cy="615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</xdr:colOff>
      <xdr:row>18</xdr:row>
      <xdr:rowOff>360</xdr:rowOff>
    </xdr:from>
    <xdr:to>
      <xdr:col>16</xdr:col>
      <xdr:colOff>343080</xdr:colOff>
      <xdr:row>36</xdr:row>
      <xdr:rowOff>53280</xdr:rowOff>
    </xdr:to>
    <xdr:graphicFrame>
      <xdr:nvGraphicFramePr>
        <xdr:cNvPr id="24" name="Chart 1"/>
        <xdr:cNvGraphicFramePr/>
      </xdr:nvGraphicFramePr>
      <xdr:xfrm>
        <a:off x="6148440" y="3231000"/>
        <a:ext cx="750600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1800</xdr:rowOff>
    </xdr:from>
    <xdr:to>
      <xdr:col>15</xdr:col>
      <xdr:colOff>199800</xdr:colOff>
      <xdr:row>71</xdr:row>
      <xdr:rowOff>54000</xdr:rowOff>
    </xdr:to>
    <xdr:graphicFrame>
      <xdr:nvGraphicFramePr>
        <xdr:cNvPr id="25" name="Chart 3"/>
        <xdr:cNvGraphicFramePr/>
      </xdr:nvGraphicFramePr>
      <xdr:xfrm>
        <a:off x="5168880" y="990000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199800</xdr:colOff>
      <xdr:row>105</xdr:row>
      <xdr:rowOff>53640</xdr:rowOff>
    </xdr:to>
    <xdr:graphicFrame>
      <xdr:nvGraphicFramePr>
        <xdr:cNvPr id="26" name="Chart 5"/>
        <xdr:cNvGraphicFramePr/>
      </xdr:nvGraphicFramePr>
      <xdr:xfrm>
        <a:off x="5168880" y="1637676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360</xdr:rowOff>
    </xdr:from>
    <xdr:to>
      <xdr:col>15</xdr:col>
      <xdr:colOff>199800</xdr:colOff>
      <xdr:row>139</xdr:row>
      <xdr:rowOff>53280</xdr:rowOff>
    </xdr:to>
    <xdr:graphicFrame>
      <xdr:nvGraphicFramePr>
        <xdr:cNvPr id="27" name="Chart 7"/>
        <xdr:cNvGraphicFramePr/>
      </xdr:nvGraphicFramePr>
      <xdr:xfrm>
        <a:off x="5168880" y="22852440"/>
        <a:ext cx="758340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1800</xdr:rowOff>
    </xdr:from>
    <xdr:to>
      <xdr:col>15</xdr:col>
      <xdr:colOff>199800</xdr:colOff>
      <xdr:row>173</xdr:row>
      <xdr:rowOff>54000</xdr:rowOff>
    </xdr:to>
    <xdr:graphicFrame>
      <xdr:nvGraphicFramePr>
        <xdr:cNvPr id="28" name="Chart 9"/>
        <xdr:cNvGraphicFramePr/>
      </xdr:nvGraphicFramePr>
      <xdr:xfrm>
        <a:off x="5168880" y="2933100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199800</xdr:colOff>
      <xdr:row>207</xdr:row>
      <xdr:rowOff>53640</xdr:rowOff>
    </xdr:to>
    <xdr:graphicFrame>
      <xdr:nvGraphicFramePr>
        <xdr:cNvPr id="29" name="Chart 11"/>
        <xdr:cNvGraphicFramePr/>
      </xdr:nvGraphicFramePr>
      <xdr:xfrm>
        <a:off x="5168880" y="3580776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360</xdr:rowOff>
    </xdr:from>
    <xdr:to>
      <xdr:col>15</xdr:col>
      <xdr:colOff>199800</xdr:colOff>
      <xdr:row>242</xdr:row>
      <xdr:rowOff>52920</xdr:rowOff>
    </xdr:to>
    <xdr:graphicFrame>
      <xdr:nvGraphicFramePr>
        <xdr:cNvPr id="30" name="Chart 13"/>
        <xdr:cNvGraphicFramePr/>
      </xdr:nvGraphicFramePr>
      <xdr:xfrm>
        <a:off x="5168880" y="42283440"/>
        <a:ext cx="758340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360</xdr:rowOff>
    </xdr:from>
    <xdr:to>
      <xdr:col>15</xdr:col>
      <xdr:colOff>199800</xdr:colOff>
      <xdr:row>278</xdr:row>
      <xdr:rowOff>52920</xdr:rowOff>
    </xdr:to>
    <xdr:graphicFrame>
      <xdr:nvGraphicFramePr>
        <xdr:cNvPr id="31" name="Chart 15"/>
        <xdr:cNvGraphicFramePr/>
      </xdr:nvGraphicFramePr>
      <xdr:xfrm>
        <a:off x="5168880" y="49141440"/>
        <a:ext cx="758340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</xdr:colOff>
      <xdr:row>18</xdr:row>
      <xdr:rowOff>360</xdr:rowOff>
    </xdr:from>
    <xdr:to>
      <xdr:col>16</xdr:col>
      <xdr:colOff>343080</xdr:colOff>
      <xdr:row>36</xdr:row>
      <xdr:rowOff>53280</xdr:rowOff>
    </xdr:to>
    <xdr:graphicFrame>
      <xdr:nvGraphicFramePr>
        <xdr:cNvPr id="32" name="Chart 1"/>
        <xdr:cNvGraphicFramePr/>
      </xdr:nvGraphicFramePr>
      <xdr:xfrm>
        <a:off x="6148440" y="3231000"/>
        <a:ext cx="750600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1800</xdr:rowOff>
    </xdr:from>
    <xdr:to>
      <xdr:col>15</xdr:col>
      <xdr:colOff>199800</xdr:colOff>
      <xdr:row>71</xdr:row>
      <xdr:rowOff>54000</xdr:rowOff>
    </xdr:to>
    <xdr:graphicFrame>
      <xdr:nvGraphicFramePr>
        <xdr:cNvPr id="33" name="Chart 3"/>
        <xdr:cNvGraphicFramePr/>
      </xdr:nvGraphicFramePr>
      <xdr:xfrm>
        <a:off x="5168880" y="990000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199800</xdr:colOff>
      <xdr:row>105</xdr:row>
      <xdr:rowOff>53640</xdr:rowOff>
    </xdr:to>
    <xdr:graphicFrame>
      <xdr:nvGraphicFramePr>
        <xdr:cNvPr id="34" name="Chart 5"/>
        <xdr:cNvGraphicFramePr/>
      </xdr:nvGraphicFramePr>
      <xdr:xfrm>
        <a:off x="5168880" y="1637676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360</xdr:rowOff>
    </xdr:from>
    <xdr:to>
      <xdr:col>15</xdr:col>
      <xdr:colOff>199800</xdr:colOff>
      <xdr:row>139</xdr:row>
      <xdr:rowOff>53280</xdr:rowOff>
    </xdr:to>
    <xdr:graphicFrame>
      <xdr:nvGraphicFramePr>
        <xdr:cNvPr id="35" name="Chart 7"/>
        <xdr:cNvGraphicFramePr/>
      </xdr:nvGraphicFramePr>
      <xdr:xfrm>
        <a:off x="5168880" y="22852440"/>
        <a:ext cx="758340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1800</xdr:rowOff>
    </xdr:from>
    <xdr:to>
      <xdr:col>15</xdr:col>
      <xdr:colOff>199800</xdr:colOff>
      <xdr:row>173</xdr:row>
      <xdr:rowOff>54000</xdr:rowOff>
    </xdr:to>
    <xdr:graphicFrame>
      <xdr:nvGraphicFramePr>
        <xdr:cNvPr id="36" name="Chart 9"/>
        <xdr:cNvGraphicFramePr/>
      </xdr:nvGraphicFramePr>
      <xdr:xfrm>
        <a:off x="5168880" y="2933100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199800</xdr:colOff>
      <xdr:row>207</xdr:row>
      <xdr:rowOff>53640</xdr:rowOff>
    </xdr:to>
    <xdr:graphicFrame>
      <xdr:nvGraphicFramePr>
        <xdr:cNvPr id="37" name="Chart 11"/>
        <xdr:cNvGraphicFramePr/>
      </xdr:nvGraphicFramePr>
      <xdr:xfrm>
        <a:off x="5168880" y="3580776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360</xdr:rowOff>
    </xdr:from>
    <xdr:to>
      <xdr:col>15</xdr:col>
      <xdr:colOff>199800</xdr:colOff>
      <xdr:row>242</xdr:row>
      <xdr:rowOff>52920</xdr:rowOff>
    </xdr:to>
    <xdr:graphicFrame>
      <xdr:nvGraphicFramePr>
        <xdr:cNvPr id="38" name="Chart 13"/>
        <xdr:cNvGraphicFramePr/>
      </xdr:nvGraphicFramePr>
      <xdr:xfrm>
        <a:off x="5168880" y="42283440"/>
        <a:ext cx="758340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360</xdr:rowOff>
    </xdr:from>
    <xdr:to>
      <xdr:col>15</xdr:col>
      <xdr:colOff>199800</xdr:colOff>
      <xdr:row>278</xdr:row>
      <xdr:rowOff>52920</xdr:rowOff>
    </xdr:to>
    <xdr:graphicFrame>
      <xdr:nvGraphicFramePr>
        <xdr:cNvPr id="39" name="Chart 15"/>
        <xdr:cNvGraphicFramePr/>
      </xdr:nvGraphicFramePr>
      <xdr:xfrm>
        <a:off x="5168880" y="49141440"/>
        <a:ext cx="758340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</xdr:colOff>
      <xdr:row>18</xdr:row>
      <xdr:rowOff>0</xdr:rowOff>
    </xdr:from>
    <xdr:to>
      <xdr:col>16</xdr:col>
      <xdr:colOff>343080</xdr:colOff>
      <xdr:row>36</xdr:row>
      <xdr:rowOff>52920</xdr:rowOff>
    </xdr:to>
    <xdr:graphicFrame>
      <xdr:nvGraphicFramePr>
        <xdr:cNvPr id="40" name="Chart 1"/>
        <xdr:cNvGraphicFramePr/>
      </xdr:nvGraphicFramePr>
      <xdr:xfrm>
        <a:off x="6148440" y="3215520"/>
        <a:ext cx="750600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199800</xdr:colOff>
      <xdr:row>71</xdr:row>
      <xdr:rowOff>53640</xdr:rowOff>
    </xdr:to>
    <xdr:graphicFrame>
      <xdr:nvGraphicFramePr>
        <xdr:cNvPr id="41" name="Chart 3"/>
        <xdr:cNvGraphicFramePr/>
      </xdr:nvGraphicFramePr>
      <xdr:xfrm>
        <a:off x="5168880" y="988452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1800</xdr:rowOff>
    </xdr:from>
    <xdr:to>
      <xdr:col>15</xdr:col>
      <xdr:colOff>199800</xdr:colOff>
      <xdr:row>105</xdr:row>
      <xdr:rowOff>54000</xdr:rowOff>
    </xdr:to>
    <xdr:graphicFrame>
      <xdr:nvGraphicFramePr>
        <xdr:cNvPr id="42" name="Chart 5"/>
        <xdr:cNvGraphicFramePr/>
      </xdr:nvGraphicFramePr>
      <xdr:xfrm>
        <a:off x="5168880" y="1636164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360</xdr:rowOff>
    </xdr:from>
    <xdr:to>
      <xdr:col>15</xdr:col>
      <xdr:colOff>199800</xdr:colOff>
      <xdr:row>139</xdr:row>
      <xdr:rowOff>53280</xdr:rowOff>
    </xdr:to>
    <xdr:graphicFrame>
      <xdr:nvGraphicFramePr>
        <xdr:cNvPr id="43" name="Chart 7"/>
        <xdr:cNvGraphicFramePr/>
      </xdr:nvGraphicFramePr>
      <xdr:xfrm>
        <a:off x="5168880" y="22837320"/>
        <a:ext cx="758340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199800</xdr:colOff>
      <xdr:row>173</xdr:row>
      <xdr:rowOff>53640</xdr:rowOff>
    </xdr:to>
    <xdr:graphicFrame>
      <xdr:nvGraphicFramePr>
        <xdr:cNvPr id="44" name="Chart 9"/>
        <xdr:cNvGraphicFramePr/>
      </xdr:nvGraphicFramePr>
      <xdr:xfrm>
        <a:off x="5168880" y="2931552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1800</xdr:rowOff>
    </xdr:from>
    <xdr:to>
      <xdr:col>15</xdr:col>
      <xdr:colOff>199800</xdr:colOff>
      <xdr:row>207</xdr:row>
      <xdr:rowOff>54000</xdr:rowOff>
    </xdr:to>
    <xdr:graphicFrame>
      <xdr:nvGraphicFramePr>
        <xdr:cNvPr id="45" name="Chart 11"/>
        <xdr:cNvGraphicFramePr/>
      </xdr:nvGraphicFramePr>
      <xdr:xfrm>
        <a:off x="5168880" y="3579264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360</xdr:rowOff>
    </xdr:from>
    <xdr:to>
      <xdr:col>15</xdr:col>
      <xdr:colOff>199800</xdr:colOff>
      <xdr:row>242</xdr:row>
      <xdr:rowOff>53280</xdr:rowOff>
    </xdr:to>
    <xdr:graphicFrame>
      <xdr:nvGraphicFramePr>
        <xdr:cNvPr id="46" name="Chart 13"/>
        <xdr:cNvGraphicFramePr/>
      </xdr:nvGraphicFramePr>
      <xdr:xfrm>
        <a:off x="5168880" y="42268320"/>
        <a:ext cx="758340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360</xdr:rowOff>
    </xdr:from>
    <xdr:to>
      <xdr:col>15</xdr:col>
      <xdr:colOff>199800</xdr:colOff>
      <xdr:row>278</xdr:row>
      <xdr:rowOff>53280</xdr:rowOff>
    </xdr:to>
    <xdr:graphicFrame>
      <xdr:nvGraphicFramePr>
        <xdr:cNvPr id="47" name="Chart 15"/>
        <xdr:cNvGraphicFramePr/>
      </xdr:nvGraphicFramePr>
      <xdr:xfrm>
        <a:off x="5168880" y="49126320"/>
        <a:ext cx="758340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</xdr:colOff>
      <xdr:row>18</xdr:row>
      <xdr:rowOff>360</xdr:rowOff>
    </xdr:from>
    <xdr:to>
      <xdr:col>16</xdr:col>
      <xdr:colOff>343080</xdr:colOff>
      <xdr:row>36</xdr:row>
      <xdr:rowOff>53280</xdr:rowOff>
    </xdr:to>
    <xdr:graphicFrame>
      <xdr:nvGraphicFramePr>
        <xdr:cNvPr id="48" name="Chart 1"/>
        <xdr:cNvGraphicFramePr/>
      </xdr:nvGraphicFramePr>
      <xdr:xfrm>
        <a:off x="6148440" y="3231000"/>
        <a:ext cx="750600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1800</xdr:rowOff>
    </xdr:from>
    <xdr:to>
      <xdr:col>15</xdr:col>
      <xdr:colOff>199800</xdr:colOff>
      <xdr:row>71</xdr:row>
      <xdr:rowOff>54000</xdr:rowOff>
    </xdr:to>
    <xdr:graphicFrame>
      <xdr:nvGraphicFramePr>
        <xdr:cNvPr id="49" name="Chart 3"/>
        <xdr:cNvGraphicFramePr/>
      </xdr:nvGraphicFramePr>
      <xdr:xfrm>
        <a:off x="5168880" y="990000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199800</xdr:colOff>
      <xdr:row>105</xdr:row>
      <xdr:rowOff>53640</xdr:rowOff>
    </xdr:to>
    <xdr:graphicFrame>
      <xdr:nvGraphicFramePr>
        <xdr:cNvPr id="50" name="Chart 5"/>
        <xdr:cNvGraphicFramePr/>
      </xdr:nvGraphicFramePr>
      <xdr:xfrm>
        <a:off x="5168880" y="1637676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360</xdr:rowOff>
    </xdr:from>
    <xdr:to>
      <xdr:col>15</xdr:col>
      <xdr:colOff>199800</xdr:colOff>
      <xdr:row>139</xdr:row>
      <xdr:rowOff>53280</xdr:rowOff>
    </xdr:to>
    <xdr:graphicFrame>
      <xdr:nvGraphicFramePr>
        <xdr:cNvPr id="51" name="Chart 7"/>
        <xdr:cNvGraphicFramePr/>
      </xdr:nvGraphicFramePr>
      <xdr:xfrm>
        <a:off x="5168880" y="22852440"/>
        <a:ext cx="758340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1800</xdr:rowOff>
    </xdr:from>
    <xdr:to>
      <xdr:col>15</xdr:col>
      <xdr:colOff>199800</xdr:colOff>
      <xdr:row>173</xdr:row>
      <xdr:rowOff>54000</xdr:rowOff>
    </xdr:to>
    <xdr:graphicFrame>
      <xdr:nvGraphicFramePr>
        <xdr:cNvPr id="52" name="Chart 9"/>
        <xdr:cNvGraphicFramePr/>
      </xdr:nvGraphicFramePr>
      <xdr:xfrm>
        <a:off x="5168880" y="2933100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199800</xdr:colOff>
      <xdr:row>207</xdr:row>
      <xdr:rowOff>53640</xdr:rowOff>
    </xdr:to>
    <xdr:graphicFrame>
      <xdr:nvGraphicFramePr>
        <xdr:cNvPr id="53" name="Chart 11"/>
        <xdr:cNvGraphicFramePr/>
      </xdr:nvGraphicFramePr>
      <xdr:xfrm>
        <a:off x="5168880" y="3580776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360</xdr:rowOff>
    </xdr:from>
    <xdr:to>
      <xdr:col>15</xdr:col>
      <xdr:colOff>199800</xdr:colOff>
      <xdr:row>242</xdr:row>
      <xdr:rowOff>52920</xdr:rowOff>
    </xdr:to>
    <xdr:graphicFrame>
      <xdr:nvGraphicFramePr>
        <xdr:cNvPr id="54" name="Chart 13"/>
        <xdr:cNvGraphicFramePr/>
      </xdr:nvGraphicFramePr>
      <xdr:xfrm>
        <a:off x="5168880" y="42283440"/>
        <a:ext cx="758340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360</xdr:rowOff>
    </xdr:from>
    <xdr:to>
      <xdr:col>15</xdr:col>
      <xdr:colOff>199800</xdr:colOff>
      <xdr:row>278</xdr:row>
      <xdr:rowOff>52920</xdr:rowOff>
    </xdr:to>
    <xdr:graphicFrame>
      <xdr:nvGraphicFramePr>
        <xdr:cNvPr id="55" name="Chart 15"/>
        <xdr:cNvGraphicFramePr/>
      </xdr:nvGraphicFramePr>
      <xdr:xfrm>
        <a:off x="5168880" y="49141440"/>
        <a:ext cx="758340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41</xdr:col>
      <xdr:colOff>213120</xdr:colOff>
      <xdr:row>49</xdr:row>
      <xdr:rowOff>146160</xdr:rowOff>
    </xdr:from>
    <xdr:to>
      <xdr:col>50</xdr:col>
      <xdr:colOff>534960</xdr:colOff>
      <xdr:row>68</xdr:row>
      <xdr:rowOff>8280</xdr:rowOff>
    </xdr:to>
    <xdr:graphicFrame>
      <xdr:nvGraphicFramePr>
        <xdr:cNvPr id="56" name="Chart 17"/>
        <xdr:cNvGraphicFramePr/>
      </xdr:nvGraphicFramePr>
      <xdr:xfrm>
        <a:off x="32962320" y="9282240"/>
        <a:ext cx="726804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38</xdr:col>
      <xdr:colOff>1800</xdr:colOff>
      <xdr:row>258</xdr:row>
      <xdr:rowOff>360</xdr:rowOff>
    </xdr:from>
    <xdr:to>
      <xdr:col>47</xdr:col>
      <xdr:colOff>266760</xdr:colOff>
      <xdr:row>276</xdr:row>
      <xdr:rowOff>53280</xdr:rowOff>
    </xdr:to>
    <xdr:graphicFrame>
      <xdr:nvGraphicFramePr>
        <xdr:cNvPr id="57" name="Chart 18"/>
        <xdr:cNvGraphicFramePr/>
      </xdr:nvGraphicFramePr>
      <xdr:xfrm>
        <a:off x="30357720" y="48951000"/>
        <a:ext cx="732816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</xdr:colOff>
      <xdr:row>18</xdr:row>
      <xdr:rowOff>0</xdr:rowOff>
    </xdr:from>
    <xdr:to>
      <xdr:col>16</xdr:col>
      <xdr:colOff>343080</xdr:colOff>
      <xdr:row>36</xdr:row>
      <xdr:rowOff>52920</xdr:rowOff>
    </xdr:to>
    <xdr:graphicFrame>
      <xdr:nvGraphicFramePr>
        <xdr:cNvPr id="58" name="Chart 1"/>
        <xdr:cNvGraphicFramePr/>
      </xdr:nvGraphicFramePr>
      <xdr:xfrm>
        <a:off x="6148440" y="3215520"/>
        <a:ext cx="750600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199800</xdr:colOff>
      <xdr:row>71</xdr:row>
      <xdr:rowOff>53640</xdr:rowOff>
    </xdr:to>
    <xdr:graphicFrame>
      <xdr:nvGraphicFramePr>
        <xdr:cNvPr id="59" name="Chart 3"/>
        <xdr:cNvGraphicFramePr/>
      </xdr:nvGraphicFramePr>
      <xdr:xfrm>
        <a:off x="5168880" y="988452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1800</xdr:rowOff>
    </xdr:from>
    <xdr:to>
      <xdr:col>15</xdr:col>
      <xdr:colOff>199800</xdr:colOff>
      <xdr:row>105</xdr:row>
      <xdr:rowOff>54000</xdr:rowOff>
    </xdr:to>
    <xdr:graphicFrame>
      <xdr:nvGraphicFramePr>
        <xdr:cNvPr id="60" name="Chart 5"/>
        <xdr:cNvGraphicFramePr/>
      </xdr:nvGraphicFramePr>
      <xdr:xfrm>
        <a:off x="5168880" y="1636164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360</xdr:rowOff>
    </xdr:from>
    <xdr:to>
      <xdr:col>15</xdr:col>
      <xdr:colOff>199800</xdr:colOff>
      <xdr:row>139</xdr:row>
      <xdr:rowOff>53280</xdr:rowOff>
    </xdr:to>
    <xdr:graphicFrame>
      <xdr:nvGraphicFramePr>
        <xdr:cNvPr id="61" name="Chart 7"/>
        <xdr:cNvGraphicFramePr/>
      </xdr:nvGraphicFramePr>
      <xdr:xfrm>
        <a:off x="5168880" y="22837320"/>
        <a:ext cx="758340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199800</xdr:colOff>
      <xdr:row>173</xdr:row>
      <xdr:rowOff>53640</xdr:rowOff>
    </xdr:to>
    <xdr:graphicFrame>
      <xdr:nvGraphicFramePr>
        <xdr:cNvPr id="62" name="Chart 9"/>
        <xdr:cNvGraphicFramePr/>
      </xdr:nvGraphicFramePr>
      <xdr:xfrm>
        <a:off x="5168880" y="2931552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1800</xdr:rowOff>
    </xdr:from>
    <xdr:to>
      <xdr:col>15</xdr:col>
      <xdr:colOff>199800</xdr:colOff>
      <xdr:row>207</xdr:row>
      <xdr:rowOff>54000</xdr:rowOff>
    </xdr:to>
    <xdr:graphicFrame>
      <xdr:nvGraphicFramePr>
        <xdr:cNvPr id="63" name="Chart 11"/>
        <xdr:cNvGraphicFramePr/>
      </xdr:nvGraphicFramePr>
      <xdr:xfrm>
        <a:off x="5168880" y="35792640"/>
        <a:ext cx="758340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360</xdr:rowOff>
    </xdr:from>
    <xdr:to>
      <xdr:col>15</xdr:col>
      <xdr:colOff>199800</xdr:colOff>
      <xdr:row>242</xdr:row>
      <xdr:rowOff>53280</xdr:rowOff>
    </xdr:to>
    <xdr:graphicFrame>
      <xdr:nvGraphicFramePr>
        <xdr:cNvPr id="64" name="Chart 13"/>
        <xdr:cNvGraphicFramePr/>
      </xdr:nvGraphicFramePr>
      <xdr:xfrm>
        <a:off x="5168880" y="42268320"/>
        <a:ext cx="758340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360</xdr:rowOff>
    </xdr:from>
    <xdr:to>
      <xdr:col>15</xdr:col>
      <xdr:colOff>199800</xdr:colOff>
      <xdr:row>278</xdr:row>
      <xdr:rowOff>53280</xdr:rowOff>
    </xdr:to>
    <xdr:graphicFrame>
      <xdr:nvGraphicFramePr>
        <xdr:cNvPr id="65" name="Chart 15"/>
        <xdr:cNvGraphicFramePr/>
      </xdr:nvGraphicFramePr>
      <xdr:xfrm>
        <a:off x="5168880" y="49126320"/>
        <a:ext cx="758340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77760</xdr:colOff>
      <xdr:row>18</xdr:row>
      <xdr:rowOff>0</xdr:rowOff>
    </xdr:from>
    <xdr:to>
      <xdr:col>16</xdr:col>
      <xdr:colOff>343080</xdr:colOff>
      <xdr:row>36</xdr:row>
      <xdr:rowOff>52920</xdr:rowOff>
    </xdr:to>
    <xdr:graphicFrame>
      <xdr:nvGraphicFramePr>
        <xdr:cNvPr id="66" name="Chart 1"/>
        <xdr:cNvGraphicFramePr/>
      </xdr:nvGraphicFramePr>
      <xdr:xfrm>
        <a:off x="6148080" y="3429000"/>
        <a:ext cx="750636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53</xdr:row>
      <xdr:rowOff>1440</xdr:rowOff>
    </xdr:from>
    <xdr:to>
      <xdr:col>15</xdr:col>
      <xdr:colOff>199440</xdr:colOff>
      <xdr:row>71</xdr:row>
      <xdr:rowOff>53640</xdr:rowOff>
    </xdr:to>
    <xdr:graphicFrame>
      <xdr:nvGraphicFramePr>
        <xdr:cNvPr id="67" name="Chart 3"/>
        <xdr:cNvGraphicFramePr/>
      </xdr:nvGraphicFramePr>
      <xdr:xfrm>
        <a:off x="5168880" y="10097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87</xdr:row>
      <xdr:rowOff>1440</xdr:rowOff>
    </xdr:from>
    <xdr:to>
      <xdr:col>15</xdr:col>
      <xdr:colOff>199440</xdr:colOff>
      <xdr:row>105</xdr:row>
      <xdr:rowOff>53640</xdr:rowOff>
    </xdr:to>
    <xdr:graphicFrame>
      <xdr:nvGraphicFramePr>
        <xdr:cNvPr id="68" name="Chart 5"/>
        <xdr:cNvGraphicFramePr/>
      </xdr:nvGraphicFramePr>
      <xdr:xfrm>
        <a:off x="5168880" y="16574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121</xdr:row>
      <xdr:rowOff>0</xdr:rowOff>
    </xdr:from>
    <xdr:to>
      <xdr:col>15</xdr:col>
      <xdr:colOff>199440</xdr:colOff>
      <xdr:row>139</xdr:row>
      <xdr:rowOff>52920</xdr:rowOff>
    </xdr:to>
    <xdr:graphicFrame>
      <xdr:nvGraphicFramePr>
        <xdr:cNvPr id="69" name="Chart 7"/>
        <xdr:cNvGraphicFramePr/>
      </xdr:nvGraphicFramePr>
      <xdr:xfrm>
        <a:off x="5168880" y="23050440"/>
        <a:ext cx="7583040" cy="3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155</xdr:row>
      <xdr:rowOff>1440</xdr:rowOff>
    </xdr:from>
    <xdr:to>
      <xdr:col>15</xdr:col>
      <xdr:colOff>199440</xdr:colOff>
      <xdr:row>173</xdr:row>
      <xdr:rowOff>53640</xdr:rowOff>
    </xdr:to>
    <xdr:graphicFrame>
      <xdr:nvGraphicFramePr>
        <xdr:cNvPr id="70" name="Chart 9"/>
        <xdr:cNvGraphicFramePr/>
      </xdr:nvGraphicFramePr>
      <xdr:xfrm>
        <a:off x="5168880" y="2952864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189</xdr:row>
      <xdr:rowOff>1440</xdr:rowOff>
    </xdr:from>
    <xdr:to>
      <xdr:col>15</xdr:col>
      <xdr:colOff>199440</xdr:colOff>
      <xdr:row>207</xdr:row>
      <xdr:rowOff>53640</xdr:rowOff>
    </xdr:to>
    <xdr:graphicFrame>
      <xdr:nvGraphicFramePr>
        <xdr:cNvPr id="71" name="Chart 11"/>
        <xdr:cNvGraphicFramePr/>
      </xdr:nvGraphicFramePr>
      <xdr:xfrm>
        <a:off x="5168880" y="36005760"/>
        <a:ext cx="75830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223</xdr:row>
      <xdr:rowOff>0</xdr:rowOff>
    </xdr:from>
    <xdr:to>
      <xdr:col>15</xdr:col>
      <xdr:colOff>199440</xdr:colOff>
      <xdr:row>242</xdr:row>
      <xdr:rowOff>52920</xdr:rowOff>
    </xdr:to>
    <xdr:graphicFrame>
      <xdr:nvGraphicFramePr>
        <xdr:cNvPr id="72" name="Chart 13"/>
        <xdr:cNvGraphicFramePr/>
      </xdr:nvGraphicFramePr>
      <xdr:xfrm>
        <a:off x="5168880" y="42481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259</xdr:row>
      <xdr:rowOff>0</xdr:rowOff>
    </xdr:from>
    <xdr:to>
      <xdr:col>15</xdr:col>
      <xdr:colOff>199440</xdr:colOff>
      <xdr:row>278</xdr:row>
      <xdr:rowOff>52920</xdr:rowOff>
    </xdr:to>
    <xdr:graphicFrame>
      <xdr:nvGraphicFramePr>
        <xdr:cNvPr id="73" name="Chart 15"/>
        <xdr:cNvGraphicFramePr/>
      </xdr:nvGraphicFramePr>
      <xdr:xfrm>
        <a:off x="5168880" y="49339440"/>
        <a:ext cx="75830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36</xdr:col>
      <xdr:colOff>1440</xdr:colOff>
      <xdr:row>52</xdr:row>
      <xdr:rowOff>1440</xdr:rowOff>
    </xdr:from>
    <xdr:to>
      <xdr:col>45</xdr:col>
      <xdr:colOff>266040</xdr:colOff>
      <xdr:row>70</xdr:row>
      <xdr:rowOff>53640</xdr:rowOff>
    </xdr:to>
    <xdr:graphicFrame>
      <xdr:nvGraphicFramePr>
        <xdr:cNvPr id="74" name="Chart 17"/>
        <xdr:cNvGraphicFramePr/>
      </xdr:nvGraphicFramePr>
      <xdr:xfrm>
        <a:off x="28839960" y="9907200"/>
        <a:ext cx="732744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30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A82" colorId="64" zoomScale="65" zoomScaleNormal="65" zoomScalePageLayoutView="100" workbookViewId="0">
      <selection pane="topLeft" activeCell="G22" activeCellId="0" sqref="G22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3.8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H5" s="1" t="s">
        <v>4</v>
      </c>
      <c r="O5" s="0" t="s">
        <v>2</v>
      </c>
      <c r="P5" s="0" t="s">
        <v>5</v>
      </c>
      <c r="S5" s="1"/>
      <c r="AE5" s="1"/>
      <c r="AP5" s="1"/>
      <c r="BA5" s="1"/>
    </row>
    <row r="6" customFormat="false" ht="13.8" hidden="false" customHeight="false" outlineLevel="0" collapsed="false">
      <c r="A6" s="8" t="s">
        <v>6</v>
      </c>
      <c r="B6" s="9" t="n">
        <f aca="false">AVERAGE(S15,AN15,AC15,AY15,BJ15)</f>
        <v>1818309.98071674</v>
      </c>
      <c r="C6" s="9" t="e">
        <f aca="false">STDEV(S15,AN15,AC15,AY15,BJ15)</f>
        <v>#DIV/0!</v>
      </c>
      <c r="D6" s="10" t="n">
        <f aca="false">B6/1000</f>
        <v>1818.30998071674</v>
      </c>
      <c r="E6" s="10" t="e">
        <f aca="false">C6/1000</f>
        <v>#DIV/0!</v>
      </c>
      <c r="H6" s="11" t="n">
        <v>0</v>
      </c>
      <c r="I6" s="0" t="n">
        <v>100</v>
      </c>
      <c r="J6" s="0" t="n">
        <v>100</v>
      </c>
      <c r="K6" s="0" t="n">
        <v>100</v>
      </c>
      <c r="L6" s="3" t="n">
        <v>100</v>
      </c>
      <c r="M6" s="3" t="n">
        <v>100</v>
      </c>
      <c r="N6" s="3" t="n">
        <v>100</v>
      </c>
      <c r="O6" s="12" t="n">
        <f aca="false">AVERAGE(I6:L6)</f>
        <v>100</v>
      </c>
      <c r="P6" s="12" t="n">
        <f aca="false">STDEV(I6:L6)/SQRT(3)</f>
        <v>0</v>
      </c>
      <c r="Q6" s="12"/>
      <c r="S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3.8" hidden="false" customHeight="false" outlineLevel="0" collapsed="false">
      <c r="A7" s="13"/>
      <c r="B7" s="14"/>
      <c r="C7" s="14"/>
      <c r="D7" s="15"/>
      <c r="E7" s="16"/>
      <c r="G7" s="12" t="str">
        <f aca="false">A6</f>
        <v>Amb519</v>
      </c>
      <c r="H7" s="11" t="n">
        <v>1000</v>
      </c>
      <c r="I7" s="11" t="n">
        <v>111.239193083573</v>
      </c>
      <c r="J7" s="12" t="n">
        <v>112.921855260783</v>
      </c>
      <c r="K7" s="11" t="n">
        <v>100.813656668794</v>
      </c>
      <c r="L7" s="0" t="n">
        <v>99.2712406683256</v>
      </c>
      <c r="M7" s="0" t="n">
        <v>104.263071597741</v>
      </c>
      <c r="N7" s="0" t="n">
        <v>97.7165766079833</v>
      </c>
      <c r="O7" s="12" t="n">
        <f aca="false">AVERAGE(I7:L7)</f>
        <v>106.061486420369</v>
      </c>
      <c r="P7" s="12" t="n">
        <f aca="false">STDEV(I7:L7)/SQRT(3)</f>
        <v>4.04860005147691</v>
      </c>
      <c r="Q7" s="12"/>
      <c r="S7" s="11"/>
      <c r="Y7" s="12"/>
      <c r="Z7" s="12"/>
      <c r="AJ7" s="12"/>
      <c r="AK7" s="12"/>
      <c r="AU7" s="12"/>
      <c r="AV7" s="12"/>
      <c r="BF7" s="12"/>
      <c r="BG7" s="12"/>
    </row>
    <row r="8" customFormat="false" ht="13.8" hidden="false" customHeight="false" outlineLevel="0" collapsed="false">
      <c r="A8" s="8" t="s">
        <v>7</v>
      </c>
      <c r="B8" s="17" t="n">
        <f aca="false">AVERAGE(S49,AB49,AM49,AX49)</f>
        <v>2197435.7132172</v>
      </c>
      <c r="C8" s="18" t="e">
        <f aca="false">STDEV(S49,AB49,AM49,AX49)</f>
        <v>#DIV/0!</v>
      </c>
      <c r="D8" s="10" t="n">
        <f aca="false">B8/1000</f>
        <v>2197.4357132172</v>
      </c>
      <c r="E8" s="10" t="e">
        <f aca="false">C8/1000</f>
        <v>#DIV/0!</v>
      </c>
      <c r="H8" s="11" t="n">
        <v>5000</v>
      </c>
      <c r="I8" s="11" t="n">
        <v>115.0873029327</v>
      </c>
      <c r="J8" s="11" t="n">
        <v>116.332791914817</v>
      </c>
      <c r="K8" s="11" t="n">
        <v>99.0746649649011</v>
      </c>
      <c r="L8" s="0" t="n">
        <v>98.9157483114113</v>
      </c>
      <c r="M8" s="0" t="n">
        <v>102.842047731827</v>
      </c>
      <c r="N8" s="0" t="n">
        <v>97.5074080529894</v>
      </c>
      <c r="O8" s="12" t="n">
        <f aca="false">AVERAGE(I8:L8)</f>
        <v>107.352627030957</v>
      </c>
      <c r="P8" s="12" t="n">
        <f aca="false">STDEV(I8:L8)/SQRT(3)</f>
        <v>5.57946782748737</v>
      </c>
      <c r="Q8" s="12"/>
      <c r="R8" s="2"/>
      <c r="S8" s="11"/>
      <c r="Y8" s="12"/>
      <c r="Z8" s="12"/>
      <c r="AJ8" s="12"/>
      <c r="AK8" s="12"/>
      <c r="AU8" s="12"/>
      <c r="AV8" s="12"/>
      <c r="BF8" s="12"/>
      <c r="BG8" s="12"/>
    </row>
    <row r="9" customFormat="false" ht="13.8" hidden="false" customHeight="false" outlineLevel="0" collapsed="false">
      <c r="A9" s="19"/>
      <c r="B9" s="20"/>
      <c r="C9" s="14"/>
      <c r="D9" s="15"/>
      <c r="E9" s="16"/>
      <c r="H9" s="11" t="n">
        <v>50000</v>
      </c>
      <c r="I9" s="11" t="n">
        <v>110.798440413629</v>
      </c>
      <c r="J9" s="11" t="n">
        <v>111.839018227757</v>
      </c>
      <c r="K9" s="11" t="n">
        <v>99.4256541161455</v>
      </c>
      <c r="L9" s="0" t="n">
        <v>100.142196942766</v>
      </c>
      <c r="M9" s="0" t="n">
        <v>107.706321734378</v>
      </c>
      <c r="N9" s="0" t="n">
        <v>98.6578351054558</v>
      </c>
      <c r="O9" s="12" t="n">
        <f aca="false">AVERAGE(I9:L9)</f>
        <v>105.551327425074</v>
      </c>
      <c r="P9" s="12" t="n">
        <f aca="false">STDEV(I9:L9)/SQRT(3)</f>
        <v>3.85644938032612</v>
      </c>
      <c r="Q9" s="12"/>
      <c r="S9" s="11"/>
      <c r="Y9" s="12"/>
      <c r="Z9" s="12"/>
      <c r="AJ9" s="12"/>
      <c r="AK9" s="12"/>
      <c r="AU9" s="12"/>
      <c r="AV9" s="12"/>
      <c r="BF9" s="12"/>
      <c r="BG9" s="12"/>
    </row>
    <row r="10" customFormat="false" ht="13.8" hidden="false" customHeight="false" outlineLevel="0" collapsed="false">
      <c r="A10" s="8" t="s">
        <v>8</v>
      </c>
      <c r="B10" s="17" t="n">
        <f aca="false">AVERAGE(S84,AB84,AM84,AX84)</f>
        <v>132495.296709114</v>
      </c>
      <c r="C10" s="18" t="e">
        <f aca="false">STDEV(S84,AB84,AM84,AX84)</f>
        <v>#DIV/0!</v>
      </c>
      <c r="D10" s="10" t="n">
        <f aca="false">B10/1000</f>
        <v>132.495296709114</v>
      </c>
      <c r="E10" s="10" t="e">
        <f aca="false">C10/1000</f>
        <v>#DIV/0!</v>
      </c>
      <c r="H10" s="11"/>
      <c r="I10" s="11"/>
      <c r="J10" s="11"/>
      <c r="K10" s="11"/>
      <c r="L10" s="11"/>
      <c r="M10" s="12"/>
      <c r="N10" s="12"/>
      <c r="O10" s="11"/>
      <c r="P10" s="12"/>
      <c r="Q10" s="12"/>
      <c r="R10" s="2"/>
      <c r="Y10" s="12"/>
      <c r="Z10" s="12"/>
      <c r="AJ10" s="12"/>
      <c r="AK10" s="12"/>
      <c r="AU10" s="12"/>
      <c r="AV10" s="12"/>
      <c r="BF10" s="12"/>
      <c r="BG10" s="12"/>
    </row>
    <row r="11" customFormat="false" ht="13.8" hidden="false" customHeight="false" outlineLevel="0" collapsed="false">
      <c r="A11" s="19"/>
      <c r="B11" s="20"/>
      <c r="C11" s="14"/>
      <c r="D11" s="15"/>
      <c r="E11" s="16"/>
      <c r="H11" s="11"/>
      <c r="I11" s="11"/>
      <c r="J11" s="11"/>
      <c r="K11" s="11"/>
      <c r="L11" s="11"/>
      <c r="M11" s="11"/>
      <c r="N11" s="11"/>
      <c r="O11" s="11"/>
      <c r="P11" s="11"/>
      <c r="Q11" s="11"/>
      <c r="S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3.8" hidden="false" customHeight="false" outlineLevel="0" collapsed="false">
      <c r="A12" s="8" t="s">
        <v>9</v>
      </c>
      <c r="B12" s="17" t="n">
        <f aca="false">AVERAGE(S118,AB118,AM118)</f>
        <v>3639078.70731659</v>
      </c>
      <c r="C12" s="18" t="e">
        <f aca="false">STDEV(S118,AB118,AM118)</f>
        <v>#DIV/0!</v>
      </c>
      <c r="D12" s="10" t="n">
        <f aca="false">B12/1000</f>
        <v>3639.07870731659</v>
      </c>
      <c r="E12" s="10" t="e">
        <f aca="false">C12/1000</f>
        <v>#DIV/0!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customFormat="false" ht="13.8" hidden="false" customHeight="false" outlineLevel="0" collapsed="false">
      <c r="A13" s="13"/>
      <c r="B13" s="21"/>
      <c r="C13" s="14"/>
      <c r="D13" s="15"/>
      <c r="E13" s="16"/>
      <c r="H13" s="11" t="n">
        <v>0.1</v>
      </c>
      <c r="I13" s="11" t="n">
        <v>0</v>
      </c>
      <c r="J13" s="11" t="n">
        <f aca="false">$S$14-(I13^$S$16*$S$14)/(I13^$S$16+$S$15^$S$16)</f>
        <v>107.352627030957</v>
      </c>
      <c r="K13" s="11" t="n">
        <f aca="false">($J13-I6)^2</f>
        <v>54.0611242563649</v>
      </c>
      <c r="L13" s="11" t="n">
        <f aca="false">($J13-J6)^2</f>
        <v>54.0611242563649</v>
      </c>
      <c r="M13" s="11" t="n">
        <f aca="false">($J13-K6)^2</f>
        <v>54.0611242563649</v>
      </c>
      <c r="N13" s="11" t="n">
        <f aca="false">($J13-L6)^2</f>
        <v>54.0611242563649</v>
      </c>
      <c r="O13" s="11" t="n">
        <f aca="false">($J13-M6)^2</f>
        <v>54.0611242563649</v>
      </c>
      <c r="P13" s="11" t="n">
        <f aca="false">($J13-N6)^2</f>
        <v>54.0611242563649</v>
      </c>
      <c r="R13" s="12" t="s">
        <v>10</v>
      </c>
      <c r="S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3.8" hidden="false" customHeight="false" outlineLevel="0" collapsed="false">
      <c r="A14" s="22" t="s">
        <v>11</v>
      </c>
      <c r="B14" s="17" t="n">
        <f aca="false">AVERAGE(S152,AB152,AM152)</f>
        <v>3090072.18012711</v>
      </c>
      <c r="C14" s="18" t="e">
        <f aca="false">STDEV(S152,AB152,AM152)</f>
        <v>#DIV/0!</v>
      </c>
      <c r="D14" s="10" t="n">
        <f aca="false">B14/1000</f>
        <v>3090.07218012711</v>
      </c>
      <c r="E14" s="10" t="e">
        <f aca="false">C14/1000</f>
        <v>#DIV/0!</v>
      </c>
      <c r="H14" s="11" t="n">
        <v>1000</v>
      </c>
      <c r="I14" s="11" t="n">
        <v>1000</v>
      </c>
      <c r="J14" s="11" t="n">
        <f aca="false">$S$14-(I14^$S$16*$S$14)/(I14^$S$16+$S$15^$S$16)</f>
        <v>107.293619699514</v>
      </c>
      <c r="K14" s="11" t="n">
        <f aca="false">($J14-I7)^2</f>
        <v>15.5675493289973</v>
      </c>
      <c r="L14" s="11" t="n">
        <f aca="false">($J14-J7)^2</f>
        <v>31.6770355331366</v>
      </c>
      <c r="M14" s="11" t="n">
        <f aca="false">($J14-K7)^2</f>
        <v>41.9899208794939</v>
      </c>
      <c r="N14" s="11" t="n">
        <f aca="false">($J14-L7)^2</f>
        <v>64.3585653200462</v>
      </c>
      <c r="O14" s="11" t="n">
        <f aca="false">($J14-M7)^2</f>
        <v>9.184221797158</v>
      </c>
      <c r="P14" s="11" t="n">
        <f aca="false">($J14-N7)^2</f>
        <v>91.7197543770299</v>
      </c>
      <c r="R14" s="12" t="s">
        <v>12</v>
      </c>
      <c r="S14" s="11" t="n">
        <f aca="false">O8</f>
        <v>107.352627030957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3.8" hidden="false" customHeight="false" outlineLevel="0" collapsed="false">
      <c r="A15" s="19"/>
      <c r="B15" s="20"/>
      <c r="C15" s="14"/>
      <c r="D15" s="15"/>
      <c r="E15" s="16"/>
      <c r="H15" s="11" t="n">
        <v>5000</v>
      </c>
      <c r="I15" s="11" t="n">
        <v>5000</v>
      </c>
      <c r="J15" s="11" t="n">
        <f aca="false">$S$14-(I15^$S$16*$S$14)/(I15^$S$16+$S$15^$S$16)</f>
        <v>107.058237628809</v>
      </c>
      <c r="K15" s="11" t="n">
        <f aca="false">($J15-I8)^2</f>
        <v>64.4658896541502</v>
      </c>
      <c r="L15" s="11" t="n">
        <f aca="false">($J15-J8)^2</f>
        <v>86.0173572041138</v>
      </c>
      <c r="M15" s="11" t="n">
        <f aca="false">($J15-K8)^2</f>
        <v>63.7374324798935</v>
      </c>
      <c r="N15" s="11" t="n">
        <f aca="false">($J15-L8)^2</f>
        <v>66.3001322839316</v>
      </c>
      <c r="O15" s="11" t="n">
        <f aca="false">($J15-M8)^2</f>
        <v>17.7762572474111</v>
      </c>
      <c r="P15" s="11" t="n">
        <f aca="false">($J15-N8)^2</f>
        <v>91.2183455863456</v>
      </c>
      <c r="R15" s="12" t="s">
        <v>0</v>
      </c>
      <c r="S15" s="11" t="n">
        <v>1818309.98071674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3.8" hidden="false" customHeight="false" outlineLevel="0" collapsed="false">
      <c r="A16" s="8" t="s">
        <v>13</v>
      </c>
      <c r="B16" s="17" t="n">
        <f aca="false">AVERAGE(S186,AB186,AM186,AX186,BI186)</f>
        <v>154217.365190625</v>
      </c>
      <c r="C16" s="18" t="e">
        <f aca="false">STDEV(S186,AB186,AM186,AX186,BI186)</f>
        <v>#DIV/0!</v>
      </c>
      <c r="D16" s="10" t="n">
        <f aca="false">B16/1000</f>
        <v>154.217365190625</v>
      </c>
      <c r="E16" s="10" t="e">
        <f aca="false">C16/1000</f>
        <v>#DIV/0!</v>
      </c>
      <c r="H16" s="11" t="n">
        <v>50000</v>
      </c>
      <c r="I16" s="11" t="n">
        <v>50000</v>
      </c>
      <c r="J16" s="11" t="n">
        <f aca="false">$S$14-(I16^$S$16*$S$14)/(I16^$S$16+$S$15^$S$16)</f>
        <v>104.479639460935</v>
      </c>
      <c r="K16" s="11" t="n">
        <f aca="false">($J16-I9)^2</f>
        <v>39.9272454797661</v>
      </c>
      <c r="L16" s="11" t="n">
        <f aca="false">($J16-J9)^2</f>
        <v>54.1604558335499</v>
      </c>
      <c r="M16" s="11" t="n">
        <f aca="false">($J16-K9)^2</f>
        <v>25.5427678653474</v>
      </c>
      <c r="N16" s="11" t="n">
        <f aca="false">($J16-L9)^2</f>
        <v>18.8134075984205</v>
      </c>
      <c r="O16" s="11" t="n">
        <f aca="false">($J16-M9)^2</f>
        <v>10.411478493751</v>
      </c>
      <c r="P16" s="11" t="n">
        <f aca="false">($J16-N9)^2</f>
        <v>33.8934059534769</v>
      </c>
      <c r="R16" s="12" t="s">
        <v>14</v>
      </c>
      <c r="S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3.8" hidden="false" customHeight="false" outlineLevel="0" collapsed="false">
      <c r="A17" s="19"/>
      <c r="B17" s="20"/>
      <c r="C17" s="14"/>
      <c r="D17" s="15"/>
      <c r="E17" s="16"/>
      <c r="H17" s="11"/>
      <c r="I17" s="11"/>
      <c r="J17" s="11"/>
      <c r="K17" s="11"/>
      <c r="L17" s="11"/>
      <c r="M17" s="11"/>
      <c r="N17" s="11"/>
      <c r="O17" s="11"/>
      <c r="R17" s="12" t="s">
        <v>15</v>
      </c>
      <c r="S17" s="11" t="n">
        <f aca="false">SUM(K13:P16)</f>
        <v>1151.12796845421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8" t="s">
        <v>16</v>
      </c>
      <c r="B18" s="17" t="n">
        <f aca="false">AVERAGE(S220,AB220,AM220,AX220,BI220)</f>
        <v>72432.1573262638</v>
      </c>
      <c r="C18" s="17" t="e">
        <f aca="false">STDEV(S220,AB220,AM220,AX220,BI220)</f>
        <v>#DIV/0!</v>
      </c>
      <c r="D18" s="10" t="n">
        <f aca="false">B18/1000</f>
        <v>72.4321573262638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3.8" hidden="false" customHeight="false" outlineLevel="0" collapsed="false">
      <c r="A20" s="4" t="s">
        <v>17</v>
      </c>
      <c r="B20" s="18" t="n">
        <f aca="false">AVERAGE(S255,AB255,AM255,AX255)</f>
        <v>62959.0863534034</v>
      </c>
      <c r="C20" s="18" t="e">
        <f aca="false">STDEV(S255,AB255,AM255,AX255)</f>
        <v>#DIV/0!</v>
      </c>
      <c r="D20" s="10" t="n">
        <f aca="false">B20/1000</f>
        <v>62.9590863534034</v>
      </c>
      <c r="E20" s="10" t="e">
        <f aca="false">C20/1000</f>
        <v>#DIV/0!</v>
      </c>
      <c r="U20" s="12"/>
    </row>
    <row r="21" customFormat="false" ht="13.8" hidden="false" customHeight="false" outlineLevel="0" collapsed="false">
      <c r="A21" s="13"/>
      <c r="B21" s="14"/>
      <c r="C21" s="14"/>
      <c r="D21" s="15"/>
      <c r="E21" s="16"/>
      <c r="V21" s="11"/>
    </row>
    <row r="23" customFormat="false" ht="13.8" hidden="false" customHeight="false" outlineLevel="0" collapsed="false"/>
    <row r="24" customFormat="false" ht="13.8" hidden="false" customHeight="false" outlineLevel="0" collapsed="false"/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2" t="n">
        <f aca="false">AVERAGE(I40:L40)</f>
        <v>100</v>
      </c>
      <c r="P40" s="12" t="n">
        <f aca="false">STDEV(I40:L40)/SQRT(3)</f>
        <v>0</v>
      </c>
      <c r="Q40" s="12"/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Amb529</v>
      </c>
      <c r="H41" s="11" t="n">
        <v>1000</v>
      </c>
      <c r="I41" s="11" t="n">
        <v>108.543820986608</v>
      </c>
      <c r="J41" s="12" t="n">
        <v>112.09168020213</v>
      </c>
      <c r="K41" s="11" t="n">
        <v>98.6758136566688</v>
      </c>
      <c r="L41" s="0" t="n">
        <v>96.3562033416281</v>
      </c>
      <c r="M41" s="0" t="n">
        <v>104.754964474403</v>
      </c>
      <c r="N41" s="0" t="n">
        <v>95.9909360292836</v>
      </c>
      <c r="O41" s="12" t="n">
        <f aca="false">AVERAGE(I41:L41)</f>
        <v>103.916879546759</v>
      </c>
      <c r="P41" s="12" t="n">
        <f aca="false">STDEV(I41:L41)/SQRT(3)</f>
        <v>4.38264949274023</v>
      </c>
      <c r="Q41" s="12"/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114.748262417359</v>
      </c>
      <c r="J42" s="11" t="n">
        <v>112.127774769897</v>
      </c>
      <c r="K42" s="11" t="n">
        <v>104.451180599872</v>
      </c>
      <c r="L42" s="0" t="n">
        <v>96.4806256665482</v>
      </c>
      <c r="M42" s="0" t="n">
        <v>104.171980324285</v>
      </c>
      <c r="N42" s="0" t="n">
        <v>98.4312358375458</v>
      </c>
      <c r="O42" s="12" t="n">
        <f aca="false">AVERAGE(I42:L42)</f>
        <v>106.951960863419</v>
      </c>
      <c r="P42" s="12" t="n">
        <f aca="false">STDEV(I42:L42)/SQRT(3)</f>
        <v>4.7548119514893</v>
      </c>
      <c r="Q42" s="12"/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11" t="n">
        <v>112.951347686048</v>
      </c>
      <c r="J43" s="11" t="n">
        <v>119.039884497383</v>
      </c>
      <c r="K43" s="11" t="n">
        <v>101.515634971283</v>
      </c>
      <c r="L43" s="0" t="n">
        <v>98.0625666548169</v>
      </c>
      <c r="M43" s="0" t="n">
        <v>105.848059755875</v>
      </c>
      <c r="N43" s="0" t="n">
        <v>97.7862994596479</v>
      </c>
      <c r="O43" s="12" t="n">
        <f aca="false">AVERAGE(I43:L43)</f>
        <v>107.892358452383</v>
      </c>
      <c r="P43" s="12" t="n">
        <f aca="false">STDEV(I43:L43)/SQRT(3)</f>
        <v>5.64848178351396</v>
      </c>
      <c r="Q43" s="12"/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107.892358452383</v>
      </c>
      <c r="K47" s="11" t="n">
        <f aca="false">($J47-I40)^2</f>
        <v>62.289321940897</v>
      </c>
      <c r="L47" s="11" t="n">
        <f aca="false">($J47-J40)^2</f>
        <v>62.289321940897</v>
      </c>
      <c r="M47" s="11" t="n">
        <f aca="false">($J47-K40)^2</f>
        <v>62.289321940897</v>
      </c>
      <c r="N47" s="11" t="n">
        <f aca="false">($J47-L40)^2</f>
        <v>62.289321940897</v>
      </c>
      <c r="O47" s="11" t="n">
        <f aca="false">($J47-M40)^2</f>
        <v>62.289321940897</v>
      </c>
      <c r="P47" s="11" t="n">
        <f aca="false">($J47-N40)^2</f>
        <v>62.289321940897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107.843281575673</v>
      </c>
      <c r="K48" s="11" t="n">
        <f aca="false">($J48-I41)^2</f>
        <v>0.490755466273526</v>
      </c>
      <c r="L48" s="11" t="n">
        <f aca="false">($J48-J41)^2</f>
        <v>18.0488908892839</v>
      </c>
      <c r="M48" s="11" t="n">
        <f aca="false">($J48-K41)^2</f>
        <v>84.0424680459664</v>
      </c>
      <c r="N48" s="11" t="n">
        <f aca="false">($J48-L41)^2</f>
        <v>131.952966355062</v>
      </c>
      <c r="O48" s="11" t="n">
        <f aca="false">($J48-M41)^2</f>
        <v>9.53770251799512</v>
      </c>
      <c r="P48" s="11" t="n">
        <f aca="false">($J48-N41)^2</f>
        <v>140.47809495101</v>
      </c>
      <c r="R48" s="12" t="s">
        <v>12</v>
      </c>
      <c r="S48" s="11" t="n">
        <f aca="false">O43</f>
        <v>107.892358452383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107.647419728848</v>
      </c>
      <c r="K49" s="11" t="n">
        <f aca="false">($J49-I42)^2</f>
        <v>50.421966886975</v>
      </c>
      <c r="L49" s="11" t="n">
        <f aca="false">($J49-J42)^2</f>
        <v>20.07358129385</v>
      </c>
      <c r="M49" s="11" t="n">
        <f aca="false">($J49-K42)^2</f>
        <v>10.2159445695996</v>
      </c>
      <c r="N49" s="11" t="n">
        <f aca="false">($J49-L42)^2</f>
        <v>124.697289629822</v>
      </c>
      <c r="O49" s="11" t="n">
        <f aca="false">($J49-M42)^2</f>
        <v>12.0786790547917</v>
      </c>
      <c r="P49" s="11" t="n">
        <f aca="false">($J49-N42)^2</f>
        <v>84.9380455183049</v>
      </c>
      <c r="R49" s="12" t="s">
        <v>0</v>
      </c>
      <c r="S49" s="11" t="n">
        <v>2197435.7132172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105.492014855948</v>
      </c>
      <c r="K50" s="11" t="n">
        <f aca="false">($J50-I43)^2</f>
        <v>55.6416462702044</v>
      </c>
      <c r="L50" s="11" t="n">
        <f aca="false">($J50-J43)^2</f>
        <v>183.54477182131</v>
      </c>
      <c r="M50" s="11" t="n">
        <f aca="false">($J50-K43)^2</f>
        <v>15.8115969871701</v>
      </c>
      <c r="N50" s="11" t="n">
        <f aca="false">($J50-L43)^2</f>
        <v>55.1967005732932</v>
      </c>
      <c r="O50" s="11" t="n">
        <f aca="false">($J50-M43)^2</f>
        <v>0.126767970763875</v>
      </c>
      <c r="P50" s="11" t="n">
        <f aca="false">($J50-N43)^2</f>
        <v>59.3780497687796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1430.41185021584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O74" s="0" t="s">
        <v>2</v>
      </c>
      <c r="P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2" t="n">
        <f aca="false">AVERAGE(I75:L75)</f>
        <v>100</v>
      </c>
      <c r="P75" s="12" t="n">
        <f aca="false">STDEV(I75:L75)/SQRT(3)</f>
        <v>0</v>
      </c>
      <c r="Q75" s="12"/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Amb032</v>
      </c>
      <c r="H76" s="11" t="n">
        <v>1000</v>
      </c>
      <c r="I76" s="11" t="n">
        <v>98.2708933717579</v>
      </c>
      <c r="J76" s="12" t="n">
        <v>109.565060458401</v>
      </c>
      <c r="K76" s="11" t="n">
        <v>92.230376515635</v>
      </c>
      <c r="L76" s="0" t="n">
        <v>84.8204763597583</v>
      </c>
      <c r="M76" s="0" t="n">
        <v>101.96757150665</v>
      </c>
      <c r="N76" s="0" t="n">
        <v>94.160711173087</v>
      </c>
      <c r="O76" s="12" t="n">
        <f aca="false">AVERAGE(I76:L76)</f>
        <v>96.2217016763881</v>
      </c>
      <c r="P76" s="12" t="n">
        <f aca="false">STDEV(I76:L76)/SQRT(3)</f>
        <v>6.03842350148258</v>
      </c>
      <c r="Q76" s="12"/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99.135446685879</v>
      </c>
      <c r="J77" s="11" t="n">
        <v>98.7547374120195</v>
      </c>
      <c r="K77" s="11" t="n">
        <v>95.1340140395661</v>
      </c>
      <c r="L77" s="0" t="n">
        <v>93.2100959829364</v>
      </c>
      <c r="M77" s="0" t="n">
        <v>98.724722171616</v>
      </c>
      <c r="N77" s="0" t="n">
        <v>89.9424786473767</v>
      </c>
      <c r="O77" s="12" t="n">
        <f aca="false">AVERAGE(I77:L77)</f>
        <v>96.5585735301002</v>
      </c>
      <c r="P77" s="12" t="n">
        <f aca="false">STDEV(I77:L77)/SQRT(3)</f>
        <v>1.65680692508717</v>
      </c>
      <c r="Q77" s="12"/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95.9484658416681</v>
      </c>
      <c r="J78" s="11" t="n">
        <v>93.2683631113517</v>
      </c>
      <c r="K78" s="11" t="n">
        <v>85.7530312699426</v>
      </c>
      <c r="L78" s="0" t="n">
        <v>78.2083185211518</v>
      </c>
      <c r="M78" s="0" t="n">
        <v>88.2127892147932</v>
      </c>
      <c r="N78" s="0" t="n">
        <v>81.8720585671954</v>
      </c>
      <c r="O78" s="12" t="n">
        <f aca="false">AVERAGE(I78:L78)</f>
        <v>88.2945446860285</v>
      </c>
      <c r="P78" s="12" t="n">
        <f aca="false">STDEV(I78:L78)/SQRT(3)</f>
        <v>4.6129362483012</v>
      </c>
      <c r="Q78" s="12"/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99.2509099386632</v>
      </c>
      <c r="K83" s="11" t="n">
        <f aca="false">($J83-I76)^2</f>
        <v>0.960432471408917</v>
      </c>
      <c r="L83" s="11" t="n">
        <f aca="false">($J83-J76)^2</f>
        <v>106.381700943807</v>
      </c>
      <c r="M83" s="11" t="n">
        <f aca="false">($J83-K76)^2</f>
        <v>49.2878895438564</v>
      </c>
      <c r="N83" s="11" t="n">
        <f aca="false">($J83-L76)^2</f>
        <v>208.237413275187</v>
      </c>
      <c r="O83" s="11" t="n">
        <f aca="false">($J83-M76)^2</f>
        <v>7.38025007497637</v>
      </c>
      <c r="P83" s="11" t="n">
        <f aca="false">($J83-N76)^2</f>
        <v>25.9101234730738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96.3635119748292</v>
      </c>
      <c r="K84" s="11" t="n">
        <f aca="false">($J84-I77)^2</f>
        <v>7.68362204232279</v>
      </c>
      <c r="L84" s="11" t="n">
        <f aca="false">($J84-J77)^2</f>
        <v>5.71795909146594</v>
      </c>
      <c r="M84" s="11" t="n">
        <f aca="false">($J84-K77)^2</f>
        <v>1.51166517281622</v>
      </c>
      <c r="N84" s="11" t="n">
        <f aca="false">($J84-L77)^2</f>
        <v>9.94403241792525</v>
      </c>
      <c r="O84" s="11" t="n">
        <f aca="false">($J84-M77)^2</f>
        <v>5.57531359340996</v>
      </c>
      <c r="P84" s="11" t="n">
        <f aca="false">($J84-N77)^2</f>
        <v>41.2296689922556</v>
      </c>
      <c r="R84" s="12" t="s">
        <v>0</v>
      </c>
      <c r="S84" s="11" t="n">
        <v>132495.296709114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86.8848414137321</v>
      </c>
      <c r="K85" s="11" t="n">
        <f aca="false">($J85-I78)^2</f>
        <v>82.1492877706773</v>
      </c>
      <c r="L85" s="11" t="n">
        <f aca="false">($J85-J78)^2</f>
        <v>40.7493492639797</v>
      </c>
      <c r="M85" s="11" t="n">
        <f aca="false">($J85-K78)^2</f>
        <v>1.28099420158492</v>
      </c>
      <c r="N85" s="11" t="n">
        <f aca="false">($J85-L78)^2</f>
        <v>75.2820495054709</v>
      </c>
      <c r="O85" s="11" t="n">
        <f aca="false">($J85-M78)^2</f>
        <v>1.7634453623429</v>
      </c>
      <c r="P85" s="11" t="n">
        <f aca="false">($J85-N78)^2</f>
        <v>25.1279918665331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SUM(K83:P85)</f>
        <v>696.173189063094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STDEV(I109:N109)/SQRT(3)</f>
        <v>0</v>
      </c>
      <c r="Q109" s="12"/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Amb221</v>
      </c>
      <c r="H110" s="11" t="n">
        <v>1000</v>
      </c>
      <c r="I110" s="11" t="n">
        <v>103.559925411087</v>
      </c>
      <c r="J110" s="12" t="n">
        <v>109.492871322866</v>
      </c>
      <c r="K110" s="11" t="n">
        <v>95.5328653477983</v>
      </c>
      <c r="L110" s="0" t="n">
        <v>99.0046214006399</v>
      </c>
      <c r="M110" s="0" t="n">
        <v>103.807615230461</v>
      </c>
      <c r="N110" s="0" t="n">
        <v>96.8973331009238</v>
      </c>
      <c r="O110" s="12" t="n">
        <f aca="false">AVERAGE(I110:N110)</f>
        <v>101.382538635629</v>
      </c>
      <c r="P110" s="12" t="n">
        <f aca="false">STDEV(I110:N110)/SQRT(3)</f>
        <v>3.01540204724317</v>
      </c>
      <c r="Q110" s="12"/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106.56043397186</v>
      </c>
      <c r="J111" s="11" t="n">
        <v>110.034289839379</v>
      </c>
      <c r="K111" s="11" t="n">
        <v>97.0165922144225</v>
      </c>
      <c r="L111" s="0" t="n">
        <v>100.444365446143</v>
      </c>
      <c r="M111" s="0" t="n">
        <v>102.386591364547</v>
      </c>
      <c r="N111" s="0" t="n">
        <v>97.7165766079833</v>
      </c>
      <c r="O111" s="12" t="n">
        <f aca="false">AVERAGE(I111:N111)</f>
        <v>102.359808240722</v>
      </c>
      <c r="P111" s="12" t="n">
        <f aca="false">STDEV(I111:N111)/SQRT(3)</f>
        <v>2.94756532610921</v>
      </c>
      <c r="Q111" s="12"/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50000</v>
      </c>
      <c r="I112" s="11" t="n">
        <v>100.864553314121</v>
      </c>
      <c r="J112" s="11" t="n">
        <v>104.367442699874</v>
      </c>
      <c r="K112" s="11" t="n">
        <v>96.2827058072751</v>
      </c>
      <c r="L112" s="0" t="n">
        <v>95.6807678634909</v>
      </c>
      <c r="M112" s="0" t="n">
        <v>101.329932592458</v>
      </c>
      <c r="N112" s="0" t="n">
        <v>91.633257800244</v>
      </c>
      <c r="O112" s="12" t="n">
        <f aca="false">AVERAGE(I112:N112)</f>
        <v>98.3597766795772</v>
      </c>
      <c r="P112" s="12" t="n">
        <f aca="false">STDEV(I112:N112)/SQRT(3)</f>
        <v>2.68235159299281</v>
      </c>
      <c r="Q112" s="12"/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99.97252806655</v>
      </c>
      <c r="K117" s="11" t="n">
        <f aca="false">($J117-I110)^2</f>
        <v>12.8694197075908</v>
      </c>
      <c r="L117" s="11" t="n">
        <f aca="false">($J117-J110)^2</f>
        <v>90.6369357180807</v>
      </c>
      <c r="M117" s="11" t="n">
        <f aca="false">($J117-K110)^2</f>
        <v>19.710605056274</v>
      </c>
      <c r="N117" s="11" t="n">
        <f aca="false">($J117-L110)^2</f>
        <v>0.936843313913274</v>
      </c>
      <c r="O117" s="11" t="n">
        <f aca="false">($J117-M110)^2</f>
        <v>14.7078935547946</v>
      </c>
      <c r="P117" s="11" t="n">
        <f aca="false">($J117-N110)^2</f>
        <v>9.45682407661296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99.8627911084917</v>
      </c>
      <c r="K118" s="11" t="n">
        <f aca="false">($J118-I111)^2</f>
        <v>44.8584199252285</v>
      </c>
      <c r="L118" s="11" t="n">
        <f aca="false">($J118-J111)^2</f>
        <v>103.459386432442</v>
      </c>
      <c r="M118" s="11" t="n">
        <f aca="false">($J118-K111)^2</f>
        <v>8.1008481446006</v>
      </c>
      <c r="N118" s="11" t="n">
        <f aca="false">($J118-L111)^2</f>
        <v>0.33822871021457</v>
      </c>
      <c r="O118" s="11" t="n">
        <f aca="false">($J118-M111)^2</f>
        <v>6.36956773246492</v>
      </c>
      <c r="P118" s="11" t="n">
        <f aca="false">($J118-N111)^2</f>
        <v>4.60623668219243</v>
      </c>
      <c r="R118" s="12" t="s">
        <v>0</v>
      </c>
      <c r="S118" s="11" t="n">
        <v>3639078.70731659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98.6446480553306</v>
      </c>
      <c r="K119" s="11" t="n">
        <f aca="false">($J119-I112)^2</f>
        <v>4.92797935800523</v>
      </c>
      <c r="L119" s="11" t="n">
        <f aca="false">($J119-J112)^2</f>
        <v>32.7503785436146</v>
      </c>
      <c r="M119" s="11" t="n">
        <f aca="false">($J119-K112)^2</f>
        <v>5.57877118314953</v>
      </c>
      <c r="N119" s="11" t="n">
        <f aca="false">($J119-L112)^2</f>
        <v>8.78458579157977</v>
      </c>
      <c r="O119" s="11" t="n">
        <f aca="false">($J119-M112)^2</f>
        <v>7.21075304533545</v>
      </c>
      <c r="P119" s="11" t="n">
        <f aca="false">($J119-N112)^2</f>
        <v>49.1595933091235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424.463270285218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O142" s="0" t="s">
        <v>2</v>
      </c>
      <c r="P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2" t="n">
        <f aca="false">AVERAGE(I143:N143)</f>
        <v>100</v>
      </c>
      <c r="P143" s="12" t="n">
        <f aca="false">STDEV(I143:N143)/SQRT(6)</f>
        <v>0</v>
      </c>
      <c r="Q143" s="12"/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Amb861</v>
      </c>
      <c r="H144" s="11" t="n">
        <v>1000</v>
      </c>
      <c r="I144" s="11" t="n">
        <v>103.644685539922</v>
      </c>
      <c r="J144" s="12" t="n">
        <v>107.471575527883</v>
      </c>
      <c r="K144" s="11" t="n">
        <v>93.5067007019783</v>
      </c>
      <c r="L144" s="0" t="n">
        <v>95.2897262708852</v>
      </c>
      <c r="M144" s="0" t="n">
        <v>102.2772818364</v>
      </c>
      <c r="N144" s="0" t="n">
        <v>99.4247864737668</v>
      </c>
      <c r="O144" s="12" t="n">
        <f aca="false">AVERAGE(I144:N144)</f>
        <v>100.269126058473</v>
      </c>
      <c r="P144" s="12" t="n">
        <f aca="false">STDEV(I144:N144)/SQRT(6)</f>
        <v>2.14895399424712</v>
      </c>
      <c r="Q144" s="12"/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104.170198338701</v>
      </c>
      <c r="J145" s="11" t="n">
        <v>109.763580581123</v>
      </c>
      <c r="K145" s="11" t="n">
        <v>91.6241225271219</v>
      </c>
      <c r="L145" s="0" t="n">
        <v>97.369356558834</v>
      </c>
      <c r="M145" s="0" t="n">
        <v>101.439242120605</v>
      </c>
      <c r="N145" s="0" t="n">
        <v>96.3918424263552</v>
      </c>
      <c r="O145" s="12" t="n">
        <f aca="false">AVERAGE(I145:N145)</f>
        <v>100.126390425457</v>
      </c>
      <c r="P145" s="12" t="n">
        <f aca="false">STDEV(I145:N145)/SQRT(6)</f>
        <v>2.61271276660546</v>
      </c>
      <c r="Q145" s="12"/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11" t="n">
        <v>100.101712154602</v>
      </c>
      <c r="J146" s="11" t="n">
        <v>107.273055405162</v>
      </c>
      <c r="K146" s="11" t="n">
        <v>93.6821952776005</v>
      </c>
      <c r="L146" s="0" t="n">
        <v>97.5115535015997</v>
      </c>
      <c r="M146" s="0" t="n">
        <v>103.425031881946</v>
      </c>
      <c r="N146" s="0" t="n">
        <v>93.6203590726861</v>
      </c>
      <c r="O146" s="12" t="n">
        <f aca="false">AVERAGE(I146:N146)</f>
        <v>99.2689845489327</v>
      </c>
      <c r="P146" s="12" t="n">
        <f aca="false">STDEV(I146:N146)/SQRT(6)</f>
        <v>2.22290397896036</v>
      </c>
      <c r="Q146" s="12"/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99.9676487658092</v>
      </c>
      <c r="K151" s="11" t="n">
        <f aca="false">($J151-I144)^2</f>
        <v>13.5205994381779</v>
      </c>
      <c r="L151" s="11" t="n">
        <f aca="false">($J151-J144)^2</f>
        <v>56.3089168505676</v>
      </c>
      <c r="M151" s="11" t="n">
        <f aca="false">($J151-K144)^2</f>
        <v>41.74384988352</v>
      </c>
      <c r="N151" s="11" t="n">
        <f aca="false">($J151-L144)^2</f>
        <v>21.8829588685159</v>
      </c>
      <c r="O151" s="11" t="n">
        <f aca="false">($J151-M144)^2</f>
        <v>5.33440492076671</v>
      </c>
      <c r="P151" s="11" t="n">
        <f aca="false">($J151-N144)^2</f>
        <v>0.294699468121513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99.8384528789957</v>
      </c>
      <c r="K152" s="11" t="n">
        <f aca="false">($J152-I145)^2</f>
        <v>18.7640187276774</v>
      </c>
      <c r="L152" s="11" t="n">
        <f aca="false">($J152-J145)^2</f>
        <v>98.5081599035344</v>
      </c>
      <c r="M152" s="11" t="n">
        <f aca="false">($J152-K145)^2</f>
        <v>67.4752231297154</v>
      </c>
      <c r="N152" s="11" t="n">
        <f aca="false">($J152-L145)^2</f>
        <v>6.0964366382361</v>
      </c>
      <c r="O152" s="11" t="n">
        <f aca="false">($J152-M145)^2</f>
        <v>2.56252619605205</v>
      </c>
      <c r="P152" s="11" t="n">
        <f aca="false">($J152-N145)^2</f>
        <v>11.8791236122508</v>
      </c>
      <c r="R152" s="12" t="s">
        <v>0</v>
      </c>
      <c r="S152" s="11" t="n">
        <v>3090072.18012711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99.3569281083636</v>
      </c>
      <c r="K153" s="11" t="n">
        <f aca="false">($J153-I146)^2</f>
        <v>0.554703275531191</v>
      </c>
      <c r="L153" s="11" t="n">
        <f aca="false">($J153-J146)^2</f>
        <v>62.6650713791162</v>
      </c>
      <c r="M153" s="11" t="n">
        <f aca="false">($J153-K146)^2</f>
        <v>32.202592700541</v>
      </c>
      <c r="N153" s="11" t="n">
        <f aca="false">($J153-L146)^2</f>
        <v>3.40540743928911</v>
      </c>
      <c r="O153" s="11" t="n">
        <f aca="false">($J153-M146)^2</f>
        <v>16.5494683126351</v>
      </c>
      <c r="P153" s="11" t="n">
        <f aca="false">($J153-N146)^2</f>
        <v>32.9082243010943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492.656385045343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Amb874</v>
      </c>
      <c r="H178" s="11" t="n">
        <v>1000</v>
      </c>
      <c r="I178" s="11" t="n">
        <v>94.5923037803017</v>
      </c>
      <c r="J178" s="12" t="n">
        <v>108.879263670818</v>
      </c>
      <c r="K178" s="11" t="n">
        <v>94.7670708359924</v>
      </c>
      <c r="L178" s="0" t="n">
        <v>98.933522929257</v>
      </c>
      <c r="M178" s="0" t="n">
        <v>97.8138094370559</v>
      </c>
      <c r="N178" s="0" t="n">
        <v>94.1955725989193</v>
      </c>
      <c r="O178" s="11"/>
      <c r="P178" s="12" t="n">
        <f aca="false">AVERAGE(I178:N178)</f>
        <v>98.1969238753907</v>
      </c>
      <c r="Q178" s="12" t="n">
        <f aca="false">STDEV(I178:N178)/SQRT(6)</f>
        <v>2.27720390159728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93.3378538735379</v>
      </c>
      <c r="J179" s="11" t="n">
        <v>108.265656018769</v>
      </c>
      <c r="K179" s="11" t="n">
        <v>102.105934907467</v>
      </c>
      <c r="L179" s="0" t="n">
        <v>95.9118378954852</v>
      </c>
      <c r="M179" s="0" t="n">
        <v>96.4474403352159</v>
      </c>
      <c r="N179" s="0" t="n">
        <v>85.0444483179362</v>
      </c>
      <c r="O179" s="11"/>
      <c r="P179" s="12" t="n">
        <f aca="false">AVERAGE(I179:N179)</f>
        <v>96.8521952247352</v>
      </c>
      <c r="Q179" s="12" t="n">
        <f aca="false">STDEV(I179:N179)/SQRT(6)</f>
        <v>3.2181280714409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50000</v>
      </c>
      <c r="I180" s="11" t="n">
        <v>76.9452449567723</v>
      </c>
      <c r="J180" s="11" t="n">
        <v>82.4941346327378</v>
      </c>
      <c r="K180" s="11" t="n">
        <v>68.6981493299298</v>
      </c>
      <c r="L180" s="0" t="n">
        <v>70.298613579808</v>
      </c>
      <c r="M180" s="0" t="n">
        <v>79.9052650756057</v>
      </c>
      <c r="N180" s="0" t="n">
        <v>75.004357678229</v>
      </c>
      <c r="O180" s="11"/>
      <c r="P180" s="12" t="n">
        <f aca="false">AVERAGE(I180:N180)</f>
        <v>75.5576275421804</v>
      </c>
      <c r="Q180" s="12" t="n">
        <f aca="false">STDEV(I180:N180)/SQRT(6)</f>
        <v>2.19057330069707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99.355742188529</v>
      </c>
      <c r="K185" s="11" t="n">
        <f aca="false">($J185-I178)^2</f>
        <v>22.6903454689755</v>
      </c>
      <c r="L185" s="11" t="n">
        <f aca="false">($J185-J178)^2</f>
        <v>90.6974614236192</v>
      </c>
      <c r="M185" s="11" t="n">
        <f aca="false">($J185-K178)^2</f>
        <v>21.0559047815905</v>
      </c>
      <c r="N185" s="11" t="n">
        <f aca="false">($J185-L178)^2</f>
        <v>0.178269102900242</v>
      </c>
      <c r="O185" s="11" t="n">
        <f aca="false">($J185-M178)^2</f>
        <v>2.37755661006557</v>
      </c>
      <c r="P185" s="11" t="n">
        <f aca="false">($J185-N178)^2</f>
        <v>26.6273501935333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96.8596390261743</v>
      </c>
      <c r="K186" s="11" t="n">
        <f aca="false">($J186-I179)^2</f>
        <v>12.4029706613299</v>
      </c>
      <c r="L186" s="11" t="n">
        <f aca="false">($J186-J179)^2</f>
        <v>130.09722363536</v>
      </c>
      <c r="M186" s="11" t="n">
        <f aca="false">($J186-K179)^2</f>
        <v>27.5236204740693</v>
      </c>
      <c r="N186" s="11" t="n">
        <f aca="false">($J186-L179)^2</f>
        <v>0.89832698333543</v>
      </c>
      <c r="O186" s="11" t="n">
        <f aca="false">($J186-M179)^2</f>
        <v>0.169907760827776</v>
      </c>
      <c r="P186" s="11" t="n">
        <f aca="false">($J186-N179)^2</f>
        <v>139.598731472035</v>
      </c>
      <c r="R186" s="12" t="s">
        <v>0</v>
      </c>
      <c r="S186" s="11" t="n">
        <v>154217.365190625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50000</v>
      </c>
      <c r="I187" s="11" t="n">
        <v>50000</v>
      </c>
      <c r="J187" s="11" t="n">
        <f aca="false">S$185-(I187^S$187*S$185)/(I187^S$187+S$186^S$187)</f>
        <v>75.5162838609107</v>
      </c>
      <c r="K187" s="11" t="n">
        <f aca="false">($J187-I180)^2</f>
        <v>2.04192981348601</v>
      </c>
      <c r="L187" s="11" t="n">
        <f aca="false">($J187-J180)^2</f>
        <v>48.6904013938882</v>
      </c>
      <c r="M187" s="11" t="n">
        <f aca="false">($J187-K180)^2</f>
        <v>46.4869584825539</v>
      </c>
      <c r="N187" s="11" t="n">
        <f aca="false">($J187-L180)^2</f>
        <v>27.2240831623022</v>
      </c>
      <c r="O187" s="11" t="n">
        <f aca="false">($J187-M180)^2</f>
        <v>19.2631561029457</v>
      </c>
      <c r="P187" s="11" t="n">
        <f aca="false">($J187-N180)^2</f>
        <v>0.262068416515048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618.286265939333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AVERAGE(I211:N211)</f>
        <v>100</v>
      </c>
      <c r="Q211" s="12" t="n">
        <f aca="false">STDEV(I211:N211)/SQRT(6)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Amb879</v>
      </c>
      <c r="H212" s="11" t="n">
        <v>1000</v>
      </c>
      <c r="I212" s="11" t="n">
        <v>92.1003559925411</v>
      </c>
      <c r="J212" s="12" t="n">
        <v>109.871864284425</v>
      </c>
      <c r="K212" s="11" t="n">
        <v>89.0714741544352</v>
      </c>
      <c r="L212" s="0" t="n">
        <v>98.3647351581941</v>
      </c>
      <c r="M212" s="0" t="n">
        <v>99.1983967935872</v>
      </c>
      <c r="N212" s="0" t="n">
        <v>93.8992504793446</v>
      </c>
      <c r="O212" s="11"/>
      <c r="P212" s="12" t="n">
        <f aca="false">AVERAGE(I212:N212)</f>
        <v>97.0843461437545</v>
      </c>
      <c r="Q212" s="12" t="n">
        <f aca="false">STDEV(I212:N212)/SQRT(6)</f>
        <v>2.99343913758287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88.5912866587557</v>
      </c>
      <c r="J213" s="11" t="n">
        <v>103.717740480058</v>
      </c>
      <c r="K213" s="11" t="n">
        <v>86.869814932993</v>
      </c>
      <c r="L213" s="0" t="n">
        <v>94.0099537859936</v>
      </c>
      <c r="M213" s="0" t="n">
        <v>94.4798688285662</v>
      </c>
      <c r="N213" s="0" t="n">
        <v>85.898553250828</v>
      </c>
      <c r="O213" s="11"/>
      <c r="P213" s="12" t="n">
        <f aca="false">AVERAGE(I213:N213)</f>
        <v>92.2612029895324</v>
      </c>
      <c r="Q213" s="12" t="n">
        <f aca="false">STDEV(I213:N213)/SQRT(6)</f>
        <v>2.72183468438582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11" t="n">
        <v>71.9952534327852</v>
      </c>
      <c r="J214" s="11" t="n">
        <v>86.2299223966793</v>
      </c>
      <c r="K214" s="11" t="n">
        <v>69.1608168474793</v>
      </c>
      <c r="L214" s="0" t="n">
        <v>85.5136864557412</v>
      </c>
      <c r="M214" s="0" t="n">
        <v>84.8424120969211</v>
      </c>
      <c r="N214" s="0" t="n">
        <v>75.9107547498693</v>
      </c>
      <c r="O214" s="11"/>
      <c r="P214" s="12" t="n">
        <f aca="false">AVERAGE(I214:N214)</f>
        <v>78.9421409965792</v>
      </c>
      <c r="Q214" s="12" t="n">
        <f aca="false">STDEV(I214:N214)/SQRT(6)</f>
        <v>3.07805684388441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98.6381987995301</v>
      </c>
      <c r="K219" s="11" t="n">
        <f aca="false">($J219-I212)^2</f>
        <v>42.7433885688979</v>
      </c>
      <c r="L219" s="11" t="n">
        <f aca="false">($J219-J212)^2</f>
        <v>126.195240226519</v>
      </c>
      <c r="M219" s="11" t="n">
        <f aca="false">($J219-K212)^2</f>
        <v>91.5222204350663</v>
      </c>
      <c r="N219" s="11" t="n">
        <f aca="false">($J219-L212)^2</f>
        <v>0.0747823631327487</v>
      </c>
      <c r="O219" s="11" t="n">
        <f aca="false">($J219-M212)^2</f>
        <v>0.313821792545589</v>
      </c>
      <c r="P219" s="11" t="n">
        <f aca="false">($J219-N212)^2</f>
        <v>22.457631181389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93.5427344753779</v>
      </c>
      <c r="K220" s="11" t="n">
        <f aca="false">($J220-I213)^2</f>
        <v>24.5168354807324</v>
      </c>
      <c r="L220" s="11" t="n">
        <f aca="false">($J220-J213)^2</f>
        <v>103.530747195277</v>
      </c>
      <c r="M220" s="11" t="n">
        <f aca="false">($J220-K213)^2</f>
        <v>44.527855219142</v>
      </c>
      <c r="N220" s="11" t="n">
        <f aca="false">($J220-L213)^2</f>
        <v>0.21829388421224</v>
      </c>
      <c r="O220" s="11" t="n">
        <f aca="false">($J220-M213)^2</f>
        <v>0.878220795925704</v>
      </c>
      <c r="P220" s="11" t="n">
        <f aca="false">($J220-N213)^2</f>
        <v>58.4335065937607</v>
      </c>
      <c r="R220" s="12" t="s">
        <v>0</v>
      </c>
      <c r="S220" s="11" t="n">
        <v>72432.1573262638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78.3625086998622</v>
      </c>
      <c r="K221" s="11" t="n">
        <f aca="false">($J221-I214)^2</f>
        <v>40.54193963612</v>
      </c>
      <c r="L221" s="11" t="n">
        <f aca="false">($J221-J214)^2</f>
        <v>61.896198276865</v>
      </c>
      <c r="M221" s="11" t="n">
        <f aca="false">($J221-K214)^2</f>
        <v>84.6711329462103</v>
      </c>
      <c r="N221" s="11" t="n">
        <f aca="false">($J221-L214)^2</f>
        <v>51.1393432961783</v>
      </c>
      <c r="O221" s="11" t="n">
        <f aca="false">($J221-M214)^2</f>
        <v>41.9891480352152</v>
      </c>
      <c r="P221" s="11" t="n">
        <f aca="false">($J221-N214)^2</f>
        <v>6.01109743130589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801.661403358495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Amb884</v>
      </c>
      <c r="H247" s="11" t="n">
        <v>1000</v>
      </c>
      <c r="I247" s="11" t="n">
        <v>92.710628920156</v>
      </c>
      <c r="J247" s="12" t="n">
        <v>114.528063526439</v>
      </c>
      <c r="K247" s="11" t="n">
        <v>90.5552010210594</v>
      </c>
      <c r="L247" s="0" t="n">
        <v>98.4002843938855</v>
      </c>
      <c r="M247" s="0" t="n">
        <v>96.7207141555839</v>
      </c>
      <c r="N247" s="0" t="n">
        <v>92.8534077043751</v>
      </c>
      <c r="O247" s="11"/>
      <c r="P247" s="12" t="n">
        <f aca="false">AVERAGE(I247:N247)</f>
        <v>97.6280499535832</v>
      </c>
      <c r="Q247" s="12" t="n">
        <f aca="false">STDEV(I247:N247)/SQRT(6)</f>
        <v>3.57786478826897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87.6250211900322</v>
      </c>
      <c r="J248" s="11" t="n">
        <v>110.882512181917</v>
      </c>
      <c r="K248" s="11" t="n">
        <v>85.2105934907467</v>
      </c>
      <c r="L248" s="0" t="n">
        <v>95.6629932456452</v>
      </c>
      <c r="M248" s="0" t="n">
        <v>98.2328292949535</v>
      </c>
      <c r="N248" s="0" t="n">
        <v>90.6745685898553</v>
      </c>
      <c r="O248" s="11"/>
      <c r="P248" s="12" t="n">
        <f aca="false">AVERAGE(I248:N248)</f>
        <v>94.7147529988583</v>
      </c>
      <c r="Q248" s="12" t="n">
        <f aca="false">STDEV(I248:N248)/SQRT(6)</f>
        <v>3.79292715690495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50000</v>
      </c>
      <c r="I249" s="11" t="n">
        <v>48.177657230039</v>
      </c>
      <c r="J249" s="11" t="n">
        <v>63.4722974192384</v>
      </c>
      <c r="K249" s="11" t="n">
        <v>52.6483726866624</v>
      </c>
      <c r="L249" s="0" t="n">
        <v>58.1230003554924</v>
      </c>
      <c r="M249" s="0" t="n">
        <v>54.6365458189106</v>
      </c>
      <c r="N249" s="0" t="n">
        <v>54.2269478821684</v>
      </c>
      <c r="O249" s="11"/>
      <c r="P249" s="12" t="n">
        <f aca="false">AVERAGE(I249:N249)</f>
        <v>55.2141368987519</v>
      </c>
      <c r="Q249" s="12" t="n">
        <f aca="false">STDEV(I249:N249)/SQRT(6)</f>
        <v>2.11393824824904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98.4365004927141</v>
      </c>
      <c r="K254" s="11" t="n">
        <f aca="false">($J254-I247)^2</f>
        <v>32.7856052654295</v>
      </c>
      <c r="L254" s="11" t="n">
        <f aca="false">($J254-J247)^2</f>
        <v>258.93840086834</v>
      </c>
      <c r="M254" s="11" t="n">
        <f aca="false">($J254-K247)^2</f>
        <v>62.1148813619053</v>
      </c>
      <c r="N254" s="11" t="n">
        <f aca="false">($J254-L247)^2</f>
        <v>0.00131160581436627</v>
      </c>
      <c r="O254" s="11" t="n">
        <f aca="false">($J254-M247)^2</f>
        <v>2.9439227546828</v>
      </c>
      <c r="P254" s="11" t="n">
        <f aca="false">($J254-N247)^2</f>
        <v>31.1709250832034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92.6426321066196</v>
      </c>
      <c r="K255" s="11" t="n">
        <f aca="false">($J255-I248)^2</f>
        <v>25.1764193102565</v>
      </c>
      <c r="L255" s="11" t="n">
        <f aca="false">($J255-J248)^2</f>
        <v>332.693225161233</v>
      </c>
      <c r="M255" s="11" t="n">
        <f aca="false">($J255-K248)^2</f>
        <v>55.2351979878251</v>
      </c>
      <c r="N255" s="11" t="n">
        <f aca="false">($J255-L248)^2</f>
        <v>9.12258141013634</v>
      </c>
      <c r="O255" s="11" t="n">
        <f aca="false">($J255-M248)^2</f>
        <v>31.2503046044569</v>
      </c>
      <c r="P255" s="11" t="n">
        <f aca="false">($J255-N248)^2</f>
        <v>3.87327400601845</v>
      </c>
      <c r="R255" s="12" t="s">
        <v>0</v>
      </c>
      <c r="S255" s="11" t="n">
        <v>62959.0863534034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50000</v>
      </c>
      <c r="I256" s="11" t="n">
        <v>50000</v>
      </c>
      <c r="J256" s="11" t="n">
        <f aca="false">S$254-((I256^S$256*S$254)/(I256^S$256+S$255^S$256))</f>
        <v>55.7361858933861</v>
      </c>
      <c r="K256" s="11" t="n">
        <f aca="false">($J256-I249)^2</f>
        <v>57.131355554639</v>
      </c>
      <c r="L256" s="11" t="n">
        <f aca="false">($J256-J249)^2</f>
        <v>59.8474215404255</v>
      </c>
      <c r="M256" s="11" t="n">
        <f aca="false">($J256-K249)^2</f>
        <v>9.53459039961705</v>
      </c>
      <c r="N256" s="11" t="n">
        <f aca="false">($J256-L249)^2</f>
        <v>5.69688327651999</v>
      </c>
      <c r="O256" s="11" t="n">
        <f aca="false">($J256-M249)^2</f>
        <v>1.20920829339239</v>
      </c>
      <c r="P256" s="11" t="n">
        <f aca="false">($J256-N249)^2</f>
        <v>2.27779937450422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981.0033078584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45" activeCellId="0" sqref="B45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Q5" s="0" t="s">
        <v>2</v>
      </c>
      <c r="R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">
        <v>83</v>
      </c>
      <c r="B6" s="9" t="n">
        <f aca="false">AVERAGE(T15,AN15,AC15,AY15,BJ15)</f>
        <v>7429.18297033578</v>
      </c>
      <c r="C6" s="9" t="e">
        <f aca="false">STDEV(T15,AN15,AC15,AY15,BJ15)</f>
        <v>#DIV/0!</v>
      </c>
      <c r="D6" s="10" t="n">
        <f aca="false">B6/1000</f>
        <v>7.42918297033578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1"/>
      <c r="Q6" s="12" t="n">
        <f aca="false">AVERAGE(J6:O6)</f>
        <v>100</v>
      </c>
      <c r="R6" s="12" t="n">
        <f aca="false">STDEV(J6:O6)/SQRT(6)</f>
        <v>0</v>
      </c>
      <c r="T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12" t="str">
        <f aca="false">A6</f>
        <v>AKIXVIII7</v>
      </c>
      <c r="I7" s="11" t="n">
        <v>1000</v>
      </c>
      <c r="J7" s="11" t="n">
        <v>81.0010482180293</v>
      </c>
      <c r="K7" s="12" t="n">
        <v>67.4887186483367</v>
      </c>
      <c r="L7" s="11" t="n">
        <v>95.996387718242</v>
      </c>
      <c r="M7" s="0" t="n">
        <v>98.1434864694776</v>
      </c>
      <c r="N7" s="0" t="n">
        <v>97.8304978929296</v>
      </c>
      <c r="O7" s="0" t="n">
        <v>94.2995023375056</v>
      </c>
      <c r="P7" s="11"/>
      <c r="Q7" s="12" t="n">
        <f aca="false">AVERAGE(J7:O7)</f>
        <v>89.1266068807535</v>
      </c>
      <c r="R7" s="12" t="n">
        <f aca="false">STDEV(J7:O7)/SQRT(6)</f>
        <v>5.05053621962043</v>
      </c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">
        <v>84</v>
      </c>
      <c r="B8" s="17" t="n">
        <f aca="false">AVERAGE(S49,AB49,AM49,AX49)</f>
        <v>12774.7985651626</v>
      </c>
      <c r="C8" s="18" t="e">
        <f aca="false">STDEV(S49,AB49,AM49,AX49)</f>
        <v>#DIV/0!</v>
      </c>
      <c r="D8" s="10" t="n">
        <f aca="false">B8/1000</f>
        <v>12.7747985651626</v>
      </c>
      <c r="E8" s="10" t="e">
        <f aca="false">C8/1000</f>
        <v>#DIV/0!</v>
      </c>
      <c r="I8" s="11" t="n">
        <v>5000</v>
      </c>
      <c r="J8" s="11" t="n">
        <v>63.246855345912</v>
      </c>
      <c r="K8" s="11" t="n">
        <v>49.2916360583482</v>
      </c>
      <c r="L8" s="11" t="n">
        <v>72.5918121613486</v>
      </c>
      <c r="M8" s="0" t="n">
        <v>71.4443045940843</v>
      </c>
      <c r="N8" s="0" t="n">
        <v>71.4218823162166</v>
      </c>
      <c r="O8" s="0" t="n">
        <v>72.9000150806816</v>
      </c>
      <c r="P8" s="11"/>
      <c r="Q8" s="12" t="n">
        <f aca="false">AVERAGE(J8:O8)</f>
        <v>66.8160842594319</v>
      </c>
      <c r="R8" s="12" t="n">
        <f aca="false">STDEV(J8:O8)/SQRT(6)</f>
        <v>3.79847656317755</v>
      </c>
      <c r="S8" s="2"/>
      <c r="T8" s="11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20000</v>
      </c>
      <c r="J9" s="11" t="n">
        <v>15.5398322851153</v>
      </c>
      <c r="K9" s="11" t="n">
        <v>13.4746563123098</v>
      </c>
      <c r="L9" s="11" t="n">
        <v>21.7188440698375</v>
      </c>
      <c r="M9" s="0" t="n">
        <v>19.5563247325362</v>
      </c>
      <c r="N9" s="0" t="n">
        <v>20.2590916185422</v>
      </c>
      <c r="O9" s="0" t="n">
        <v>17.3578645754788</v>
      </c>
      <c r="P9" s="11"/>
      <c r="Q9" s="12" t="n">
        <f aca="false">AVERAGE(J9:O9)</f>
        <v>17.98443559897</v>
      </c>
      <c r="R9" s="12" t="n">
        <f aca="false">STDEV(J9:O9)/SQRT(6)</f>
        <v>1.26882475683687</v>
      </c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">
        <v>85</v>
      </c>
      <c r="B10" s="17" t="n">
        <f aca="false">AVERAGE(S84,AB84,AM84,AX84)</f>
        <v>29066.5600106945</v>
      </c>
      <c r="C10" s="18" t="e">
        <f aca="false">STDEV(S84,AB84,AM84,AX84)</f>
        <v>#DIV/0!</v>
      </c>
      <c r="D10" s="10" t="n">
        <f aca="false">B10/1000</f>
        <v>29.0665600106945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1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4" t="s">
        <v>86</v>
      </c>
      <c r="B12" s="17" t="n">
        <f aca="false">AVERAGE(S118,AB118,AM118)</f>
        <v>21622.061716256</v>
      </c>
      <c r="C12" s="18" t="e">
        <f aca="false">STDEV(S118,AB118,AM118)</f>
        <v>#DIV/0!</v>
      </c>
      <c r="D12" s="10" t="n">
        <f aca="false">B12/1000</f>
        <v>21.622061716256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4" t="s">
        <v>87</v>
      </c>
      <c r="B14" s="17" t="n">
        <f aca="false">AVERAGE(S152,AB152,AM152)</f>
        <v>41049.3489496967</v>
      </c>
      <c r="C14" s="18" t="e">
        <f aca="false">STDEV(S152,AB152,AM152)</f>
        <v>#DIV/0!</v>
      </c>
      <c r="D14" s="10" t="n">
        <f aca="false">B14/1000</f>
        <v>41.0493489496967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88.1364539894409</v>
      </c>
      <c r="L14" s="11" t="n">
        <f aca="false">($K14-J7)^2</f>
        <v>50.9140155226935</v>
      </c>
      <c r="M14" s="11" t="n">
        <f aca="false">($K14-K7)^2</f>
        <v>426.328974716282</v>
      </c>
      <c r="N14" s="11" t="n">
        <f aca="false">($K14-L7)^2</f>
        <v>61.7785582211458</v>
      </c>
      <c r="O14" s="11" t="n">
        <f aca="false">($K14-M7)^2</f>
        <v>100.14069905651</v>
      </c>
      <c r="P14" s="11" t="n">
        <f aca="false">($K14-N7)^2</f>
        <v>93.9744872027671</v>
      </c>
      <c r="Q14" s="11" t="n">
        <f aca="false">($K14-O7)^2</f>
        <v>37.9831649405835</v>
      </c>
      <c r="S14" s="12" t="s">
        <v>12</v>
      </c>
      <c r="T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59.7720943369062</v>
      </c>
      <c r="L15" s="11" t="n">
        <f aca="false">($K15-J8)^2</f>
        <v>12.0739640697072</v>
      </c>
      <c r="M15" s="11" t="n">
        <f aca="false">($K15-K8)^2</f>
        <v>109.840005728594</v>
      </c>
      <c r="N15" s="11" t="n">
        <f aca="false">($K15-L8)^2</f>
        <v>164.345165098327</v>
      </c>
      <c r="O15" s="11" t="n">
        <f aca="false">($K15-M8)^2</f>
        <v>136.240492287774</v>
      </c>
      <c r="P15" s="11" t="n">
        <f aca="false">($K15-N8)^2</f>
        <v>135.717559962886</v>
      </c>
      <c r="Q15" s="11" t="n">
        <f aca="false">($K15-O8)^2</f>
        <v>172.342303054849</v>
      </c>
      <c r="S15" s="12" t="s">
        <v>0</v>
      </c>
      <c r="T15" s="11" t="n">
        <v>7429.18297033578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4" t="s">
        <v>88</v>
      </c>
      <c r="B16" s="17" t="n">
        <f aca="false">AVERAGE(S186,AB186,AM186,AX186,BI186)</f>
        <v>1246.31160150579</v>
      </c>
      <c r="C16" s="18" t="e">
        <f aca="false">STDEV(S186,AB186,AM186,AX186,BI186)</f>
        <v>#DIV/0!</v>
      </c>
      <c r="D16" s="10" t="n">
        <f aca="false">B16/1000</f>
        <v>1.24631160150579</v>
      </c>
      <c r="E16" s="10" t="e">
        <f aca="false">C16/1000</f>
        <v>#DIV/0!</v>
      </c>
      <c r="I16" s="11" t="n">
        <v>20000</v>
      </c>
      <c r="J16" s="11" t="n">
        <v>20000</v>
      </c>
      <c r="K16" s="11" t="n">
        <f aca="false">$T$14-(J16^$T$16*$T$14)/(J16^$T$16+$T$15^$T$16)</f>
        <v>27.0849590320292</v>
      </c>
      <c r="L16" s="11" t="n">
        <f aca="false">($K16-J9)^2</f>
        <v>133.289951602307</v>
      </c>
      <c r="M16" s="11" t="n">
        <f aca="false">($K16-K9)^2</f>
        <v>185.240340122402</v>
      </c>
      <c r="N16" s="11" t="n">
        <f aca="false">($K16-L9)^2</f>
        <v>28.7951897874578</v>
      </c>
      <c r="O16" s="11" t="n">
        <f aca="false">($K16-M9)^2</f>
        <v>56.6803344155027</v>
      </c>
      <c r="P16" s="11" t="n">
        <f aca="false">($K16-N9)^2</f>
        <v>46.592465946504</v>
      </c>
      <c r="Q16" s="11" t="n">
        <f aca="false">($K16-O9)^2</f>
        <v>94.6163665666539</v>
      </c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2046.89403830295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4" t="s">
        <v>89</v>
      </c>
      <c r="B18" s="17" t="n">
        <f aca="false">AVERAGE(S220,AB220,AM220,AX220,BI220)</f>
        <v>11105.9112886817</v>
      </c>
      <c r="C18" s="17" t="e">
        <f aca="false">STDEV(S220,AB220,AM220,AX220,BI220)</f>
        <v>#DIV/0!</v>
      </c>
      <c r="D18" s="10" t="n">
        <f aca="false">B18/1000</f>
        <v>11.1059112886817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4" t="s">
        <v>90</v>
      </c>
      <c r="B20" s="18" t="n">
        <f aca="false">AVERAGE(S255,AB255,AM255,AX255)</f>
        <v>50224.1488337579</v>
      </c>
      <c r="C20" s="18" t="e">
        <f aca="false">STDEV(S255,AB255,AM255,AX255)</f>
        <v>#DIV/0!</v>
      </c>
      <c r="D20" s="10" t="n">
        <f aca="false">B20/1000</f>
        <v>50.2241488337579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P39" s="0" t="s">
        <v>2</v>
      </c>
      <c r="Q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1"/>
      <c r="P40" s="12" t="n">
        <f aca="false">AVERAGE(I40:N40)</f>
        <v>100</v>
      </c>
      <c r="Q40" s="12" t="n">
        <f aca="false">STDEV(I40:N40)/SQRT(6)</f>
        <v>0</v>
      </c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AKIXVIII31</v>
      </c>
      <c r="H41" s="11" t="n">
        <v>1000</v>
      </c>
      <c r="I41" s="11" t="n">
        <v>82.3899371069182</v>
      </c>
      <c r="J41" s="12" t="n">
        <v>70.007345996432</v>
      </c>
      <c r="K41" s="11" t="n">
        <v>96.7639975918122</v>
      </c>
      <c r="L41" s="0" t="n">
        <v>102.517306482064</v>
      </c>
      <c r="M41" s="0" t="n">
        <v>99.7190572810988</v>
      </c>
      <c r="N41" s="0" t="n">
        <v>95.943296637008</v>
      </c>
      <c r="O41" s="11"/>
      <c r="P41" s="12" t="n">
        <f aca="false">AVERAGE(I41:N41)</f>
        <v>91.2234901825555</v>
      </c>
      <c r="Q41" s="12" t="n">
        <f aca="false">STDEV(I41:N41)/SQRT(6)</f>
        <v>5.10181397909573</v>
      </c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71.8422431865828</v>
      </c>
      <c r="J42" s="11" t="n">
        <v>60.5310105992234</v>
      </c>
      <c r="K42" s="11" t="n">
        <v>85.1595424443107</v>
      </c>
      <c r="L42" s="0" t="n">
        <v>85.0220264317181</v>
      </c>
      <c r="M42" s="0" t="n">
        <v>88.3096613079444</v>
      </c>
      <c r="N42" s="0" t="n">
        <v>84.0295581360277</v>
      </c>
      <c r="O42" s="11"/>
      <c r="P42" s="12" t="n">
        <f aca="false">AVERAGE(I42:N42)</f>
        <v>79.1490070176345</v>
      </c>
      <c r="Q42" s="12" t="n">
        <f aca="false">STDEV(I42:N42)/SQRT(6)</f>
        <v>4.39080420772812</v>
      </c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11" t="n">
        <v>30.0969601677149</v>
      </c>
      <c r="J43" s="11" t="n">
        <v>24.5041452408437</v>
      </c>
      <c r="K43" s="11" t="n">
        <v>37.2817579771222</v>
      </c>
      <c r="L43" s="0" t="n">
        <v>35.981749528005</v>
      </c>
      <c r="M43" s="0" t="n">
        <v>35.8201966599032</v>
      </c>
      <c r="N43" s="0" t="n">
        <v>35.6356507314131</v>
      </c>
      <c r="O43" s="11"/>
      <c r="P43" s="12" t="n">
        <f aca="false">AVERAGE(I43:N43)</f>
        <v>33.2200767175004</v>
      </c>
      <c r="Q43" s="12" t="n">
        <f aca="false">STDEV(I43:N43)/SQRT(6)</f>
        <v>2.02023951870344</v>
      </c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92.7403657101087</v>
      </c>
      <c r="K48" s="11" t="n">
        <f aca="false">($J48-I41)^2</f>
        <v>107.131372269744</v>
      </c>
      <c r="L48" s="11" t="n">
        <f aca="false">($J48-J41)^2</f>
        <v>516.790185302413</v>
      </c>
      <c r="M48" s="11" t="n">
        <f aca="false">($J48-K41)^2</f>
        <v>16.1896135194609</v>
      </c>
      <c r="N48" s="11" t="n">
        <f aca="false">($J48-L41)^2</f>
        <v>95.5885708583221</v>
      </c>
      <c r="O48" s="11" t="n">
        <f aca="false">($J48-M41)^2</f>
        <v>48.7021360430084</v>
      </c>
      <c r="P48" s="11" t="n">
        <f aca="false">($J48-N41)^2</f>
        <v>10.2587665224881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71.8702860025674</v>
      </c>
      <c r="K49" s="11" t="n">
        <f aca="false">($J49-I42)^2</f>
        <v>0.000786399528343249</v>
      </c>
      <c r="L49" s="11" t="n">
        <f aca="false">($J49-J42)^2</f>
        <v>128.579166672881</v>
      </c>
      <c r="M49" s="11" t="n">
        <f aca="false">($J49-K42)^2</f>
        <v>176.604336774417</v>
      </c>
      <c r="N49" s="11" t="n">
        <f aca="false">($J49-L42)^2</f>
        <v>172.968276315758</v>
      </c>
      <c r="O49" s="11" t="n">
        <f aca="false">($J49-M42)^2</f>
        <v>270.25306043104</v>
      </c>
      <c r="P49" s="11" t="n">
        <f aca="false">($J49-N42)^2</f>
        <v>147.847898815545</v>
      </c>
      <c r="R49" s="12" t="s">
        <v>0</v>
      </c>
      <c r="S49" s="11" t="n">
        <v>12774.7985651626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38.9775044376363</v>
      </c>
      <c r="K50" s="11" t="n">
        <f aca="false">($J50-I43)^2</f>
        <v>78.8640665300333</v>
      </c>
      <c r="L50" s="11" t="n">
        <f aca="false">($J50-J43)^2</f>
        <v>209.47812643938</v>
      </c>
      <c r="M50" s="11" t="n">
        <f aca="false">($J50-K43)^2</f>
        <v>2.87555605834601</v>
      </c>
      <c r="N50" s="11" t="n">
        <f aca="false">($J50-L43)^2</f>
        <v>8.97454747857988</v>
      </c>
      <c r="O50" s="11" t="n">
        <f aca="false">($J50-M43)^2</f>
        <v>9.96859240333372</v>
      </c>
      <c r="P50" s="11" t="n">
        <f aca="false">($J50-N43)^2</f>
        <v>11.1679861937975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2012.24304502808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AKI XVII167</v>
      </c>
      <c r="H76" s="11" t="n">
        <v>1000</v>
      </c>
      <c r="I76" s="11" t="n">
        <v>80.1100628930817</v>
      </c>
      <c r="J76" s="12" t="n">
        <v>68.7165494805331</v>
      </c>
      <c r="K76" s="11" t="n">
        <v>95.6201083684528</v>
      </c>
      <c r="L76" s="0" t="n">
        <v>93.7382001258653</v>
      </c>
      <c r="M76" s="0" t="n">
        <v>97.2373965974715</v>
      </c>
      <c r="N76" s="0" t="n">
        <v>93.1382898507012</v>
      </c>
      <c r="O76" s="11"/>
      <c r="P76" s="12" t="n">
        <f aca="false">AVERAGE(I76:N76)</f>
        <v>88.0934345526843</v>
      </c>
      <c r="Q76" s="12" t="n">
        <f aca="false">STDEV(I76:N76)/SQRT(6)</f>
        <v>4.60714916231388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78.4591194968553</v>
      </c>
      <c r="J77" s="11" t="n">
        <v>64.088571728408</v>
      </c>
      <c r="K77" s="11" t="n">
        <v>92.4894641782059</v>
      </c>
      <c r="L77" s="0" t="n">
        <v>99.2605412208937</v>
      </c>
      <c r="M77" s="0" t="n">
        <v>95.4893085687529</v>
      </c>
      <c r="N77" s="0" t="n">
        <v>92.0223194088373</v>
      </c>
      <c r="O77" s="11"/>
      <c r="P77" s="12" t="n">
        <f aca="false">AVERAGE(I77:N77)</f>
        <v>86.9682207669922</v>
      </c>
      <c r="Q77" s="12" t="n">
        <f aca="false">STDEV(I77:N77)/SQRT(6)</f>
        <v>5.40253417668759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55.2803983228511</v>
      </c>
      <c r="J78" s="11" t="n">
        <v>49.7114072830307</v>
      </c>
      <c r="K78" s="11" t="n">
        <v>66.149909692956</v>
      </c>
      <c r="L78" s="0" t="n">
        <v>74.3864065449968</v>
      </c>
      <c r="M78" s="0" t="n">
        <v>52.6611518651475</v>
      </c>
      <c r="N78" s="0" t="n">
        <v>58.9805459206756</v>
      </c>
      <c r="O78" s="11"/>
      <c r="P78" s="12" t="n">
        <f aca="false">AVERAGE(I78:N78)</f>
        <v>59.5283032716096</v>
      </c>
      <c r="Q78" s="12" t="n">
        <f aca="false">STDEV(I78:N78)/SQRT(6)</f>
        <v>3.77042373543034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96.6740458514566</v>
      </c>
      <c r="K83" s="11" t="n">
        <f aca="false">($J83-I76)^2</f>
        <v>274.365531445332</v>
      </c>
      <c r="L83" s="11" t="n">
        <f aca="false">($J83-J76)^2</f>
        <v>781.621603330198</v>
      </c>
      <c r="M83" s="11" t="n">
        <f aca="false">($J83-K76)^2</f>
        <v>1.11078421808028</v>
      </c>
      <c r="N83" s="11" t="n">
        <f aca="false">($J83-L76)^2</f>
        <v>8.61919012447241</v>
      </c>
      <c r="O83" s="11" t="n">
        <f aca="false">($J83-M76)^2</f>
        <v>0.317364063035598</v>
      </c>
      <c r="P83" s="11" t="n">
        <f aca="false">($J83-N76)^2</f>
        <v>12.5015704968775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85.3228503305577</v>
      </c>
      <c r="K84" s="11" t="n">
        <f aca="false">($J84-I77)^2</f>
        <v>47.1108009575175</v>
      </c>
      <c r="L84" s="11" t="n">
        <f aca="false">($J84-J77)^2</f>
        <v>450.894587753714</v>
      </c>
      <c r="M84" s="11" t="n">
        <f aca="false">($J84-K77)^2</f>
        <v>51.3603540413026</v>
      </c>
      <c r="N84" s="11" t="n">
        <f aca="false">($J84-L77)^2</f>
        <v>194.259227354554</v>
      </c>
      <c r="O84" s="11" t="n">
        <f aca="false">($J84-M77)^2</f>
        <v>103.356873108967</v>
      </c>
      <c r="P84" s="11" t="n">
        <f aca="false">($J84-N77)^2</f>
        <v>44.8828859308242</v>
      </c>
      <c r="R84" s="12" t="s">
        <v>0</v>
      </c>
      <c r="S84" s="11" t="n">
        <v>29066.5600106945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59.2390418328882</v>
      </c>
      <c r="K85" s="11" t="n">
        <f aca="false">($J85-I78)^2</f>
        <v>15.6708584395587</v>
      </c>
      <c r="L85" s="11" t="n">
        <f aca="false">($J85-J78)^2</f>
        <v>90.775820115638</v>
      </c>
      <c r="M85" s="11" t="n">
        <f aca="false">($J85-K78)^2</f>
        <v>47.7600945793183</v>
      </c>
      <c r="N85" s="11" t="n">
        <f aca="false">($J85-L78)^2</f>
        <v>229.442657721633</v>
      </c>
      <c r="O85" s="11" t="n">
        <f aca="false">($J85-M78)^2</f>
        <v>43.2686364277035</v>
      </c>
      <c r="P85" s="11" t="n">
        <f aca="false">($J85-N78)^2</f>
        <v>0.0668201366306144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2397.38566024536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P108" s="0" t="s">
        <v>2</v>
      </c>
      <c r="Q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1"/>
      <c r="P109" s="12" t="n">
        <f aca="false">AVERAGE(I109:N109)</f>
        <v>100</v>
      </c>
      <c r="Q109" s="12" t="n">
        <f aca="false">STDEV(I109:N109)/SQRT(6)</f>
        <v>0</v>
      </c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AKI XVIII55</v>
      </c>
      <c r="H110" s="11" t="n">
        <v>1000</v>
      </c>
      <c r="I110" s="11" t="n">
        <v>84.9842767295597</v>
      </c>
      <c r="J110" s="12" t="n">
        <v>67.877007031168</v>
      </c>
      <c r="K110" s="11" t="n">
        <v>96.312462372065</v>
      </c>
      <c r="L110" s="0" t="n">
        <v>95.2013845185651</v>
      </c>
      <c r="M110" s="0" t="n">
        <v>101.37349773685</v>
      </c>
      <c r="N110" s="0" t="n">
        <v>92.0072387271905</v>
      </c>
      <c r="O110" s="11"/>
      <c r="P110" s="12" t="n">
        <f aca="false">AVERAGE(I110:N110)</f>
        <v>89.6259778525664</v>
      </c>
      <c r="Q110" s="12" t="n">
        <f aca="false">STDEV(I110:N110)/SQRT(6)</f>
        <v>4.87863362910413</v>
      </c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79.9135220125786</v>
      </c>
      <c r="J111" s="11" t="n">
        <v>62.9971665442334</v>
      </c>
      <c r="K111" s="11" t="n">
        <v>91.1499096929561</v>
      </c>
      <c r="L111" s="0" t="n">
        <v>94.0371302706105</v>
      </c>
      <c r="M111" s="0" t="n">
        <v>94.474793194943</v>
      </c>
      <c r="N111" s="0" t="n">
        <v>86.472628562811</v>
      </c>
      <c r="O111" s="11"/>
      <c r="P111" s="12" t="n">
        <f aca="false">AVERAGE(I111:N111)</f>
        <v>84.8408583796888</v>
      </c>
      <c r="Q111" s="12" t="n">
        <f aca="false">STDEV(I111:N111)/SQRT(6)</f>
        <v>4.90332008540226</v>
      </c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20000</v>
      </c>
      <c r="I112" s="11" t="n">
        <v>47.562893081761</v>
      </c>
      <c r="J112" s="11" t="n">
        <v>38.545492706475</v>
      </c>
      <c r="K112" s="11" t="n">
        <v>54.3798916315473</v>
      </c>
      <c r="L112" s="0" t="n">
        <v>56.1988672120831</v>
      </c>
      <c r="M112" s="0" t="n">
        <v>56.329015139691</v>
      </c>
      <c r="N112" s="0" t="n">
        <v>51.4402050972704</v>
      </c>
      <c r="O112" s="11"/>
      <c r="P112" s="12" t="n">
        <f aca="false">AVERAGE(I112:N112)</f>
        <v>50.742727478138</v>
      </c>
      <c r="Q112" s="12" t="n">
        <f aca="false">STDEV(I112:N112)/SQRT(6)</f>
        <v>2.79031295500127</v>
      </c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95.5795364165176</v>
      </c>
      <c r="K117" s="11" t="n">
        <f aca="false">($J117-I110)^2</f>
        <v>112.259527834076</v>
      </c>
      <c r="L117" s="11" t="n">
        <f aca="false">($J117-J110)^2</f>
        <v>767.43013434616</v>
      </c>
      <c r="M117" s="11" t="n">
        <f aca="false">($J117-K110)^2</f>
        <v>0.537180456315008</v>
      </c>
      <c r="N117" s="11" t="n">
        <f aca="false">($J117-L110)^2</f>
        <v>0.142998857925104</v>
      </c>
      <c r="O117" s="11" t="n">
        <f aca="false">($J117-M110)^2</f>
        <v>33.5699877815075</v>
      </c>
      <c r="P117" s="11" t="n">
        <f aca="false">($J117-N110)^2</f>
        <v>12.7613107811721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81.2185845961476</v>
      </c>
      <c r="K118" s="11" t="n">
        <f aca="false">($J118-I111)^2</f>
        <v>1.70318834703179</v>
      </c>
      <c r="L118" s="11" t="n">
        <f aca="false">($J118-J111)^2</f>
        <v>332.020075822624</v>
      </c>
      <c r="M118" s="11" t="n">
        <f aca="false">($J118-K111)^2</f>
        <v>98.6312181784985</v>
      </c>
      <c r="N118" s="11" t="n">
        <f aca="false">($J118-L111)^2</f>
        <v>164.315113208292</v>
      </c>
      <c r="O118" s="11" t="n">
        <f aca="false">($J118-M111)^2</f>
        <v>175.727066414777</v>
      </c>
      <c r="P118" s="11" t="n">
        <f aca="false">($J118-N111)^2</f>
        <v>27.6049780036321</v>
      </c>
      <c r="R118" s="12" t="s">
        <v>0</v>
      </c>
      <c r="S118" s="11" t="n">
        <v>21622.061716256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51.9485600296711</v>
      </c>
      <c r="K119" s="11" t="n">
        <f aca="false">($J119-I112)^2</f>
        <v>19.2340745779911</v>
      </c>
      <c r="L119" s="11" t="n">
        <f aca="false">($J119-J112)^2</f>
        <v>179.642213670127</v>
      </c>
      <c r="M119" s="11" t="n">
        <f aca="false">($J119-K112)^2</f>
        <v>5.9113733582819</v>
      </c>
      <c r="N119" s="11" t="n">
        <f aca="false">($J119-L112)^2</f>
        <v>18.065111144863</v>
      </c>
      <c r="O119" s="11" t="n">
        <f aca="false">($J119-M112)^2</f>
        <v>19.1883869708995</v>
      </c>
      <c r="P119" s="11" t="n">
        <f aca="false">($J119-N112)^2</f>
        <v>0.25842473729612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1969.00236449147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IAT-31-II</v>
      </c>
      <c r="H144" s="11" t="n">
        <v>1000</v>
      </c>
      <c r="I144" s="11" t="n">
        <v>83.9622641509434</v>
      </c>
      <c r="J144" s="12" t="n">
        <v>66.1559450099696</v>
      </c>
      <c r="K144" s="11" t="n">
        <v>94.9127031908489</v>
      </c>
      <c r="L144" s="0" t="n">
        <v>101.68344870988</v>
      </c>
      <c r="M144" s="0" t="n">
        <v>101.982206961136</v>
      </c>
      <c r="N144" s="0" t="n">
        <v>95.3249886894887</v>
      </c>
      <c r="O144" s="11"/>
      <c r="P144" s="12" t="n">
        <f aca="false">AVERAGE(I144:N144)</f>
        <v>90.6702594520444</v>
      </c>
      <c r="Q144" s="12" t="n">
        <f aca="false">STDEV(I144:N144)/SQRT(6)</f>
        <v>5.58230579824234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80.4769392033543</v>
      </c>
      <c r="J145" s="11" t="n">
        <v>64.3509287438346</v>
      </c>
      <c r="K145" s="11" t="n">
        <v>89.8856110776641</v>
      </c>
      <c r="L145" s="0" t="n">
        <v>97.4669603524229</v>
      </c>
      <c r="M145" s="0" t="n">
        <v>96.6286873731856</v>
      </c>
      <c r="N145" s="0" t="n">
        <v>89.9261046599306</v>
      </c>
      <c r="O145" s="11"/>
      <c r="P145" s="12" t="n">
        <f aca="false">AVERAGE(I145:N145)</f>
        <v>86.455871901732</v>
      </c>
      <c r="Q145" s="12" t="n">
        <f aca="false">STDEV(I145:N145)/SQRT(6)</f>
        <v>5.07579884655866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11" t="n">
        <v>61.5959119496855</v>
      </c>
      <c r="J146" s="11" t="n">
        <v>50.9812152376954</v>
      </c>
      <c r="K146" s="11" t="n">
        <v>73.8109572546659</v>
      </c>
      <c r="L146" s="0" t="n">
        <v>78.665827564506</v>
      </c>
      <c r="M146" s="0" t="n">
        <v>77.8211331356329</v>
      </c>
      <c r="N146" s="0" t="n">
        <v>72.0404162268135</v>
      </c>
      <c r="O146" s="11"/>
      <c r="P146" s="12" t="n">
        <f aca="false">AVERAGE(I146:N146)</f>
        <v>69.1525768948332</v>
      </c>
      <c r="Q146" s="12" t="n">
        <f aca="false">STDEV(I146:N146)/SQRT(6)</f>
        <v>4.40827819280902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97.6218418953495</v>
      </c>
      <c r="K151" s="11" t="n">
        <f aca="false">($J151-I144)^2</f>
        <v>186.584064155473</v>
      </c>
      <c r="L151" s="11" t="n">
        <f aca="false">($J151-J144)^2</f>
        <v>990.102666801358</v>
      </c>
      <c r="M151" s="11" t="n">
        <f aca="false">($J151-K144)^2</f>
        <v>7.33943252022297</v>
      </c>
      <c r="N151" s="11" t="n">
        <f aca="false">($J151-L144)^2</f>
        <v>16.4966499158409</v>
      </c>
      <c r="O151" s="11" t="n">
        <f aca="false">($J151-M144)^2</f>
        <v>19.0127835069316</v>
      </c>
      <c r="P151" s="11" t="n">
        <f aca="false">($J151-N144)^2</f>
        <v>5.27553464927284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89.1420831910959</v>
      </c>
      <c r="K152" s="11" t="n">
        <f aca="false">($J152-I145)^2</f>
        <v>75.0847203282951</v>
      </c>
      <c r="L152" s="11" t="n">
        <f aca="false">($J152-J145)^2</f>
        <v>614.601338827966</v>
      </c>
      <c r="M152" s="11" t="n">
        <f aca="false">($J152-K145)^2</f>
        <v>0.552833718104493</v>
      </c>
      <c r="N152" s="11" t="n">
        <f aca="false">($J152-L145)^2</f>
        <v>69.3035797511831</v>
      </c>
      <c r="O152" s="11" t="n">
        <f aca="false">($J152-M145)^2</f>
        <v>56.0492421792822</v>
      </c>
      <c r="P152" s="11" t="n">
        <f aca="false">($J152-N145)^2</f>
        <v>0.614689663593645</v>
      </c>
      <c r="R152" s="12" t="s">
        <v>0</v>
      </c>
      <c r="S152" s="11" t="n">
        <v>41049.3489496967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67.2396178762209</v>
      </c>
      <c r="K153" s="11" t="n">
        <f aca="false">($J153-I146)^2</f>
        <v>31.8514165852102</v>
      </c>
      <c r="L153" s="11" t="n">
        <f aca="false">($J153-J146)^2</f>
        <v>264.335656356411</v>
      </c>
      <c r="M153" s="11" t="n">
        <f aca="false">($J153-K146)^2</f>
        <v>43.1825012267025</v>
      </c>
      <c r="N153" s="11" t="n">
        <f aca="false">($J153-L146)^2</f>
        <v>130.558267840662</v>
      </c>
      <c r="O153" s="11" t="n">
        <f aca="false">($J153-M146)^2</f>
        <v>111.96846518517</v>
      </c>
      <c r="P153" s="11" t="n">
        <f aca="false">($J153-N146)^2</f>
        <v>23.0476648030532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2645.96150801473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IAT-39-II</v>
      </c>
      <c r="H178" s="11" t="n">
        <v>1000</v>
      </c>
      <c r="I178" s="11" t="n">
        <v>60.3904612159329</v>
      </c>
      <c r="J178" s="12" t="n">
        <v>51.9257004932312</v>
      </c>
      <c r="K178" s="11" t="n">
        <v>67.6851294400963</v>
      </c>
      <c r="L178" s="0" t="n">
        <v>72.1208307111391</v>
      </c>
      <c r="M178" s="0" t="n">
        <v>67.0048384579366</v>
      </c>
      <c r="N178" s="0" t="n">
        <v>66.8979037852511</v>
      </c>
      <c r="O178" s="11"/>
      <c r="P178" s="12" t="n">
        <f aca="false">AVERAGE(I178:N178)</f>
        <v>64.3374773505979</v>
      </c>
      <c r="Q178" s="12" t="n">
        <f aca="false">STDEV(I178:N178)/SQRT(6)</f>
        <v>2.91598527646005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4.35010482180294</v>
      </c>
      <c r="J179" s="11" t="n">
        <v>3.19026130758737</v>
      </c>
      <c r="K179" s="11" t="n">
        <v>12.4172185430464</v>
      </c>
      <c r="L179" s="0" t="n">
        <v>12.4606670862177</v>
      </c>
      <c r="M179" s="0" t="n">
        <v>4.1673169970345</v>
      </c>
      <c r="N179" s="0" t="n">
        <v>16.5736691298447</v>
      </c>
      <c r="O179" s="11"/>
      <c r="P179" s="12" t="n">
        <f aca="false">AVERAGE(I179:N179)</f>
        <v>8.85987298092227</v>
      </c>
      <c r="Q179" s="12" t="n">
        <f aca="false">STDEV(I179:N179)/SQRT(6)</f>
        <v>2.30669795524228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11" t="n">
        <v>-2.00471698113208</v>
      </c>
      <c r="J180" s="11" t="n">
        <v>-0.965473816769856</v>
      </c>
      <c r="K180" s="11" t="n">
        <v>-2.27272727272727</v>
      </c>
      <c r="L180" s="0" t="n">
        <v>-0.503461296412841</v>
      </c>
      <c r="M180" s="0" t="n">
        <v>-1.81051974402996</v>
      </c>
      <c r="N180" s="0" t="n">
        <v>-2.38274770019605</v>
      </c>
      <c r="O180" s="11"/>
      <c r="P180" s="12" t="n">
        <f aca="false">AVERAGE(I180:N180)</f>
        <v>-1.65660780187801</v>
      </c>
      <c r="Q180" s="12" t="n">
        <f aca="false">STDEV(I180:N180)/SQRT(6)</f>
        <v>0.308715850437736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55.4825786712021</v>
      </c>
      <c r="K185" s="11" t="n">
        <f aca="false">($J185-I178)^2</f>
        <v>24.0873110728732</v>
      </c>
      <c r="L185" s="11" t="n">
        <f aca="false">($J185-J178)^2</f>
        <v>12.6513823729257</v>
      </c>
      <c r="M185" s="11" t="n">
        <f aca="false">($J185-K178)^2</f>
        <v>148.90224526744</v>
      </c>
      <c r="N185" s="11" t="n">
        <f aca="false">($J185-L178)^2</f>
        <v>276.831430944468</v>
      </c>
      <c r="O185" s="11" t="n">
        <f aca="false">($J185-M178)^2</f>
        <v>132.762470592999</v>
      </c>
      <c r="P185" s="11" t="n">
        <f aca="false">($J185-N178)^2</f>
        <v>130.309647459438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19.9527606212496</v>
      </c>
      <c r="K186" s="11" t="n">
        <f aca="false">($J186-I179)^2</f>
        <v>243.442867996005</v>
      </c>
      <c r="L186" s="11" t="n">
        <f aca="false">($J186-J179)^2</f>
        <v>280.981383240525</v>
      </c>
      <c r="M186" s="11" t="n">
        <f aca="false">($J186-K179)^2</f>
        <v>56.7843944123703</v>
      </c>
      <c r="N186" s="11" t="n">
        <f aca="false">($J186-L179)^2</f>
        <v>56.1314655376661</v>
      </c>
      <c r="O186" s="11" t="n">
        <f aca="false">($J186-M179)^2</f>
        <v>249.180230413272</v>
      </c>
      <c r="P186" s="11" t="n">
        <f aca="false">($J186-N179)^2</f>
        <v>11.4182593072847</v>
      </c>
      <c r="R186" s="12" t="s">
        <v>0</v>
      </c>
      <c r="S186" s="11" t="n">
        <v>1246.31160150579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5.86601394576864</v>
      </c>
      <c r="K187" s="11" t="n">
        <f aca="false">($J187-I180)^2</f>
        <v>61.9484053236715</v>
      </c>
      <c r="L187" s="11" t="n">
        <f aca="false">($J187-J180)^2</f>
        <v>46.6692250497133</v>
      </c>
      <c r="M187" s="11" t="n">
        <f aca="false">($J187-K180)^2</f>
        <v>66.2391086216443</v>
      </c>
      <c r="N187" s="11" t="n">
        <f aca="false">($J187-L180)^2</f>
        <v>40.5702148607629</v>
      </c>
      <c r="O187" s="11" t="n">
        <f aca="false">($J187-M180)^2</f>
        <v>58.929169490613</v>
      </c>
      <c r="P187" s="11" t="n">
        <f aca="false">($J187-N180)^2</f>
        <v>68.0420686919381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1965.88128065561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AVERAGE(I211:N211)</f>
        <v>100</v>
      </c>
      <c r="Q211" s="12" t="n">
        <f aca="false">STDEV(I211:N211)/SQRT(6)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IAT71</v>
      </c>
      <c r="H212" s="11" t="n">
        <v>1000</v>
      </c>
      <c r="I212" s="11" t="n">
        <v>87.9061844863731</v>
      </c>
      <c r="J212" s="12" t="n">
        <v>67.8035470668486</v>
      </c>
      <c r="K212" s="11" t="n">
        <v>96.628537025888</v>
      </c>
      <c r="L212" s="0" t="n">
        <v>98.410950283197</v>
      </c>
      <c r="M212" s="0" t="n">
        <v>95.8951147182769</v>
      </c>
      <c r="N212" s="0" t="n">
        <v>93.6510330266928</v>
      </c>
      <c r="O212" s="11"/>
      <c r="P212" s="12" t="n">
        <f aca="false">AVERAGE(I212:N212)</f>
        <v>90.0492277678794</v>
      </c>
      <c r="Q212" s="12" t="n">
        <f aca="false">STDEV(I212:N212)/SQRT(6)</f>
        <v>4.68976208868337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73.4014675052411</v>
      </c>
      <c r="J213" s="11" t="n">
        <v>57.3407492916361</v>
      </c>
      <c r="K213" s="11" t="n">
        <v>84.0307043949428</v>
      </c>
      <c r="L213" s="0" t="n">
        <v>84.1567023285085</v>
      </c>
      <c r="M213" s="0" t="n">
        <v>82.8624941470267</v>
      </c>
      <c r="N213" s="0" t="n">
        <v>79.3093047805761</v>
      </c>
      <c r="O213" s="11"/>
      <c r="P213" s="12" t="n">
        <f aca="false">AVERAGE(I213:N213)</f>
        <v>76.8502370746552</v>
      </c>
      <c r="Q213" s="12" t="n">
        <f aca="false">STDEV(I213:N213)/SQRT(6)</f>
        <v>4.24127307785747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11" t="n">
        <v>28.2625786163522</v>
      </c>
      <c r="J214" s="11" t="n">
        <v>18.5853709728198</v>
      </c>
      <c r="K214" s="11" t="n">
        <v>43.3925346177002</v>
      </c>
      <c r="L214" s="0" t="n">
        <v>29.2164883574575</v>
      </c>
      <c r="M214" s="0" t="n">
        <v>27.1421882316217</v>
      </c>
      <c r="N214" s="0" t="n">
        <v>26.7983712863821</v>
      </c>
      <c r="O214" s="11"/>
      <c r="P214" s="12" t="n">
        <f aca="false">AVERAGE(I214:N214)</f>
        <v>28.8995886803889</v>
      </c>
      <c r="Q214" s="12" t="n">
        <f aca="false">STDEV(I214:N214)/SQRT(6)</f>
        <v>3.28855767250718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91.7395727082938</v>
      </c>
      <c r="K219" s="11" t="n">
        <f aca="false">($J219-I212)^2</f>
        <v>14.6948652599606</v>
      </c>
      <c r="L219" s="11" t="n">
        <f aca="false">($J219-J212)^2</f>
        <v>572.933323507924</v>
      </c>
      <c r="M219" s="11" t="n">
        <f aca="false">($J219-K212)^2</f>
        <v>23.9019720987089</v>
      </c>
      <c r="N219" s="11" t="n">
        <f aca="false">($J219-L212)^2</f>
        <v>44.5072787469208</v>
      </c>
      <c r="O219" s="11" t="n">
        <f aca="false">($J219-M212)^2</f>
        <v>17.2685293967341</v>
      </c>
      <c r="P219" s="11" t="n">
        <f aca="false">($J219-N212)^2</f>
        <v>3.65368054881388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68.9554977027987</v>
      </c>
      <c r="K220" s="11" t="n">
        <f aca="false">($J220-I213)^2</f>
        <v>19.76664748423</v>
      </c>
      <c r="L220" s="11" t="n">
        <f aca="false">($J220-J213)^2</f>
        <v>134.902380654603</v>
      </c>
      <c r="M220" s="11" t="n">
        <f aca="false">($J220-K213)^2</f>
        <v>227.261856810867</v>
      </c>
      <c r="N220" s="11" t="n">
        <f aca="false">($J220-L213)^2</f>
        <v>231.076622072702</v>
      </c>
      <c r="O220" s="11" t="n">
        <f aca="false">($J220-M213)^2</f>
        <v>193.404550099771</v>
      </c>
      <c r="P220" s="11" t="n">
        <f aca="false">($J220-N213)^2</f>
        <v>107.201321003834</v>
      </c>
      <c r="R220" s="12" t="s">
        <v>0</v>
      </c>
      <c r="S220" s="11" t="n">
        <v>11105.9112886817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35.7035393871349</v>
      </c>
      <c r="K221" s="11" t="n">
        <f aca="false">($J221-I214)^2</f>
        <v>55.3678971923266</v>
      </c>
      <c r="L221" s="11" t="n">
        <f aca="false">($J221-J214)^2</f>
        <v>293.031689860854</v>
      </c>
      <c r="M221" s="11" t="n">
        <f aca="false">($J221-K214)^2</f>
        <v>59.1206476556564</v>
      </c>
      <c r="N221" s="11" t="n">
        <f aca="false">($J221-L214)^2</f>
        <v>42.0818310616382</v>
      </c>
      <c r="O221" s="11" t="n">
        <f aca="false">($J221-M214)^2</f>
        <v>73.2967336080067</v>
      </c>
      <c r="P221" s="11" t="n">
        <f aca="false">($J221-N214)^2</f>
        <v>79.3020189026647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2192.77384596622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IAT-72</v>
      </c>
      <c r="H247" s="11" t="n">
        <v>1000</v>
      </c>
      <c r="I247" s="11" t="n">
        <v>85.7049266247379</v>
      </c>
      <c r="J247" s="12" t="n">
        <v>67.3313044390807</v>
      </c>
      <c r="K247" s="11" t="n">
        <v>97.3961468994582</v>
      </c>
      <c r="L247" s="0" t="n">
        <v>92.1491504090623</v>
      </c>
      <c r="M247" s="0" t="n">
        <v>93.3354143905103</v>
      </c>
      <c r="N247" s="0" t="n">
        <v>93.6510330266928</v>
      </c>
      <c r="O247" s="11"/>
      <c r="P247" s="12" t="n">
        <f aca="false">AVERAGE(I247:N247)</f>
        <v>88.261329298257</v>
      </c>
      <c r="Q247" s="12" t="n">
        <f aca="false">STDEV(I247:N247)/SQRT(6)</f>
        <v>4.46451351077022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85.4428721174004</v>
      </c>
      <c r="J248" s="11" t="n">
        <v>67.0374645818029</v>
      </c>
      <c r="K248" s="11" t="n">
        <v>110.776640577965</v>
      </c>
      <c r="L248" s="0" t="n">
        <v>96.3971050975456</v>
      </c>
      <c r="M248" s="0" t="n">
        <v>98.4704229748712</v>
      </c>
      <c r="N248" s="0" t="n">
        <v>94.6161966520887</v>
      </c>
      <c r="O248" s="11"/>
      <c r="P248" s="12" t="n">
        <f aca="false">AVERAGE(I248:N248)</f>
        <v>92.1234503336123</v>
      </c>
      <c r="Q248" s="12" t="n">
        <f aca="false">STDEV(I248:N248)/SQRT(6)</f>
        <v>6.01841696709188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20000</v>
      </c>
      <c r="I249" s="11" t="n">
        <v>70.8988469601677</v>
      </c>
      <c r="J249" s="11" t="n">
        <v>52.5973344527233</v>
      </c>
      <c r="K249" s="11" t="n">
        <v>87.5827814569537</v>
      </c>
      <c r="L249" s="0" t="n">
        <v>75.0314663310258</v>
      </c>
      <c r="M249" s="0" t="n">
        <v>74.2781332917122</v>
      </c>
      <c r="N249" s="0" t="n">
        <v>71.3919469160006</v>
      </c>
      <c r="O249" s="11"/>
      <c r="P249" s="12" t="n">
        <f aca="false">AVERAGE(I249:N249)</f>
        <v>71.9634182347639</v>
      </c>
      <c r="Q249" s="12" t="n">
        <f aca="false">STDEV(I249:N249)/SQRT(6)</f>
        <v>4.60159546571409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98.0477957706132</v>
      </c>
      <c r="K254" s="11" t="n">
        <f aca="false">($J254-I247)^2</f>
        <v>152.346418752201</v>
      </c>
      <c r="L254" s="11" t="n">
        <f aca="false">($J254-J247)^2</f>
        <v>943.502839720113</v>
      </c>
      <c r="M254" s="11" t="n">
        <f aca="false">($J254-K247)^2</f>
        <v>0.424646251277609</v>
      </c>
      <c r="N254" s="11" t="n">
        <f aca="false">($J254-L247)^2</f>
        <v>34.7940171013462</v>
      </c>
      <c r="O254" s="11" t="n">
        <f aca="false">($J254-M247)^2</f>
        <v>22.2065382715408</v>
      </c>
      <c r="P254" s="11" t="n">
        <f aca="false">($J254-N247)^2</f>
        <v>19.3315226263266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90.9459899236264</v>
      </c>
      <c r="K255" s="11" t="n">
        <f aca="false">($J255-I248)^2</f>
        <v>30.2843055892015</v>
      </c>
      <c r="L255" s="11" t="n">
        <f aca="false">($J255-J248)^2</f>
        <v>571.617584020616</v>
      </c>
      <c r="M255" s="11" t="n">
        <f aca="false">($J255-K248)^2</f>
        <v>393.25470537442</v>
      </c>
      <c r="N255" s="11" t="n">
        <f aca="false">($J255-L248)^2</f>
        <v>29.7146566393324</v>
      </c>
      <c r="O255" s="11" t="n">
        <f aca="false">($J255-M248)^2</f>
        <v>56.6170927426653</v>
      </c>
      <c r="P255" s="11" t="n">
        <f aca="false">($J255-N248)^2</f>
        <v>13.4704174296501</v>
      </c>
      <c r="R255" s="12" t="s">
        <v>0</v>
      </c>
      <c r="S255" s="11" t="n">
        <v>50224.1488337579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20000</v>
      </c>
      <c r="I256" s="11" t="n">
        <v>20000</v>
      </c>
      <c r="J256" s="11" t="n">
        <f aca="false">S$254-((I256^S$256*S$254)/(I256^S$256+S$255^S$256))</f>
        <v>71.5197687232264</v>
      </c>
      <c r="K256" s="11" t="n">
        <f aca="false">($J256-I249)^2</f>
        <v>0.385543835839858</v>
      </c>
      <c r="L256" s="11" t="n">
        <f aca="false">($J256-J249)^2</f>
        <v>358.058518721508</v>
      </c>
      <c r="M256" s="11" t="n">
        <f aca="false">($J256-K249)^2</f>
        <v>258.020378083887</v>
      </c>
      <c r="N256" s="11" t="n">
        <f aca="false">($J256-L249)^2</f>
        <v>12.3320200886244</v>
      </c>
      <c r="O256" s="11" t="n">
        <f aca="false">($J256-M249)^2</f>
        <v>7.6085750926781</v>
      </c>
      <c r="P256" s="11" t="n">
        <f aca="false">($J256-N249)^2</f>
        <v>0.016338414402455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2903.98611875563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R245" activeCellId="0" sqref="R245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19" min="19" style="0" width="9.85"/>
    <col collapsed="false" customWidth="true" hidden="false" outlineLevel="0" max="20" min="20" style="0" width="11.28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Q5" s="0" t="s">
        <v>2</v>
      </c>
      <c r="R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">
        <v>91</v>
      </c>
      <c r="B6" s="9" t="n">
        <f aca="false">AVERAGE(T15,AN15,AC15,AY15,BJ15)</f>
        <v>2.68435461E+017</v>
      </c>
      <c r="C6" s="9" t="e">
        <f aca="false">STDEV(T15,AN15,AC15,AY15,BJ15)</f>
        <v>#DIV/0!</v>
      </c>
      <c r="D6" s="10" t="n">
        <f aca="false">B6/1000</f>
        <v>268435461000000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1"/>
      <c r="Q6" s="12" t="n">
        <f aca="false">AVERAGE(J6:O6)</f>
        <v>100</v>
      </c>
      <c r="R6" s="12" t="n">
        <f aca="false">STDEV(J6:O6)/SQRT(6)</f>
        <v>0</v>
      </c>
      <c r="T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12" t="str">
        <f aca="false">A6</f>
        <v>IAT-98-II</v>
      </c>
      <c r="I7" s="11" t="n">
        <v>1000</v>
      </c>
      <c r="J7" s="11" t="n">
        <v>103.479322447734</v>
      </c>
      <c r="K7" s="12" t="n">
        <v>104.484103179364</v>
      </c>
      <c r="L7" s="11" t="n">
        <v>99.4048483088982</v>
      </c>
      <c r="M7" s="0" t="n">
        <v>109.891598915989</v>
      </c>
      <c r="N7" s="0" t="n">
        <v>109.550286181521</v>
      </c>
      <c r="O7" s="0" t="n">
        <v>98.5284909204759</v>
      </c>
      <c r="P7" s="11"/>
      <c r="Q7" s="12" t="n">
        <f aca="false">AVERAGE(J7:O7)</f>
        <v>104.223108325664</v>
      </c>
      <c r="R7" s="12" t="n">
        <f aca="false">STDEV(J7:O7)/SQRT(6)</f>
        <v>1.97295245936167</v>
      </c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">
        <v>92</v>
      </c>
      <c r="B8" s="17" t="n">
        <f aca="false">AVERAGE(S49,AB49,AM49,AX49)</f>
        <v>18215.1785107418</v>
      </c>
      <c r="C8" s="18" t="e">
        <f aca="false">STDEV(S49,AB49,AM49,AX49)</f>
        <v>#DIV/0!</v>
      </c>
      <c r="D8" s="10" t="n">
        <f aca="false">B8/1000</f>
        <v>18.2151785107418</v>
      </c>
      <c r="E8" s="10" t="e">
        <f aca="false">C8/1000</f>
        <v>#DIV/0!</v>
      </c>
      <c r="I8" s="11" t="n">
        <v>5000</v>
      </c>
      <c r="J8" s="11" t="n">
        <v>104.761178086373</v>
      </c>
      <c r="K8" s="11" t="n">
        <v>106.133773245351</v>
      </c>
      <c r="L8" s="11" t="n">
        <v>99.1435622006097</v>
      </c>
      <c r="M8" s="0" t="n">
        <v>111.178861788618</v>
      </c>
      <c r="N8" s="0" t="n">
        <v>111.790678659035</v>
      </c>
      <c r="O8" s="0" t="n">
        <v>101.017532874139</v>
      </c>
      <c r="P8" s="11"/>
      <c r="Q8" s="12" t="n">
        <f aca="false">AVERAGE(J8:O8)</f>
        <v>105.670931142354</v>
      </c>
      <c r="R8" s="12" t="n">
        <f aca="false">STDEV(J8:O8)/SQRT(6)</f>
        <v>2.10626956055349</v>
      </c>
      <c r="S8" s="2"/>
      <c r="T8" s="11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20000</v>
      </c>
      <c r="J9" s="11" t="n">
        <v>101.007172287502</v>
      </c>
      <c r="K9" s="11" t="n">
        <v>102.50449910018</v>
      </c>
      <c r="L9" s="11" t="n">
        <v>112.265931194658</v>
      </c>
      <c r="M9" s="0" t="n">
        <v>115.752032520325</v>
      </c>
      <c r="N9" s="0" t="n">
        <v>102.763695829926</v>
      </c>
      <c r="O9" s="0" t="n">
        <v>119.176581089543</v>
      </c>
      <c r="P9" s="11"/>
      <c r="Q9" s="12" t="n">
        <f aca="false">AVERAGE(J9:O9)</f>
        <v>108.911652003689</v>
      </c>
      <c r="R9" s="12" t="n">
        <f aca="false">STDEV(J9:O9)/SQRT(6)</f>
        <v>3.18716455316226</v>
      </c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">
        <v>93</v>
      </c>
      <c r="B10" s="17" t="n">
        <f aca="false">AVERAGE(S84,AB84,AM84,AX84)</f>
        <v>11992.1933391466</v>
      </c>
      <c r="C10" s="18" t="e">
        <f aca="false">STDEV(S84,AB84,AM84,AX84)</f>
        <v>#DIV/0!</v>
      </c>
      <c r="D10" s="10" t="n">
        <f aca="false">B10/1000</f>
        <v>11.9921933391466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1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4" t="s">
        <v>94</v>
      </c>
      <c r="B12" s="17" t="n">
        <f aca="false">AVERAGE(S118,AB118,AM118)</f>
        <v>114173.839513418</v>
      </c>
      <c r="C12" s="18" t="e">
        <f aca="false">STDEV(S118,AB118,AM118)</f>
        <v>#DIV/0!</v>
      </c>
      <c r="D12" s="10" t="n">
        <f aca="false">B12/1000</f>
        <v>114.173839513418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4" t="s">
        <v>95</v>
      </c>
      <c r="B14" s="17" t="n">
        <f aca="false">AVERAGE(S152,AB152,AM152)</f>
        <v>27867.3189748802</v>
      </c>
      <c r="C14" s="18" t="e">
        <f aca="false">STDEV(S152,AB152,AM152)</f>
        <v>#DIV/0!</v>
      </c>
      <c r="D14" s="10" t="n">
        <f aca="false">B14/1000</f>
        <v>27.8673189748802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99.9999999999996</v>
      </c>
      <c r="L14" s="11" t="n">
        <f aca="false">($K14-J7)^2</f>
        <v>12.1056846953083</v>
      </c>
      <c r="M14" s="11" t="n">
        <f aca="false">($K14-K7)^2</f>
        <v>20.1071813231856</v>
      </c>
      <c r="N14" s="11" t="n">
        <f aca="false">($K14-L7)^2</f>
        <v>0.354205535420898</v>
      </c>
      <c r="O14" s="11" t="n">
        <f aca="false">($K14-M7)^2</f>
        <v>97.8437291148019</v>
      </c>
      <c r="P14" s="11" t="n">
        <f aca="false">($K14-N7)^2</f>
        <v>91.2079661489581</v>
      </c>
      <c r="Q14" s="11" t="n">
        <f aca="false">($K14-O7)^2</f>
        <v>2.16533897112077</v>
      </c>
      <c r="S14" s="12" t="s">
        <v>12</v>
      </c>
      <c r="T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99.9999999999981</v>
      </c>
      <c r="L15" s="11" t="n">
        <f aca="false">($K15-J8)^2</f>
        <v>22.6688167701761</v>
      </c>
      <c r="M15" s="11" t="n">
        <f aca="false">($K15-K8)^2</f>
        <v>37.6231742254065</v>
      </c>
      <c r="N15" s="11" t="n">
        <f aca="false">($K15-L8)^2</f>
        <v>0.733485704221322</v>
      </c>
      <c r="O15" s="11" t="n">
        <f aca="false">($K15-M8)^2</f>
        <v>124.966950889065</v>
      </c>
      <c r="P15" s="11" t="n">
        <f aca="false">($K15-N8)^2</f>
        <v>139.020103240667</v>
      </c>
      <c r="Q15" s="11" t="n">
        <f aca="false">($K15-O8)^2</f>
        <v>1.03537314995735</v>
      </c>
      <c r="S15" s="12" t="s">
        <v>0</v>
      </c>
      <c r="T15" s="11" t="n">
        <v>2.68435461E+017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4" t="s">
        <v>96</v>
      </c>
      <c r="B16" s="17" t="n">
        <f aca="false">AVERAGE(S186,AB186,AM186,AX186,BI186)</f>
        <v>285147.067772637</v>
      </c>
      <c r="C16" s="18" t="e">
        <f aca="false">STDEV(S186,AB186,AM186,AX186,BI186)</f>
        <v>#DIV/0!</v>
      </c>
      <c r="D16" s="10" t="n">
        <f aca="false">B16/1000</f>
        <v>285.147067772637</v>
      </c>
      <c r="E16" s="10" t="e">
        <f aca="false">C16/1000</f>
        <v>#DIV/0!</v>
      </c>
      <c r="I16" s="11" t="n">
        <v>20000</v>
      </c>
      <c r="J16" s="11" t="n">
        <v>20000</v>
      </c>
      <c r="K16" s="11" t="n">
        <f aca="false">$T$14-(J16^$T$16*$T$14)/(J16^$T$16+$T$15^$T$16)</f>
        <v>99.9999999999926</v>
      </c>
      <c r="L16" s="11" t="n">
        <f aca="false">($K16-J9)^2</f>
        <v>1.01439601672701</v>
      </c>
      <c r="M16" s="11" t="n">
        <f aca="false">($K16-K9)^2</f>
        <v>6.27251574283972</v>
      </c>
      <c r="N16" s="11" t="n">
        <f aca="false">($K16-L9)^2</f>
        <v>150.453068072267</v>
      </c>
      <c r="O16" s="11" t="n">
        <f aca="false">($K16-M9)^2</f>
        <v>248.126528521611</v>
      </c>
      <c r="P16" s="11" t="n">
        <f aca="false">($K16-N9)^2</f>
        <v>7.63801464039148</v>
      </c>
      <c r="Q16" s="11" t="n">
        <f aca="false">($K16-O9)^2</f>
        <v>367.741262284104</v>
      </c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1331.07779504623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4" t="s">
        <v>97</v>
      </c>
      <c r="B18" s="17" t="n">
        <f aca="false">AVERAGE(S220,AB220,AM220,AX220,BI220)</f>
        <v>15182.6407116742</v>
      </c>
      <c r="C18" s="17" t="e">
        <f aca="false">STDEV(S220,AB220,AM220,AX220,BI220)</f>
        <v>#DIV/0!</v>
      </c>
      <c r="D18" s="10" t="n">
        <f aca="false">B18/1000</f>
        <v>15.1826407116742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4" t="s">
        <v>98</v>
      </c>
      <c r="B20" s="18" t="n">
        <f aca="false">AVERAGE(S255,AB255,AM255,AX255)</f>
        <v>104251.054673805</v>
      </c>
      <c r="C20" s="18" t="e">
        <f aca="false">STDEV(S255,AB255,AM255,AX255)</f>
        <v>#DIV/0!</v>
      </c>
      <c r="D20" s="10" t="n">
        <f aca="false">B20/1000</f>
        <v>104.251054673805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P39" s="0" t="s">
        <v>2</v>
      </c>
      <c r="Q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1"/>
      <c r="P40" s="12" t="n">
        <f aca="false">AVERAGE(I40:N40)</f>
        <v>100</v>
      </c>
      <c r="Q40" s="12" t="n">
        <f aca="false">STDEV(I40:N40)/SQRT(6)</f>
        <v>0</v>
      </c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IAT-145</v>
      </c>
      <c r="H41" s="11" t="n">
        <v>1000</v>
      </c>
      <c r="I41" s="11" t="n">
        <v>101.388676941859</v>
      </c>
      <c r="J41" s="12" t="n">
        <v>104.349130173965</v>
      </c>
      <c r="K41" s="11" t="n">
        <v>131.789809841777</v>
      </c>
      <c r="L41" s="0" t="n">
        <v>111.670054200542</v>
      </c>
      <c r="M41" s="0" t="n">
        <v>108.487326246934</v>
      </c>
      <c r="N41" s="0" t="n">
        <v>96.9004383218535</v>
      </c>
      <c r="O41" s="11"/>
      <c r="P41" s="12" t="n">
        <f aca="false">AVERAGE(I41:N41)</f>
        <v>109.097572621155</v>
      </c>
      <c r="Q41" s="12" t="n">
        <f aca="false">STDEV(I41:N41)/SQRT(6)</f>
        <v>5.00890059651902</v>
      </c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93.6517625515031</v>
      </c>
      <c r="J42" s="11" t="n">
        <v>95.6958608278345</v>
      </c>
      <c r="K42" s="11" t="n">
        <v>88.619538394542</v>
      </c>
      <c r="L42" s="0" t="n">
        <v>99.9491869918699</v>
      </c>
      <c r="M42" s="0" t="n">
        <v>99.1169255928046</v>
      </c>
      <c r="N42" s="0" t="n">
        <v>91.484032561052</v>
      </c>
      <c r="O42" s="11"/>
      <c r="P42" s="12" t="n">
        <f aca="false">AVERAGE(I42:N42)</f>
        <v>94.752884486601</v>
      </c>
      <c r="Q42" s="12" t="n">
        <f aca="false">STDEV(I42:N42)/SQRT(6)</f>
        <v>1.79305526588111</v>
      </c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11" t="n">
        <v>36.8228292385167</v>
      </c>
      <c r="J43" s="11" t="n">
        <v>37.0875824835033</v>
      </c>
      <c r="K43" s="11" t="n">
        <v>35.8832922049644</v>
      </c>
      <c r="L43" s="0" t="n">
        <v>34.1463414634146</v>
      </c>
      <c r="M43" s="0" t="n">
        <v>30.8421913327882</v>
      </c>
      <c r="N43" s="0" t="n">
        <v>28.0212899185974</v>
      </c>
      <c r="O43" s="11"/>
      <c r="P43" s="12" t="n">
        <f aca="false">AVERAGE(I43:N43)</f>
        <v>33.8005877736308</v>
      </c>
      <c r="Q43" s="12" t="n">
        <f aca="false">STDEV(I43:N43)/SQRT(6)</f>
        <v>1.48938325329071</v>
      </c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94.7957808487651</v>
      </c>
      <c r="K48" s="11" t="n">
        <f aca="false">($J48-I41)^2</f>
        <v>43.466278894333</v>
      </c>
      <c r="L48" s="11" t="n">
        <f aca="false">($J48-J41)^2</f>
        <v>91.2664833292974</v>
      </c>
      <c r="M48" s="11" t="n">
        <f aca="false">($J48-K41)^2</f>
        <v>1368.5581811358</v>
      </c>
      <c r="N48" s="11" t="n">
        <f aca="false">($J48-L41)^2</f>
        <v>284.741101150488</v>
      </c>
      <c r="O48" s="11" t="n">
        <f aca="false">($J48-M41)^2</f>
        <v>187.45841539012</v>
      </c>
      <c r="P48" s="11" t="n">
        <f aca="false">($J48-N41)^2</f>
        <v>4.42958307902689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78.4623667757434</v>
      </c>
      <c r="K49" s="11" t="n">
        <f aca="false">($J49-I42)^2</f>
        <v>230.717744032666</v>
      </c>
      <c r="L49" s="11" t="n">
        <f aca="false">($J49-J42)^2</f>
        <v>296.993317243458</v>
      </c>
      <c r="M49" s="11" t="n">
        <f aca="false">($J49-K42)^2</f>
        <v>103.168135293727</v>
      </c>
      <c r="N49" s="11" t="n">
        <f aca="false">($J49-L42)^2</f>
        <v>461.683443000141</v>
      </c>
      <c r="O49" s="11" t="n">
        <f aca="false">($J49-M42)^2</f>
        <v>426.61079992744</v>
      </c>
      <c r="P49" s="11" t="n">
        <f aca="false">($J49-N42)^2</f>
        <v>169.563779824276</v>
      </c>
      <c r="R49" s="12" t="s">
        <v>0</v>
      </c>
      <c r="S49" s="11" t="n">
        <v>18215.1785107418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47.6647741044092</v>
      </c>
      <c r="K50" s="11" t="n">
        <f aca="false">($J50-I43)^2</f>
        <v>117.547768475052</v>
      </c>
      <c r="L50" s="11" t="n">
        <f aca="false">($J50-J43)^2</f>
        <v>111.876982585362</v>
      </c>
      <c r="M50" s="11" t="n">
        <f aca="false">($J50-K43)^2</f>
        <v>138.803315746945</v>
      </c>
      <c r="N50" s="11" t="n">
        <f aca="false">($J50-L43)^2</f>
        <v>182.748021069108</v>
      </c>
      <c r="O50" s="11" t="n">
        <f aca="false">($J50-M43)^2</f>
        <v>282.999291108039</v>
      </c>
      <c r="P50" s="11" t="n">
        <f aca="false">($J50-N43)^2</f>
        <v>385.866470958237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4888.49911224352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IAT-127</v>
      </c>
      <c r="H76" s="11" t="n">
        <v>1000</v>
      </c>
      <c r="I76" s="11"/>
      <c r="J76" s="12" t="n">
        <v>104.874025194961</v>
      </c>
      <c r="K76" s="11" t="n">
        <v>95.5000725794745</v>
      </c>
      <c r="L76" s="0" t="n">
        <v>119.732384823848</v>
      </c>
      <c r="M76" s="0" t="n">
        <v>106.050695012265</v>
      </c>
      <c r="N76" s="0" t="n">
        <v>101.89417658109</v>
      </c>
      <c r="O76" s="11"/>
      <c r="P76" s="12" t="n">
        <f aca="false">AVERAGE(I76:N76)</f>
        <v>105.610270838328</v>
      </c>
      <c r="Q76" s="12" t="n">
        <f aca="false">STDEV(I76:N76)/SQRT(6)</f>
        <v>3.62971302746733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78.9256828933313</v>
      </c>
      <c r="J77" s="11" t="n">
        <v>83.2333533293341</v>
      </c>
      <c r="K77" s="11" t="n">
        <v>85.9631296269415</v>
      </c>
      <c r="L77" s="0" t="n">
        <v>87.7371273712737</v>
      </c>
      <c r="M77" s="0" t="n">
        <v>86.8029435813573</v>
      </c>
      <c r="N77" s="0" t="n">
        <v>76.4245460237946</v>
      </c>
      <c r="O77" s="11"/>
      <c r="P77" s="12" t="n">
        <f aca="false">AVERAGE(I77:N77)</f>
        <v>83.1811304710054</v>
      </c>
      <c r="Q77" s="12" t="n">
        <f aca="false">STDEV(I77:N77)/SQRT(6)</f>
        <v>1.87418561843765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24.6299404852739</v>
      </c>
      <c r="J78" s="11" t="n">
        <v>25.9148170365927</v>
      </c>
      <c r="K78" s="11" t="n">
        <v>18.5077660037741</v>
      </c>
      <c r="L78" s="0" t="n">
        <v>20.3252032520325</v>
      </c>
      <c r="M78" s="0" t="n">
        <v>22.1749795584628</v>
      </c>
      <c r="N78" s="0" t="n">
        <v>16.1396368190357</v>
      </c>
      <c r="O78" s="11"/>
      <c r="P78" s="12" t="n">
        <f aca="false">AVERAGE(I78:N78)</f>
        <v>21.2820571925286</v>
      </c>
      <c r="Q78" s="12" t="n">
        <f aca="false">STDEV(I78:N78)/SQRT(6)</f>
        <v>1.51134426948727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Q82" s="11"/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92.3030702061144</v>
      </c>
      <c r="K83" s="11"/>
      <c r="L83" s="11" t="n">
        <f aca="false">($J83-J76)^2</f>
        <v>158.028909331609</v>
      </c>
      <c r="M83" s="11" t="n">
        <f aca="false">($J83-K76)^2</f>
        <v>10.2208241752704</v>
      </c>
      <c r="N83" s="11" t="n">
        <f aca="false">($J83-L76)^2</f>
        <v>752.367300398616</v>
      </c>
      <c r="O83" s="11" t="n">
        <f aca="false">($J83-M76)^2</f>
        <v>188.997187810688</v>
      </c>
      <c r="P83" s="11" t="n">
        <f aca="false">($J83-N76)^2</f>
        <v>91.9893214960983</v>
      </c>
      <c r="Q83" s="11"/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70.5747227552961</v>
      </c>
      <c r="K84" s="11" t="n">
        <f aca="false">($J84-I77)^2</f>
        <v>69.7385352270532</v>
      </c>
      <c r="L84" s="11" t="n">
        <f aca="false">($J84-J77)^2</f>
        <v>160.24092800997</v>
      </c>
      <c r="M84" s="11" t="n">
        <f aca="false">($J84-K77)^2</f>
        <v>236.803066047304</v>
      </c>
      <c r="N84" s="11" t="n">
        <f aca="false">($J84-L77)^2</f>
        <v>294.54813220253</v>
      </c>
      <c r="O84" s="11" t="n">
        <f aca="false">($J84-M77)^2</f>
        <v>263.355151179407</v>
      </c>
      <c r="P84" s="11" t="n">
        <f aca="false">($J84-N77)^2</f>
        <v>34.2204322726668</v>
      </c>
      <c r="Q84" s="11"/>
      <c r="R84" s="12" t="s">
        <v>0</v>
      </c>
      <c r="S84" s="11" t="n">
        <v>11992.1933391466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37.4847488948893</v>
      </c>
      <c r="K85" s="11" t="n">
        <f aca="false">($J85-I78)^2</f>
        <v>165.246099247919</v>
      </c>
      <c r="L85" s="11" t="n">
        <f aca="false">($J85-J78)^2</f>
        <v>133.863323205626</v>
      </c>
      <c r="M85" s="11" t="n">
        <f aca="false">($J85-K78)^2</f>
        <v>360.125879649679</v>
      </c>
      <c r="N85" s="11" t="n">
        <f aca="false">($J85-L78)^2</f>
        <v>294.450006669285</v>
      </c>
      <c r="O85" s="11" t="n">
        <f aca="false">($J85-M78)^2</f>
        <v>234.389037134585</v>
      </c>
      <c r="P85" s="11" t="n">
        <f aca="false">($J85-N78)^2</f>
        <v>455.613809530751</v>
      </c>
      <c r="Q85" s="11"/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SUM(K83:N85)</f>
        <v>2635.63300416486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P108" s="0" t="s">
        <v>2</v>
      </c>
      <c r="Q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1"/>
      <c r="P109" s="12" t="n">
        <f aca="false">AVERAGE(I109:N109)</f>
        <v>100</v>
      </c>
      <c r="Q109" s="12" t="n">
        <f aca="false">STDEV(I109:N109)/SQRT(6)</f>
        <v>0</v>
      </c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IAT-40</v>
      </c>
      <c r="H110" s="11" t="n">
        <v>1000</v>
      </c>
      <c r="I110" s="11" t="n">
        <v>104.242331756447</v>
      </c>
      <c r="J110" s="12" t="n">
        <v>96.5956808638273</v>
      </c>
      <c r="K110" s="11" t="n">
        <v>97.4742342865438</v>
      </c>
      <c r="L110" s="0" t="n">
        <v>115.040650406504</v>
      </c>
      <c r="M110" s="0" t="n">
        <v>107.538838920687</v>
      </c>
      <c r="N110" s="0" t="n">
        <v>115.122103944897</v>
      </c>
      <c r="O110" s="11"/>
      <c r="P110" s="12" t="n">
        <f aca="false">AVERAGE(I110:N110)</f>
        <v>106.002306696484</v>
      </c>
      <c r="Q110" s="12" t="n">
        <f aca="false">STDEV(I110:N110)/SQRT(6)</f>
        <v>3.32432163768279</v>
      </c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104.761178086373</v>
      </c>
      <c r="J111" s="11" t="n">
        <v>93.5812837432514</v>
      </c>
      <c r="K111" s="11" t="n">
        <v>94.4839599361301</v>
      </c>
      <c r="L111" s="0" t="n">
        <v>129.319105691057</v>
      </c>
      <c r="M111" s="0" t="n">
        <v>104.513491414554</v>
      </c>
      <c r="N111" s="0" t="n">
        <v>109.2360676268</v>
      </c>
      <c r="O111" s="11"/>
      <c r="P111" s="12" t="n">
        <f aca="false">AVERAGE(I111:N111)</f>
        <v>105.982514416361</v>
      </c>
      <c r="Q111" s="12" t="n">
        <f aca="false">STDEV(I111:N111)/SQRT(6)</f>
        <v>5.30672236937476</v>
      </c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20000</v>
      </c>
      <c r="I112" s="11" t="n">
        <v>79.0325041965512</v>
      </c>
      <c r="J112" s="11" t="n">
        <v>69.751049790042</v>
      </c>
      <c r="K112" s="11" t="n">
        <v>72.8988242125127</v>
      </c>
      <c r="L112" s="0" t="n">
        <v>107.977642276423</v>
      </c>
      <c r="M112" s="0" t="n">
        <v>81.7661488143909</v>
      </c>
      <c r="N112" s="0" t="n">
        <v>76.9881026925485</v>
      </c>
      <c r="O112" s="11"/>
      <c r="P112" s="12" t="n">
        <f aca="false">AVERAGE(I112:N112)</f>
        <v>81.4023786637447</v>
      </c>
      <c r="Q112" s="12" t="n">
        <f aca="false">STDEV(I112:N112)/SQRT(6)</f>
        <v>5.59625769294156</v>
      </c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99.1317472750542</v>
      </c>
      <c r="K117" s="11" t="n">
        <f aca="false">($J117-I110)^2</f>
        <v>26.1180737414533</v>
      </c>
      <c r="L117" s="11" t="n">
        <f aca="false">($J117-J110)^2</f>
        <v>6.43163284215313</v>
      </c>
      <c r="M117" s="11" t="n">
        <f aca="false">($J117-K110)^2</f>
        <v>2.74734930708055</v>
      </c>
      <c r="N117" s="11" t="n">
        <f aca="false">($J117-L110)^2</f>
        <v>253.093198845854</v>
      </c>
      <c r="O117" s="11" t="n">
        <f aca="false">($J117-M110)^2</f>
        <v>70.6791899380694</v>
      </c>
      <c r="P117" s="11" t="n">
        <f aca="false">($J117-N110)^2</f>
        <v>255.691506428787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95.8044483416706</v>
      </c>
      <c r="K118" s="11" t="n">
        <f aca="false">($J118-I111)^2</f>
        <v>80.2230077196362</v>
      </c>
      <c r="L118" s="11" t="n">
        <f aca="false">($J118-J111)^2</f>
        <v>4.94246083166448</v>
      </c>
      <c r="M118" s="11" t="n">
        <f aca="false">($J118-K111)^2</f>
        <v>1.74368962916693</v>
      </c>
      <c r="N118" s="11" t="n">
        <f aca="false">($J118-L111)^2</f>
        <v>1123.23225724678</v>
      </c>
      <c r="O118" s="11" t="n">
        <f aca="false">($J118-M111)^2</f>
        <v>75.8474312453379</v>
      </c>
      <c r="P118" s="11" t="n">
        <f aca="false">($J118-N111)^2</f>
        <v>180.408396620659</v>
      </c>
      <c r="R118" s="12" t="s">
        <v>0</v>
      </c>
      <c r="S118" s="11" t="n">
        <v>114173.839513418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85.0939646114846</v>
      </c>
      <c r="K119" s="11" t="n">
        <f aca="false">($J119-I112)^2</f>
        <v>36.7413023618042</v>
      </c>
      <c r="L119" s="11" t="n">
        <f aca="false">($J119-J112)^2</f>
        <v>235.405035218042</v>
      </c>
      <c r="M119" s="11" t="n">
        <f aca="false">($J119-K112)^2</f>
        <v>148.721449350636</v>
      </c>
      <c r="N119" s="11" t="n">
        <f aca="false">($J119-L112)^2</f>
        <v>523.662703472802</v>
      </c>
      <c r="O119" s="11" t="n">
        <f aca="false">($J119-M112)^2</f>
        <v>11.0743579793861</v>
      </c>
      <c r="P119" s="11" t="n">
        <f aca="false">($J119-N112)^2</f>
        <v>65.704997448858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3102.46804022817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IAT-93-II</v>
      </c>
      <c r="H144" s="11" t="n">
        <v>1000</v>
      </c>
      <c r="I144" s="11" t="n">
        <v>96.4748969937433</v>
      </c>
      <c r="J144" s="12" t="n">
        <v>93.2363527294541</v>
      </c>
      <c r="K144" s="11" t="n">
        <v>95.775874582668</v>
      </c>
      <c r="L144" s="0" t="n">
        <v>104.217479674797</v>
      </c>
      <c r="M144" s="0" t="n">
        <v>78.3810302534751</v>
      </c>
      <c r="N144" s="0" t="n">
        <v>100.782717595492</v>
      </c>
      <c r="O144" s="11"/>
      <c r="P144" s="12" t="n">
        <f aca="false">AVERAGE(I144:N144)</f>
        <v>94.8113919716049</v>
      </c>
      <c r="Q144" s="12" t="n">
        <f aca="false">STDEV(I144:N144)/SQRT(6)</f>
        <v>3.65269866471013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98.199298031436</v>
      </c>
      <c r="J145" s="11" t="n">
        <v>89.3521295740852</v>
      </c>
      <c r="K145" s="11" t="n">
        <v>89.1421106111192</v>
      </c>
      <c r="L145" s="0" t="n">
        <v>90.1592140921409</v>
      </c>
      <c r="M145" s="0" t="n">
        <v>97.3998364677024</v>
      </c>
      <c r="N145" s="0" t="n">
        <v>68.0807764558547</v>
      </c>
      <c r="O145" s="11"/>
      <c r="P145" s="12" t="n">
        <f aca="false">AVERAGE(I145:N145)</f>
        <v>88.7222275387231</v>
      </c>
      <c r="Q145" s="12" t="n">
        <f aca="false">STDEV(I145:N145)/SQRT(6)</f>
        <v>4.44905710376907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11" t="n">
        <v>53.7005951472608</v>
      </c>
      <c r="J146" s="11" t="n">
        <v>46.8506298740252</v>
      </c>
      <c r="K146" s="11" t="n">
        <v>47.4960081289011</v>
      </c>
      <c r="L146" s="0" t="n">
        <v>60.4336043360434</v>
      </c>
      <c r="M146" s="0" t="n">
        <v>57.187244480785</v>
      </c>
      <c r="N146" s="0" t="n">
        <v>72.5422667501565</v>
      </c>
      <c r="O146" s="11"/>
      <c r="P146" s="12" t="n">
        <f aca="false">AVERAGE(I146:N146)</f>
        <v>56.368391452862</v>
      </c>
      <c r="Q146" s="12" t="n">
        <f aca="false">STDEV(I146:N146)/SQRT(6)</f>
        <v>3.89535974652927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96.5358750465529</v>
      </c>
      <c r="K151" s="11" t="n">
        <f aca="false">($J151-I144)^2</f>
        <v>0.00371832292444893</v>
      </c>
      <c r="L151" s="11" t="n">
        <f aca="false">($J151-J144)^2</f>
        <v>10.886847521033</v>
      </c>
      <c r="M151" s="11" t="n">
        <f aca="false">($J151-K144)^2</f>
        <v>0.577600705105253</v>
      </c>
      <c r="N151" s="11" t="n">
        <f aca="false">($J151-L144)^2</f>
        <v>59.0070496646614</v>
      </c>
      <c r="O151" s="11" t="n">
        <f aca="false">($J151-M144)^2</f>
        <v>329.598389460744</v>
      </c>
      <c r="P151" s="11" t="n">
        <f aca="false">($J151-N144)^2</f>
        <v>18.0356716354797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84.7873201832453</v>
      </c>
      <c r="K152" s="11" t="n">
        <f aca="false">($J152-I145)^2</f>
        <v>179.881149800359</v>
      </c>
      <c r="L152" s="11" t="n">
        <f aca="false">($J152-J145)^2</f>
        <v>20.8374847747005</v>
      </c>
      <c r="M152" s="11" t="n">
        <f aca="false">($J152-K145)^2</f>
        <v>18.9641996707025</v>
      </c>
      <c r="N152" s="11" t="n">
        <f aca="false">($J152-L145)^2</f>
        <v>28.8572441684301</v>
      </c>
      <c r="O152" s="11" t="n">
        <f aca="false">($J152-M145)^2</f>
        <v>159.075567025697</v>
      </c>
      <c r="P152" s="11" t="n">
        <f aca="false">($J152-N145)^2</f>
        <v>279.108603315213</v>
      </c>
      <c r="R152" s="12" t="s">
        <v>0</v>
      </c>
      <c r="S152" s="11" t="n">
        <v>27867.3189748802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58.2178395859279</v>
      </c>
      <c r="K153" s="11" t="n">
        <f aca="false">($J153-I146)^2</f>
        <v>20.4054973186692</v>
      </c>
      <c r="L153" s="11" t="n">
        <f aca="false">($J153-J146)^2</f>
        <v>129.213456634376</v>
      </c>
      <c r="M153" s="11" t="n">
        <f aca="false">($J153-K146)^2</f>
        <v>114.95766979289</v>
      </c>
      <c r="N153" s="11" t="n">
        <f aca="false">($J153-L146)^2</f>
        <v>4.90961342785426</v>
      </c>
      <c r="O153" s="11" t="n">
        <f aca="false">($J153-M146)^2</f>
        <v>1.06212627074458</v>
      </c>
      <c r="P153" s="11" t="n">
        <f aca="false">($J153-N146)^2</f>
        <v>205.189213583289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1580.57110309287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IAT-120</v>
      </c>
      <c r="H178" s="11" t="n">
        <v>1000</v>
      </c>
      <c r="I178" s="11" t="n">
        <v>100.198382420266</v>
      </c>
      <c r="J178" s="12" t="n">
        <v>97.6904619076185</v>
      </c>
      <c r="K178" s="11" t="n">
        <v>95.3258818406155</v>
      </c>
      <c r="L178" s="0" t="n">
        <v>110.416666666667</v>
      </c>
      <c r="M178" s="0" t="n">
        <v>104.415372035977</v>
      </c>
      <c r="N178" s="0" t="n">
        <v>105.5729492799</v>
      </c>
      <c r="O178" s="11"/>
      <c r="P178" s="12" t="n">
        <f aca="false">AVERAGE(I178:N178)</f>
        <v>102.269952358507</v>
      </c>
      <c r="Q178" s="12" t="n">
        <f aca="false">STDEV(I178:N178)/SQRT(6)</f>
        <v>2.27570368919329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96.3375553181749</v>
      </c>
      <c r="J179" s="11" t="n">
        <v>91.121775644871</v>
      </c>
      <c r="K179" s="11" t="n">
        <v>103.367687617942</v>
      </c>
      <c r="L179" s="0" t="n">
        <v>98.7974254742547</v>
      </c>
      <c r="M179" s="0" t="n">
        <v>101.340964840556</v>
      </c>
      <c r="N179" s="0" t="n">
        <v>110.723231058234</v>
      </c>
      <c r="O179" s="11"/>
      <c r="P179" s="12" t="n">
        <f aca="false">AVERAGE(I179:N179)</f>
        <v>100.281439992339</v>
      </c>
      <c r="Q179" s="12" t="n">
        <f aca="false">STDEV(I179:N179)/SQRT(6)</f>
        <v>2.71621362896712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11" t="n">
        <v>96.3070349458263</v>
      </c>
      <c r="J180" s="11" t="n">
        <v>84.8980203959208</v>
      </c>
      <c r="K180" s="11" t="n">
        <v>86.427638263899</v>
      </c>
      <c r="L180" s="0" t="n">
        <v>97.4593495934959</v>
      </c>
      <c r="M180" s="0" t="n">
        <v>98.2665576451349</v>
      </c>
      <c r="N180" s="0" t="n">
        <v>93.0964308077646</v>
      </c>
      <c r="O180" s="11"/>
      <c r="P180" s="12" t="n">
        <f aca="false">AVERAGE(I180:N180)</f>
        <v>92.7425052753403</v>
      </c>
      <c r="Q180" s="12" t="n">
        <f aca="false">STDEV(I180:N180)/SQRT(6)</f>
        <v>2.35943777452636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99.650529356186</v>
      </c>
      <c r="K185" s="11" t="n">
        <f aca="false">($J185-I178)^2</f>
        <v>0.300142979821878</v>
      </c>
      <c r="L185" s="11" t="n">
        <f aca="false">($J185-J178)^2</f>
        <v>3.8418644029338</v>
      </c>
      <c r="M185" s="11" t="n">
        <f aca="false">($J185-K178)^2</f>
        <v>18.7025761339299</v>
      </c>
      <c r="N185" s="11" t="n">
        <f aca="false">($J185-L178)^2</f>
        <v>115.909712588132</v>
      </c>
      <c r="O185" s="11" t="n">
        <f aca="false">($J185-M178)^2</f>
        <v>22.7037257631582</v>
      </c>
      <c r="P185" s="11" t="n">
        <f aca="false">($J185-N178)^2</f>
        <v>35.0750577528049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98.2767359882754</v>
      </c>
      <c r="K186" s="11" t="n">
        <f aca="false">($J186-I179)^2</f>
        <v>3.76042167129147</v>
      </c>
      <c r="L186" s="11" t="n">
        <f aca="false">($J186-J179)^2</f>
        <v>51.19345751569</v>
      </c>
      <c r="M186" s="11" t="n">
        <f aca="false">($J186-K179)^2</f>
        <v>25.9177884956048</v>
      </c>
      <c r="N186" s="11" t="n">
        <f aca="false">($J186-L179)^2</f>
        <v>0.271117540809362</v>
      </c>
      <c r="O186" s="11" t="n">
        <f aca="false">($J186-M179)^2</f>
        <v>9.38949845914875</v>
      </c>
      <c r="P186" s="11" t="n">
        <f aca="false">($J186-N179)^2</f>
        <v>154.915239526503</v>
      </c>
      <c r="R186" s="12" t="s">
        <v>0</v>
      </c>
      <c r="S186" s="11" t="n">
        <v>285147.067772637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93.4457833247469</v>
      </c>
      <c r="K187" s="11" t="n">
        <f aca="false">($J187-I180)^2</f>
        <v>8.18676083912944</v>
      </c>
      <c r="L187" s="11" t="n">
        <f aca="false">($J187-J180)^2</f>
        <v>73.064251087414</v>
      </c>
      <c r="M187" s="11" t="n">
        <f aca="false">($J187-K180)^2</f>
        <v>49.254360095104</v>
      </c>
      <c r="N187" s="11" t="n">
        <f aca="false">($J187-L180)^2</f>
        <v>16.1087141936397</v>
      </c>
      <c r="O187" s="11" t="n">
        <f aca="false">($J187-M180)^2</f>
        <v>23.2398650481122</v>
      </c>
      <c r="P187" s="11" t="n">
        <f aca="false">($J187-N180)^2</f>
        <v>0.122047181121873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611.956601274349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AVERAGE(I211:N211)</f>
        <v>100</v>
      </c>
      <c r="Q211" s="12" t="n">
        <f aca="false">STDEV(I211:N211)/SQRT(6)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AKI XVII31</v>
      </c>
      <c r="H212" s="11" t="n">
        <v>1000</v>
      </c>
      <c r="I212" s="11" t="n">
        <v>93.8501449717687</v>
      </c>
      <c r="J212" s="12" t="n">
        <v>93.74625074985</v>
      </c>
      <c r="K212" s="11" t="n">
        <v>91.2904630570475</v>
      </c>
      <c r="L212" s="0" t="n">
        <v>109.502032520325</v>
      </c>
      <c r="M212" s="0" t="n">
        <v>107.457072771872</v>
      </c>
      <c r="N212" s="0" t="n">
        <v>102.395115842204</v>
      </c>
      <c r="O212" s="11"/>
      <c r="P212" s="12" t="n">
        <f aca="false">AVERAGE(I212:N212)</f>
        <v>99.7068466521779</v>
      </c>
      <c r="Q212" s="12" t="n">
        <f aca="false">STDEV(I212:N212)/SQRT(6)</f>
        <v>3.18278511810289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83.0306729742103</v>
      </c>
      <c r="J213" s="11" t="n">
        <v>86.8326334733053</v>
      </c>
      <c r="K213" s="11" t="n">
        <v>81.8986790535637</v>
      </c>
      <c r="L213" s="0" t="n">
        <v>101.100948509485</v>
      </c>
      <c r="M213" s="0" t="n">
        <v>96.7130008176615</v>
      </c>
      <c r="N213" s="0" t="n">
        <v>93.6443331246086</v>
      </c>
      <c r="O213" s="11"/>
      <c r="P213" s="12" t="n">
        <f aca="false">AVERAGE(I213:N213)</f>
        <v>90.5367113254724</v>
      </c>
      <c r="Q213" s="12" t="n">
        <f aca="false">STDEV(I213:N213)/SQRT(6)</f>
        <v>3.18372621527006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11" t="n">
        <v>28.8722722417213</v>
      </c>
      <c r="J214" s="11" t="n">
        <v>26.2147570485903</v>
      </c>
      <c r="K214" s="11" t="n">
        <v>29.8591958194223</v>
      </c>
      <c r="L214" s="0" t="n">
        <v>31.3685636856369</v>
      </c>
      <c r="M214" s="0" t="n">
        <v>33.1643499591169</v>
      </c>
      <c r="N214" s="0" t="n">
        <v>31.3087038196619</v>
      </c>
      <c r="O214" s="11"/>
      <c r="P214" s="12" t="n">
        <f aca="false">AVERAGE(I214:N214)</f>
        <v>30.1313070956916</v>
      </c>
      <c r="Q214" s="12" t="n">
        <f aca="false">STDEV(I214:N214)/SQRT(6)</f>
        <v>0.985139474186072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93.8205388241822</v>
      </c>
      <c r="K219" s="11" t="n">
        <f aca="false">($J219-I212)^2</f>
        <v>0.000876523974916495</v>
      </c>
      <c r="L219" s="11" t="n">
        <f aca="false">($J219-J212)^2</f>
        <v>0.0055187179879783</v>
      </c>
      <c r="M219" s="11" t="n">
        <f aca="false">($J219-K212)^2</f>
        <v>6.40128338744198</v>
      </c>
      <c r="N219" s="11" t="n">
        <f aca="false">($J219-L212)^2</f>
        <v>245.909244542168</v>
      </c>
      <c r="O219" s="11" t="n">
        <f aca="false">($J219-M212)^2</f>
        <v>185.955058106498</v>
      </c>
      <c r="P219" s="11" t="n">
        <f aca="false">($J219-N212)^2</f>
        <v>73.5233710379886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75.2262349043955</v>
      </c>
      <c r="K220" s="11" t="n">
        <f aca="false">($J220-I213)^2</f>
        <v>60.9092535855742</v>
      </c>
      <c r="L220" s="11" t="n">
        <f aca="false">($J220-J213)^2</f>
        <v>134.708487740391</v>
      </c>
      <c r="M220" s="11" t="n">
        <f aca="false">($J220-K213)^2</f>
        <v>44.5215109237686</v>
      </c>
      <c r="N220" s="11" t="n">
        <f aca="false">($J220-L213)^2</f>
        <v>669.500804145402</v>
      </c>
      <c r="O220" s="11" t="n">
        <f aca="false">($J220-M213)^2</f>
        <v>461.681109411488</v>
      </c>
      <c r="P220" s="11" t="n">
        <f aca="false">($J220-N213)^2</f>
        <v>339.226342049416</v>
      </c>
      <c r="R220" s="12" t="s">
        <v>0</v>
      </c>
      <c r="S220" s="11" t="n">
        <v>15182.6407116742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43.153783810879</v>
      </c>
      <c r="K221" s="11" t="n">
        <f aca="false">($J221-I214)^2</f>
        <v>203.961572699986</v>
      </c>
      <c r="L221" s="11" t="n">
        <f aca="false">($J221-J214)^2</f>
        <v>286.930627653534</v>
      </c>
      <c r="M221" s="11" t="n">
        <f aca="false">($J221-K214)^2</f>
        <v>176.746069862586</v>
      </c>
      <c r="N221" s="11" t="n">
        <f aca="false">($J221-L214)^2</f>
        <v>138.891413400412</v>
      </c>
      <c r="O221" s="11" t="n">
        <f aca="false">($J221-M214)^2</f>
        <v>99.7887886787315</v>
      </c>
      <c r="P221" s="11" t="n">
        <f aca="false">($J221-N214)^2</f>
        <v>140.305919998333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3268.96725246568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O245" s="0" t="s">
        <v>2</v>
      </c>
      <c r="P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2" t="n">
        <f aca="false">AVERAGE(I246:N246)</f>
        <v>100</v>
      </c>
      <c r="P246" s="12" t="n">
        <f aca="false">STDEV(I246:N246)/SQRT(6)</f>
        <v>0</v>
      </c>
      <c r="Q246" s="12"/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C22</v>
      </c>
      <c r="H247" s="11" t="n">
        <v>1000</v>
      </c>
      <c r="I247" s="11" t="n">
        <v>89.3331298641843</v>
      </c>
      <c r="J247" s="12" t="n">
        <v>95.6658668266347</v>
      </c>
      <c r="K247" s="11" t="n">
        <v>88.7646973435912</v>
      </c>
      <c r="L247" s="0" t="n">
        <v>111.161924119241</v>
      </c>
      <c r="M247" s="0" t="n">
        <v>106.524938675388</v>
      </c>
      <c r="N247" s="0" t="n">
        <v>104.038822792736</v>
      </c>
      <c r="O247" s="12" t="n">
        <f aca="false">AVERAGE(I247:N247)</f>
        <v>99.2482299369626</v>
      </c>
      <c r="P247" s="12" t="n">
        <f aca="false">STDEV(I247:N247)/SQRT(6)</f>
        <v>3.82484583387028</v>
      </c>
      <c r="Q247" s="12"/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86.6625972836869</v>
      </c>
      <c r="J248" s="11" t="n">
        <v>94.7960407918416</v>
      </c>
      <c r="K248" s="11" t="n">
        <v>71.8681956742633</v>
      </c>
      <c r="L248" s="0" t="n">
        <v>107.740514905149</v>
      </c>
      <c r="M248" s="0" t="n">
        <v>106.81929681112</v>
      </c>
      <c r="N248" s="0" t="n">
        <v>100.579211020664</v>
      </c>
      <c r="O248" s="12" t="n">
        <f aca="false">AVERAGE(I248:N248)</f>
        <v>94.7443094144541</v>
      </c>
      <c r="P248" s="12" t="n">
        <f aca="false">STDEV(I248:N248)/SQRT(6)</f>
        <v>5.58983029406768</v>
      </c>
      <c r="Q248" s="12"/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50000</v>
      </c>
      <c r="I249" s="11" t="n">
        <v>61.1475660003052</v>
      </c>
      <c r="J249" s="11" t="n">
        <v>64.9220155968806</v>
      </c>
      <c r="K249" s="11" t="n">
        <v>61.8667440847728</v>
      </c>
      <c r="L249" s="0" t="n">
        <v>76.9478319783198</v>
      </c>
      <c r="M249" s="0" t="n">
        <v>71.3982011447261</v>
      </c>
      <c r="N249" s="0" t="n">
        <v>69.9906073888541</v>
      </c>
      <c r="O249" s="12" t="n">
        <f aca="false">AVERAGE(I249:N249)</f>
        <v>67.7121610323098</v>
      </c>
      <c r="P249" s="12" t="n">
        <f aca="false">STDEV(I249:N249)/SQRT(6)</f>
        <v>2.51080031137872</v>
      </c>
      <c r="Q249" s="12"/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99.0498907558701</v>
      </c>
      <c r="K254" s="11" t="n">
        <f aca="false">($J254-I247)^2</f>
        <v>94.4154422261953</v>
      </c>
      <c r="L254" s="11" t="n">
        <f aca="false">($J254-J247)^2</f>
        <v>11.4516179536381</v>
      </c>
      <c r="M254" s="11" t="n">
        <f aca="false">($J254-K247)^2</f>
        <v>105.785203527986</v>
      </c>
      <c r="N254" s="11" t="n">
        <f aca="false">($J254-L247)^2</f>
        <v>146.701352195409</v>
      </c>
      <c r="O254" s="11" t="n">
        <f aca="false">($J254-M247)^2</f>
        <v>55.8763413990883</v>
      </c>
      <c r="P254" s="11" t="n">
        <f aca="false">($J254-N247)^2</f>
        <v>24.8894428684666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95.4233851426618</v>
      </c>
      <c r="K255" s="11" t="n">
        <f aca="false">($J255-I248)^2</f>
        <v>76.7514039099626</v>
      </c>
      <c r="L255" s="11" t="n">
        <f aca="false">($J255-J248)^2</f>
        <v>0.393560934506065</v>
      </c>
      <c r="M255" s="11" t="n">
        <f aca="false">($J255-K248)^2</f>
        <v>554.846950892153</v>
      </c>
      <c r="N255" s="11" t="n">
        <f aca="false">($J255-L248)^2</f>
        <v>151.711685585947</v>
      </c>
      <c r="O255" s="11" t="n">
        <f aca="false">($J255-M248)^2</f>
        <v>129.866802755301</v>
      </c>
      <c r="P255" s="11" t="n">
        <f aca="false">($J255-N248)^2</f>
        <v>26.5825404842768</v>
      </c>
      <c r="R255" s="12" t="s">
        <v>0</v>
      </c>
      <c r="S255" s="11" t="n">
        <v>104251.054673805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50000</v>
      </c>
      <c r="I256" s="11" t="n">
        <v>50000</v>
      </c>
      <c r="J256" s="11" t="n">
        <f aca="false">S$254-((I256^S$256*S$254)/(I256^S$256+S$255^S$256))</f>
        <v>67.5853107742212</v>
      </c>
      <c r="K256" s="11" t="n">
        <f aca="false">($J256-I249)^2</f>
        <v>41.4445577740832</v>
      </c>
      <c r="L256" s="11" t="n">
        <f aca="false">($J256-J249)^2</f>
        <v>7.09314120164585</v>
      </c>
      <c r="M256" s="11" t="n">
        <f aca="false">($J256-K249)^2</f>
        <v>32.7020049816692</v>
      </c>
      <c r="N256" s="11" t="n">
        <f aca="false">($J256-L249)^2</f>
        <v>87.6568032971953</v>
      </c>
      <c r="O256" s="11" t="n">
        <f aca="false">($J256-M249)^2</f>
        <v>14.5381329774888</v>
      </c>
      <c r="P256" s="11" t="n">
        <f aca="false">($J256-N249)^2</f>
        <v>5.78545180436437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1568.49243676938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A25" colorId="64" zoomScale="65" zoomScaleNormal="65" zoomScalePageLayoutView="100" workbookViewId="0">
      <selection pane="topLeft" activeCell="I23" activeCellId="0" sqref="I23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">
        <v>99</v>
      </c>
      <c r="B6" s="9" t="n">
        <f aca="false">AVERAGE(T15,AN15,AC15,AY15,BJ15)</f>
        <v>41300.3115779252</v>
      </c>
      <c r="C6" s="9" t="e">
        <f aca="false">STDEV(T15,AN15,AC15,AY15,BJ15)</f>
        <v>#DIV/0!</v>
      </c>
      <c r="D6" s="10" t="n">
        <f aca="false">B6/1000</f>
        <v>41.3003115779252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STDEV(J6:O6)/SQRT(6)</f>
        <v>0</v>
      </c>
      <c r="R6" s="12"/>
      <c r="T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12" t="str">
        <f aca="false">A6</f>
        <v>C1</v>
      </c>
      <c r="I7" s="11" t="n">
        <v>1000</v>
      </c>
      <c r="J7" s="11" t="n">
        <v>93.7565036420395</v>
      </c>
      <c r="K7" s="12" t="n">
        <v>93.65338882283</v>
      </c>
      <c r="L7" s="11" t="n">
        <v>93.5795836131632</v>
      </c>
      <c r="M7" s="0" t="n">
        <v>101.336573511543</v>
      </c>
      <c r="N7" s="0" t="n">
        <v>99.0262172284644</v>
      </c>
      <c r="O7" s="0" t="n">
        <v>85.8594067452255</v>
      </c>
      <c r="P7" s="12" t="n">
        <f aca="false">AVERAGE(J7:O7)</f>
        <v>94.5352789272109</v>
      </c>
      <c r="Q7" s="12" t="n">
        <f aca="false">STDEV(J7:O7)/SQRT(6)</f>
        <v>2.19084814323107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">
        <v>100</v>
      </c>
      <c r="B8" s="17" t="n">
        <f aca="false">AVERAGE(S49,AB49,AM49,AX49)</f>
        <v>600996.61748137</v>
      </c>
      <c r="C8" s="18" t="e">
        <f aca="false">STDEV(S49,AB49,AM49,AX49)</f>
        <v>#DIV/0!</v>
      </c>
      <c r="D8" s="10" t="n">
        <f aca="false">B8/1000</f>
        <v>600.99661748137</v>
      </c>
      <c r="E8" s="10" t="e">
        <f aca="false">C8/1000</f>
        <v>#DIV/0!</v>
      </c>
      <c r="I8" s="11" t="n">
        <v>5000</v>
      </c>
      <c r="J8" s="11" t="n">
        <v>88.2860115950647</v>
      </c>
      <c r="K8" s="11" t="n">
        <v>88.2282996432818</v>
      </c>
      <c r="L8" s="11" t="n">
        <v>103.075889858966</v>
      </c>
      <c r="M8" s="0" t="n">
        <v>99.4684082624544</v>
      </c>
      <c r="N8" s="0" t="n">
        <v>96.808988764045</v>
      </c>
      <c r="O8" s="0" t="n">
        <v>92.6046322633076</v>
      </c>
      <c r="P8" s="12" t="n">
        <f aca="false">AVERAGE(J8:O8)</f>
        <v>94.7453717311866</v>
      </c>
      <c r="Q8" s="12" t="n">
        <f aca="false">STDEV(J8:O8)/SQRT(6)</f>
        <v>2.48154151720027</v>
      </c>
      <c r="R8" s="12"/>
      <c r="S8" s="2"/>
      <c r="T8" s="11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11" t="n">
        <v>43.7490709082801</v>
      </c>
      <c r="K9" s="11" t="n">
        <v>32.2086801426873</v>
      </c>
      <c r="L9" s="11" t="n">
        <v>32.6393552719946</v>
      </c>
      <c r="M9" s="0" t="n">
        <v>64.4896719319563</v>
      </c>
      <c r="N9" s="0" t="n">
        <v>46.5318352059925</v>
      </c>
      <c r="O9" s="0" t="n">
        <v>40.5932547744819</v>
      </c>
      <c r="P9" s="12" t="n">
        <f aca="false">AVERAGE(J9:O9)</f>
        <v>43.3686447058988</v>
      </c>
      <c r="Q9" s="12" t="n">
        <f aca="false">STDEV(J9:O9)/SQRT(6)</f>
        <v>4.84291076178792</v>
      </c>
      <c r="R9" s="12"/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">
        <v>101</v>
      </c>
      <c r="B10" s="17" t="n">
        <f aca="false">AVERAGE(T84,AB84,AM84,AX84)</f>
        <v>62997.2358211615</v>
      </c>
      <c r="C10" s="18" t="e">
        <f aca="false">STDEV(T84,AB84,AM84,AX84)</f>
        <v>#DIV/0!</v>
      </c>
      <c r="D10" s="10" t="n">
        <f aca="false">B10/1000</f>
        <v>62.9972358211615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1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4" t="s">
        <v>102</v>
      </c>
      <c r="B12" s="17" t="n">
        <f aca="false">AVERAGE(S118,AB118,AM118)</f>
        <v>263271.819709917</v>
      </c>
      <c r="C12" s="18" t="e">
        <f aca="false">STDEV(S118,AB118,AM118)</f>
        <v>#DIV/0!</v>
      </c>
      <c r="D12" s="10" t="n">
        <f aca="false">B12/1000</f>
        <v>263.271819709917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4" t="s">
        <v>103</v>
      </c>
      <c r="B14" s="17" t="n">
        <f aca="false">AVERAGE(S152,AB152,AM152)</f>
        <v>1288899.37956828</v>
      </c>
      <c r="C14" s="18" t="e">
        <f aca="false">STDEV(S152,AB152,AM152)</f>
        <v>#DIV/0!</v>
      </c>
      <c r="D14" s="10" t="n">
        <f aca="false">B14/1000</f>
        <v>1288.89937956828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97.6359512195133</v>
      </c>
      <c r="L14" s="11" t="n">
        <f aca="false">($K14-J7)^2</f>
        <v>15.0501135063675</v>
      </c>
      <c r="M14" s="11" t="n">
        <f aca="false">($K14-K7)^2</f>
        <v>15.8608032434761</v>
      </c>
      <c r="N14" s="11" t="n">
        <f aca="false">($K14-L7)^2</f>
        <v>16.4541181578467</v>
      </c>
      <c r="O14" s="11" t="n">
        <f aca="false">($K14-M7)^2</f>
        <v>13.6946053482669</v>
      </c>
      <c r="P14" s="11" t="n">
        <f aca="false">($K14-N7)^2</f>
        <v>1.93283957564475</v>
      </c>
      <c r="Q14" s="11" t="n">
        <f aca="false">($K14-O7)^2</f>
        <v>138.686999754879</v>
      </c>
      <c r="S14" s="12" t="s">
        <v>12</v>
      </c>
      <c r="T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89.2009366036667</v>
      </c>
      <c r="L15" s="11" t="n">
        <f aca="false">($K15-J8)^2</f>
        <v>0.837087771365313</v>
      </c>
      <c r="M15" s="11" t="n">
        <f aca="false">($K15-K8)^2</f>
        <v>0.946022656706729</v>
      </c>
      <c r="N15" s="11" t="n">
        <f aca="false">($K15-L8)^2</f>
        <v>192.514327836741</v>
      </c>
      <c r="O15" s="11" t="n">
        <f aca="false">($K15-M8)^2</f>
        <v>105.420974264009</v>
      </c>
      <c r="P15" s="11" t="n">
        <f aca="false">($K15-N8)^2</f>
        <v>57.8824576750372</v>
      </c>
      <c r="Q15" s="11" t="n">
        <f aca="false">($K15-O8)^2</f>
        <v>11.5851441434584</v>
      </c>
      <c r="S15" s="12" t="s">
        <v>0</v>
      </c>
      <c r="T15" s="11" t="n">
        <v>41300.3115779252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4" t="s">
        <v>104</v>
      </c>
      <c r="B16" s="17" t="n">
        <f aca="false">AVERAGE(S186,AB186,AM186,AX186,BI186)</f>
        <v>458495.80100232</v>
      </c>
      <c r="C16" s="18" t="e">
        <f aca="false">STDEV(S186,AB186,AM186,AX186,BI186)</f>
        <v>#DIV/0!</v>
      </c>
      <c r="D16" s="10" t="n">
        <f aca="false">B16/1000</f>
        <v>458.49580100232</v>
      </c>
      <c r="E16" s="10" t="e">
        <f aca="false">C16/1000</f>
        <v>#DIV/0!</v>
      </c>
      <c r="I16" s="11" t="n">
        <v>50000</v>
      </c>
      <c r="J16" s="11" t="n">
        <v>50000</v>
      </c>
      <c r="K16" s="11" t="n">
        <f aca="false">$T$14-(J16^$T$16*$T$14)/(J16^$T$16+$T$15^$T$16)</f>
        <v>45.2356742974258</v>
      </c>
      <c r="L16" s="11" t="n">
        <f aca="false">($K16-J9)^2</f>
        <v>2.20998963661952</v>
      </c>
      <c r="M16" s="11" t="n">
        <f aca="false">($K16-K9)^2</f>
        <v>169.702576707592</v>
      </c>
      <c r="N16" s="11" t="n">
        <f aca="false">($K16-L9)^2</f>
        <v>158.66725299044</v>
      </c>
      <c r="O16" s="11" t="n">
        <f aca="false">($K16-M9)^2</f>
        <v>370.716424910505</v>
      </c>
      <c r="P16" s="11" t="n">
        <f aca="false">($K16-N9)^2</f>
        <v>1.68003310089641</v>
      </c>
      <c r="Q16" s="11" t="n">
        <f aca="false">($K16-O9)^2</f>
        <v>21.5520590270108</v>
      </c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1295.39383030686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4" t="s">
        <v>105</v>
      </c>
      <c r="B18" s="17" t="n">
        <f aca="false">AVERAGE(S220,AB220,AM220,AX220,BI220)</f>
        <v>1180109.43636518</v>
      </c>
      <c r="C18" s="17" t="e">
        <f aca="false">STDEV(S220,AB220,AM220,AX220,BI220)</f>
        <v>#DIV/0!</v>
      </c>
      <c r="D18" s="10" t="n">
        <f aca="false">B18/1000</f>
        <v>1180.10943636518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4" t="s">
        <v>106</v>
      </c>
      <c r="B20" s="18" t="n">
        <f aca="false">AVERAGE(S255,AB255,AM255,AX255)</f>
        <v>73896.0173737651</v>
      </c>
      <c r="C20" s="18" t="e">
        <f aca="false">STDEV(S255,AB255,AM255,AX255)</f>
        <v>#DIV/0!</v>
      </c>
      <c r="D20" s="10" t="n">
        <f aca="false">B20/1000</f>
        <v>73.8960173737651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P39" s="0" t="s">
        <v>2</v>
      </c>
      <c r="Q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1"/>
      <c r="P40" s="12" t="n">
        <f aca="false">AVERAGE(I40:N40)</f>
        <v>100</v>
      </c>
      <c r="Q40" s="12" t="n">
        <f aca="false">STDEV(I40:N40)/SQRT(6)</f>
        <v>0</v>
      </c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C6</v>
      </c>
      <c r="H41" s="11" t="n">
        <v>1000</v>
      </c>
      <c r="I41" s="11" t="n">
        <v>89.8022892819979</v>
      </c>
      <c r="J41" s="12" t="n">
        <v>93.5790725326991</v>
      </c>
      <c r="K41" s="11" t="n">
        <v>84.4190732034923</v>
      </c>
      <c r="L41" s="0" t="n">
        <v>100.577156743621</v>
      </c>
      <c r="M41" s="0" t="n">
        <v>97.7078651685393</v>
      </c>
      <c r="N41" s="0" t="n">
        <v>100.311526479751</v>
      </c>
      <c r="O41" s="11"/>
      <c r="P41" s="12" t="n">
        <f aca="false">AVERAGE(I41:N41)</f>
        <v>94.3994972350168</v>
      </c>
      <c r="Q41" s="12" t="n">
        <f aca="false">STDEV(I41:N41)/SQRT(6)</f>
        <v>2.61710493155386</v>
      </c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91.05098855359</v>
      </c>
      <c r="J42" s="11" t="n">
        <v>91.6617122473246</v>
      </c>
      <c r="K42" s="11" t="n">
        <v>86.380120886501</v>
      </c>
      <c r="L42" s="0" t="n">
        <v>99.6202916160389</v>
      </c>
      <c r="M42" s="0" t="n">
        <v>97.6779026217229</v>
      </c>
      <c r="N42" s="0" t="n">
        <v>99.7291074089124</v>
      </c>
      <c r="O42" s="11"/>
      <c r="P42" s="12" t="n">
        <f aca="false">AVERAGE(I42:N42)</f>
        <v>94.353353889015</v>
      </c>
      <c r="Q42" s="12" t="n">
        <f aca="false">STDEV(I42:N42)/SQRT(6)</f>
        <v>2.23170323035616</v>
      </c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11" t="n">
        <v>85.7291511818047</v>
      </c>
      <c r="J43" s="11" t="n">
        <v>88.9120095124851</v>
      </c>
      <c r="K43" s="11" t="n">
        <v>86.2055070517125</v>
      </c>
      <c r="L43" s="0" t="n">
        <v>95.8991494532199</v>
      </c>
      <c r="M43" s="0" t="n">
        <v>94.6217228464419</v>
      </c>
      <c r="N43" s="0" t="n">
        <v>106.650413111201</v>
      </c>
      <c r="O43" s="11"/>
      <c r="P43" s="12" t="n">
        <f aca="false">AVERAGE(I43:N43)</f>
        <v>93.0029921928109</v>
      </c>
      <c r="Q43" s="12" t="n">
        <f aca="false">STDEV(I43:N43)/SQRT(6)</f>
        <v>3.23063884351744</v>
      </c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99.8338861098284</v>
      </c>
      <c r="K48" s="11" t="n">
        <f aca="false">($J48-I41)^2</f>
        <v>100.632934916138</v>
      </c>
      <c r="L48" s="11" t="n">
        <f aca="false">($J48-J41)^2</f>
        <v>39.1226928846405</v>
      </c>
      <c r="M48" s="11" t="n">
        <f aca="false">($J48-K41)^2</f>
        <v>237.616456937345</v>
      </c>
      <c r="N48" s="11" t="n">
        <f aca="false">($J48-L41)^2</f>
        <v>0.552451235058524</v>
      </c>
      <c r="O48" s="11" t="n">
        <f aca="false">($J48-M41)^2</f>
        <v>4.5199650427996</v>
      </c>
      <c r="P48" s="11" t="n">
        <f aca="false">($J48-N41)^2</f>
        <v>0.228140322979836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99.174912886349</v>
      </c>
      <c r="K49" s="11" t="n">
        <f aca="false">($J49-I42)^2</f>
        <v>65.9981465643929</v>
      </c>
      <c r="L49" s="11" t="n">
        <f aca="false">($J49-J42)^2</f>
        <v>56.4481838422359</v>
      </c>
      <c r="M49" s="11" t="n">
        <f aca="false">($J49-K42)^2</f>
        <v>163.706702319373</v>
      </c>
      <c r="N49" s="11" t="n">
        <f aca="false">($J49-L42)^2</f>
        <v>0.198362212860233</v>
      </c>
      <c r="O49" s="11" t="n">
        <f aca="false">($J49-M42)^2</f>
        <v>2.24103973239577</v>
      </c>
      <c r="P49" s="11" t="n">
        <f aca="false">($J49-N42)^2</f>
        <v>0.307131568839329</v>
      </c>
      <c r="R49" s="12" t="s">
        <v>0</v>
      </c>
      <c r="S49" s="11" t="n">
        <v>600996.61748137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92.3194685414121</v>
      </c>
      <c r="K50" s="11" t="n">
        <f aca="false">($J50-I43)^2</f>
        <v>43.4322829003422</v>
      </c>
      <c r="L50" s="11" t="n">
        <f aca="false">($J50-J43)^2</f>
        <v>11.6107770338159</v>
      </c>
      <c r="M50" s="11" t="n">
        <f aca="false">($J50-K43)^2</f>
        <v>37.3805250975293</v>
      </c>
      <c r="N50" s="11" t="n">
        <f aca="false">($J50-L43)^2</f>
        <v>12.8141154303614</v>
      </c>
      <c r="O50" s="11" t="n">
        <f aca="false">($J50-M43)^2</f>
        <v>5.3003748850284</v>
      </c>
      <c r="P50" s="11" t="n">
        <f aca="false">($J50-N43)^2</f>
        <v>205.375972262363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987.486255188498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O74" s="0" t="s">
        <v>2</v>
      </c>
      <c r="P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2" t="n">
        <f aca="false">AVERAGE(J75:N75)</f>
        <v>100</v>
      </c>
      <c r="P75" s="12" t="n">
        <f aca="false">STDEV(J75:N75)/SQRT(6)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C7</v>
      </c>
      <c r="H76" s="11" t="n">
        <v>1000</v>
      </c>
      <c r="I76" s="11" t="n">
        <v>90.1739259699718</v>
      </c>
      <c r="J76" s="12" t="n">
        <v>93.5047562425683</v>
      </c>
      <c r="K76" s="11" t="n">
        <v>86.7159167226326</v>
      </c>
      <c r="L76" s="0" t="n">
        <v>94.911907654921</v>
      </c>
      <c r="M76" s="0" t="n">
        <v>94.1423220973783</v>
      </c>
      <c r="N76" s="0" t="n">
        <v>88.4464309901124</v>
      </c>
      <c r="O76" s="12" t="n">
        <f aca="false">AVERAGE(J76:N76)</f>
        <v>91.5442667415225</v>
      </c>
      <c r="P76" s="12" t="n">
        <f aca="false">STDEV(J76:N76)/SQRT(6)</f>
        <v>1.51167630856479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86.1007878697785</v>
      </c>
      <c r="J77" s="11" t="n">
        <v>89.6403091557669</v>
      </c>
      <c r="K77" s="11" t="n">
        <v>83.9086635325722</v>
      </c>
      <c r="L77" s="0" t="n">
        <v>97.2053462940461</v>
      </c>
      <c r="M77" s="0" t="n">
        <v>97.7677902621723</v>
      </c>
      <c r="N77" s="0" t="n">
        <v>88.7715020994176</v>
      </c>
      <c r="O77" s="12" t="n">
        <f aca="false">AVERAGE(J77:N77)</f>
        <v>91.458722268795</v>
      </c>
      <c r="P77" s="12" t="n">
        <f aca="false">STDEV(J77:N77)/SQRT(6)</f>
        <v>2.41832579864499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50000</v>
      </c>
      <c r="I78" s="11" t="n">
        <v>48.9965809424706</v>
      </c>
      <c r="J78" s="11" t="n">
        <v>60.6272294887039</v>
      </c>
      <c r="K78" s="11" t="n">
        <v>52.9214237743452</v>
      </c>
      <c r="L78" s="0" t="n">
        <v>65.9325637910085</v>
      </c>
      <c r="M78" s="0" t="n">
        <v>65.1685393258427</v>
      </c>
      <c r="N78" s="0" t="n">
        <v>46.9727752945957</v>
      </c>
      <c r="O78" s="12" t="n">
        <f aca="false">AVERAGE(J78:N78)</f>
        <v>58.3245063348992</v>
      </c>
      <c r="P78" s="12" t="n">
        <f aca="false">STDEV(J78:N78)/SQRT(6)</f>
        <v>3.34216096839059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T$83-(I82^T$85*T$83)/(I82^T$85+T$84^T$85)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S82" s="12" t="s">
        <v>10</v>
      </c>
      <c r="T82" s="11" t="n">
        <v>0</v>
      </c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T$83-(I83^T$85*T$83)/(I83^T$85+T$84^T$85)</f>
        <v>98.4374325122503</v>
      </c>
      <c r="K83" s="11" t="n">
        <f aca="false">($J83-I76)^2</f>
        <v>68.2855403742787</v>
      </c>
      <c r="L83" s="11" t="n">
        <f aca="false">($J83-J76)^2</f>
        <v>24.3312951814834</v>
      </c>
      <c r="M83" s="11" t="n">
        <f aca="false">($J83-K76)^2</f>
        <v>137.393932406256</v>
      </c>
      <c r="N83" s="11" t="n">
        <f aca="false">($J83-L76)^2</f>
        <v>12.4293255196465</v>
      </c>
      <c r="O83" s="11" t="n">
        <f aca="false">($J83-M76)^2</f>
        <v>18.4479734759416</v>
      </c>
      <c r="P83" s="11" t="n">
        <f aca="false">($J83-N76)^2</f>
        <v>99.8201114153608</v>
      </c>
      <c r="S83" s="12" t="s">
        <v>12</v>
      </c>
      <c r="T83" s="11" t="n">
        <v>100</v>
      </c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T$83-(I84^T$85*T$83)/(I84^T$85+T$84^T$85)</f>
        <v>92.6467599166083</v>
      </c>
      <c r="K84" s="11" t="n">
        <f aca="false">($J84-I77)^2</f>
        <v>42.8497500378777</v>
      </c>
      <c r="L84" s="11" t="n">
        <f aca="false">($J84-J77)^2</f>
        <v>9.03874617736411</v>
      </c>
      <c r="M84" s="11" t="n">
        <f aca="false">($J84-K77)^2</f>
        <v>76.3543284167055</v>
      </c>
      <c r="N84" s="11" t="n">
        <f aca="false">($J84-L77)^2</f>
        <v>20.780709760561</v>
      </c>
      <c r="O84" s="11" t="n">
        <f aca="false">($J84-M77)^2</f>
        <v>26.2249518001868</v>
      </c>
      <c r="P84" s="11" t="n">
        <f aca="false">($J84-N77)^2</f>
        <v>15.017623149698</v>
      </c>
      <c r="S84" s="12" t="s">
        <v>0</v>
      </c>
      <c r="T84" s="11" t="n">
        <v>62997.2358211615</v>
      </c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50000</v>
      </c>
      <c r="I85" s="11" t="n">
        <v>50000</v>
      </c>
      <c r="J85" s="11" t="n">
        <f aca="false">T$83-(I85^T$85*T$83)/(I85^T$85+T$84^T$85)</f>
        <v>55.7511299841582</v>
      </c>
      <c r="K85" s="11" t="n">
        <f aca="false">($J85-I78)^2</f>
        <v>45.6239327565626</v>
      </c>
      <c r="L85" s="11" t="n">
        <f aca="false">($J85-J78)^2</f>
        <v>23.776346378231</v>
      </c>
      <c r="M85" s="11" t="n">
        <f aca="false">($J85-K78)^2</f>
        <v>8.00723723385416</v>
      </c>
      <c r="N85" s="11" t="n">
        <f aca="false">($J85-L78)^2</f>
        <v>103.661594363275</v>
      </c>
      <c r="O85" s="11" t="n">
        <f aca="false">($J85-M78)^2</f>
        <v>88.6875987088468</v>
      </c>
      <c r="P85" s="11" t="n">
        <f aca="false">($J85-N78)^2</f>
        <v>77.0595110557637</v>
      </c>
      <c r="S85" s="12" t="s">
        <v>14</v>
      </c>
      <c r="T85" s="11" t="n">
        <v>1</v>
      </c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S86" s="12" t="s">
        <v>15</v>
      </c>
      <c r="T86" s="11" t="n">
        <f aca="false">SUM(K82:P85)</f>
        <v>897.790508211893</v>
      </c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P108" s="0" t="s">
        <v>2</v>
      </c>
      <c r="Q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1"/>
      <c r="P109" s="12" t="n">
        <f aca="false">AVERAGE(I109:N109)</f>
        <v>100</v>
      </c>
      <c r="Q109" s="12" t="n">
        <f aca="false">STDEV(I109:N109)/SQRT(6)</f>
        <v>0</v>
      </c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C8</v>
      </c>
      <c r="H110" s="11" t="n">
        <v>1000</v>
      </c>
      <c r="I110" s="11" t="n">
        <v>94.8119518358852</v>
      </c>
      <c r="J110" s="12" t="n">
        <v>97.859690844233</v>
      </c>
      <c r="K110" s="11" t="n">
        <v>101.880456682337</v>
      </c>
      <c r="L110" s="0" t="n">
        <v>100.303766707169</v>
      </c>
      <c r="M110" s="0" t="n">
        <v>106.771535580524</v>
      </c>
      <c r="N110" s="0" t="n">
        <v>89.8957063524312</v>
      </c>
      <c r="O110" s="11"/>
      <c r="P110" s="12" t="n">
        <f aca="false">AVERAGE(I110:N110)</f>
        <v>98.5871846670966</v>
      </c>
      <c r="Q110" s="12" t="n">
        <f aca="false">STDEV(I110:N110)/SQRT(6)</f>
        <v>2.38816051824582</v>
      </c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91.7496655269808</v>
      </c>
      <c r="J111" s="11" t="n">
        <v>93.9803804994055</v>
      </c>
      <c r="K111" s="11" t="n">
        <v>75.2048354600403</v>
      </c>
      <c r="L111" s="0" t="n">
        <v>97.1901579586877</v>
      </c>
      <c r="M111" s="0" t="n">
        <v>94.1573033707865</v>
      </c>
      <c r="N111" s="0" t="n">
        <v>87.7014763646214</v>
      </c>
      <c r="O111" s="11"/>
      <c r="P111" s="12" t="n">
        <f aca="false">AVERAGE(I111:N111)</f>
        <v>89.9973031967537</v>
      </c>
      <c r="Q111" s="12" t="n">
        <f aca="false">STDEV(I111:N111)/SQRT(6)</f>
        <v>3.22524604846604</v>
      </c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50000</v>
      </c>
      <c r="I112" s="11" t="n">
        <v>92.2402259551063</v>
      </c>
      <c r="J112" s="11" t="n">
        <v>83.6504161712247</v>
      </c>
      <c r="K112" s="11" t="n">
        <v>80.913364674278</v>
      </c>
      <c r="L112" s="0" t="n">
        <v>85.1458080194411</v>
      </c>
      <c r="M112" s="0" t="n">
        <v>94.6516853932584</v>
      </c>
      <c r="N112" s="0" t="n">
        <v>82.080455099553</v>
      </c>
      <c r="O112" s="11"/>
      <c r="P112" s="12" t="n">
        <f aca="false">AVERAGE(I112:N112)</f>
        <v>86.4469925521436</v>
      </c>
      <c r="Q112" s="12" t="n">
        <f aca="false">STDEV(I112:N112)/SQRT(6)</f>
        <v>2.30997940348876</v>
      </c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99.6216017276841</v>
      </c>
      <c r="K117" s="11" t="n">
        <f aca="false">($J117-I110)^2</f>
        <v>23.1327320816816</v>
      </c>
      <c r="L117" s="11" t="n">
        <f aca="false">($J117-J110)^2</f>
        <v>3.10432996122356</v>
      </c>
      <c r="M117" s="11" t="n">
        <f aca="false">($J117-K110)^2</f>
        <v>5.10242570615978</v>
      </c>
      <c r="N117" s="11" t="n">
        <f aca="false">($J117-L110)^2</f>
        <v>0.465349059235589</v>
      </c>
      <c r="O117" s="11" t="n">
        <f aca="false">($J117-M110)^2</f>
        <v>51.1215540999855</v>
      </c>
      <c r="P117" s="11" t="n">
        <f aca="false">($J117-N110)^2</f>
        <v>94.5930408503664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98.1362187033262</v>
      </c>
      <c r="K118" s="11" t="n">
        <f aca="false">($J118-I111)^2</f>
        <v>40.788061474287</v>
      </c>
      <c r="L118" s="11" t="n">
        <f aca="false">($J118-J111)^2</f>
        <v>17.2709911771666</v>
      </c>
      <c r="M118" s="11" t="n">
        <f aca="false">($J118-K111)^2</f>
        <v>525.848337450452</v>
      </c>
      <c r="N118" s="11" t="n">
        <f aca="false">($J118-L111)^2</f>
        <v>0.895030932545875</v>
      </c>
      <c r="O118" s="11" t="n">
        <f aca="false">($J118-M111)^2</f>
        <v>15.8317672235193</v>
      </c>
      <c r="P118" s="11" t="n">
        <f aca="false">($J118-N111)^2</f>
        <v>108.883847675158</v>
      </c>
      <c r="R118" s="12" t="s">
        <v>0</v>
      </c>
      <c r="S118" s="11" t="n">
        <v>263271.819709917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84.0394198091935</v>
      </c>
      <c r="K119" s="11" t="n">
        <f aca="false">($J119-I112)^2</f>
        <v>67.2532214428408</v>
      </c>
      <c r="L119" s="11" t="n">
        <f aca="false">($J119-J112)^2</f>
        <v>0.151323830352971</v>
      </c>
      <c r="M119" s="11" t="n">
        <f aca="false">($J119-K112)^2</f>
        <v>9.77222070653168</v>
      </c>
      <c r="N119" s="11" t="n">
        <f aca="false">($J119-L112)^2</f>
        <v>1.22409487177486</v>
      </c>
      <c r="O119" s="11" t="n">
        <f aca="false">($J119-M112)^2</f>
        <v>112.620180826728</v>
      </c>
      <c r="P119" s="11" t="n">
        <f aca="false">($J119-N112)^2</f>
        <v>3.83754273361693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1081.89605210363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C9</v>
      </c>
      <c r="H144" s="11" t="n">
        <v>1000</v>
      </c>
      <c r="I144" s="11" t="n">
        <v>88.3157425301026</v>
      </c>
      <c r="J144" s="12" t="n">
        <v>95.526159334126</v>
      </c>
      <c r="K144" s="11" t="n">
        <v>85.7085292142378</v>
      </c>
      <c r="L144" s="0" t="n">
        <v>128.143985419198</v>
      </c>
      <c r="M144" s="0" t="n">
        <v>81.7827715355806</v>
      </c>
      <c r="N144" s="0" t="n">
        <v>112.731951781119</v>
      </c>
      <c r="O144" s="11"/>
      <c r="P144" s="12" t="n">
        <f aca="false">AVERAGE(I144:N144)</f>
        <v>98.701523302394</v>
      </c>
      <c r="Q144" s="12" t="n">
        <f aca="false">STDEV(I144:N144)/SQRT(6)</f>
        <v>7.38629572045204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92.8348446558644</v>
      </c>
      <c r="J145" s="11" t="n">
        <v>93.0439952437574</v>
      </c>
      <c r="K145" s="11" t="n">
        <v>82.0147750167898</v>
      </c>
      <c r="L145" s="0" t="n">
        <v>121.764884568651</v>
      </c>
      <c r="M145" s="0" t="n">
        <v>102.232209737828</v>
      </c>
      <c r="N145" s="0" t="n">
        <v>99.1602329676283</v>
      </c>
      <c r="O145" s="11"/>
      <c r="P145" s="12" t="n">
        <f aca="false">AVERAGE(I145:N145)</f>
        <v>98.5084903650865</v>
      </c>
      <c r="Q145" s="12" t="n">
        <f aca="false">STDEV(I145:N145)/SQRT(6)</f>
        <v>5.44439875558336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50000</v>
      </c>
      <c r="I146" s="11" t="n">
        <v>94.0538129924186</v>
      </c>
      <c r="J146" s="11" t="n">
        <v>92.4494649227111</v>
      </c>
      <c r="K146" s="11" t="n">
        <v>90.5977165883143</v>
      </c>
      <c r="L146" s="0" t="n">
        <v>107.624544349939</v>
      </c>
      <c r="M146" s="0" t="n">
        <v>101.767790262172</v>
      </c>
      <c r="N146" s="0" t="n">
        <v>91.9680346742517</v>
      </c>
      <c r="O146" s="11"/>
      <c r="P146" s="12" t="n">
        <f aca="false">AVERAGE(I146:N146)</f>
        <v>96.4102272983011</v>
      </c>
      <c r="Q146" s="12" t="n">
        <f aca="false">STDEV(I146:N146)/SQRT(6)</f>
        <v>2.76419410127813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99.9224745731458</v>
      </c>
      <c r="K151" s="11" t="n">
        <f aca="false">($J151-I144)^2</f>
        <v>134.716228719006</v>
      </c>
      <c r="L151" s="11" t="n">
        <f aca="false">($J151-J144)^2</f>
        <v>19.3275876808377</v>
      </c>
      <c r="M151" s="11" t="n">
        <f aca="false">($J151-K144)^2</f>
        <v>202.036242666022</v>
      </c>
      <c r="N151" s="11" t="n">
        <f aca="false">($J151-L144)^2</f>
        <v>796.453674433842</v>
      </c>
      <c r="O151" s="11" t="n">
        <f aca="false">($J151-M144)^2</f>
        <v>329.048826291053</v>
      </c>
      <c r="P151" s="11" t="n">
        <f aca="false">($J151-N144)^2</f>
        <v>164.082706341585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99.6135711880727</v>
      </c>
      <c r="K152" s="11" t="n">
        <f aca="false">($J152-I145)^2</f>
        <v>45.9511333984651</v>
      </c>
      <c r="L152" s="11" t="n">
        <f aca="false">($J152-J145)^2</f>
        <v>43.1593280881267</v>
      </c>
      <c r="M152" s="11" t="n">
        <f aca="false">($J152-K145)^2</f>
        <v>309.717626678363</v>
      </c>
      <c r="N152" s="11" t="n">
        <f aca="false">($J152-L145)^2</f>
        <v>490.680684484586</v>
      </c>
      <c r="O152" s="11" t="n">
        <f aca="false">($J152-M145)^2</f>
        <v>6.85726785426441</v>
      </c>
      <c r="P152" s="11" t="n">
        <f aca="false">($J152-N145)^2</f>
        <v>0.205515542115716</v>
      </c>
      <c r="R152" s="12" t="s">
        <v>0</v>
      </c>
      <c r="S152" s="11" t="n">
        <v>1288899.37956828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50000</v>
      </c>
      <c r="I153" s="11" t="n">
        <v>50000</v>
      </c>
      <c r="J153" s="11" t="n">
        <f aca="false">S$151-(I153^S$153*S$151)/(I153^S$153+S$152^S$153)</f>
        <v>96.2655894264346</v>
      </c>
      <c r="K153" s="11" t="n">
        <f aca="false">($J153-I146)^2</f>
        <v>4.89195499406835</v>
      </c>
      <c r="L153" s="11" t="n">
        <f aca="false">($J153-J146)^2</f>
        <v>14.5628062279186</v>
      </c>
      <c r="M153" s="11" t="n">
        <f aca="false">($J153-K146)^2</f>
        <v>32.1247825091014</v>
      </c>
      <c r="N153" s="11" t="n">
        <f aca="false">($J153-L146)^2</f>
        <v>129.025856954206</v>
      </c>
      <c r="O153" s="11" t="n">
        <f aca="false">($J153-M146)^2</f>
        <v>30.2742140367898</v>
      </c>
      <c r="P153" s="11" t="n">
        <f aca="false">($J153-N146)^2</f>
        <v>18.4689768480095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2771.58541374836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C10</v>
      </c>
      <c r="H178" s="11" t="n">
        <v>1000</v>
      </c>
      <c r="I178" s="11" t="n">
        <v>106.094841682771</v>
      </c>
      <c r="J178" s="12" t="n">
        <v>93.84661117717</v>
      </c>
      <c r="K178" s="11" t="n">
        <v>92.8274009402283</v>
      </c>
      <c r="L178" s="0" t="n">
        <v>113.411300121507</v>
      </c>
      <c r="M178" s="0" t="n">
        <v>113.243445692884</v>
      </c>
      <c r="N178" s="0" t="n">
        <v>113.625897331708</v>
      </c>
      <c r="O178" s="11"/>
      <c r="P178" s="12" t="n">
        <f aca="false">AVERAGE(I178:N178)</f>
        <v>105.508249491045</v>
      </c>
      <c r="Q178" s="12" t="n">
        <f aca="false">STDEV(I178:N178)/SQRT(6)</f>
        <v>4.02214492754547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94.1727367325703</v>
      </c>
      <c r="J179" s="11" t="n">
        <v>99.4649227110583</v>
      </c>
      <c r="K179" s="11" t="n">
        <v>83.7743451981195</v>
      </c>
      <c r="L179" s="0" t="n">
        <v>137.165856622114</v>
      </c>
      <c r="M179" s="0" t="n">
        <v>95.6554307116105</v>
      </c>
      <c r="N179" s="0" t="n">
        <v>125.639983746445</v>
      </c>
      <c r="O179" s="11"/>
      <c r="P179" s="12" t="n">
        <f aca="false">AVERAGE(I179:N179)</f>
        <v>105.978879286986</v>
      </c>
      <c r="Q179" s="12" t="n">
        <f aca="false">STDEV(I179:N179)/SQRT(6)</f>
        <v>8.4471260216081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50000</v>
      </c>
      <c r="I180" s="11" t="n">
        <v>88.2562806600268</v>
      </c>
      <c r="J180" s="11" t="n">
        <v>87.2621878715814</v>
      </c>
      <c r="K180" s="11" t="n">
        <v>77.0852921423774</v>
      </c>
      <c r="L180" s="0" t="n">
        <v>96.7041312272175</v>
      </c>
      <c r="M180" s="0" t="n">
        <v>94.5468164794007</v>
      </c>
      <c r="N180" s="0" t="n">
        <v>91.2095354192063</v>
      </c>
      <c r="O180" s="11"/>
      <c r="P180" s="12" t="n">
        <f aca="false">AVERAGE(I180:N180)</f>
        <v>89.177373966635</v>
      </c>
      <c r="Q180" s="12" t="n">
        <f aca="false">STDEV(I180:N180)/SQRT(6)</f>
        <v>2.8304738203444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99.7823701548918</v>
      </c>
      <c r="K185" s="11" t="n">
        <f aca="false">($J185-I178)^2</f>
        <v>39.8472967902855</v>
      </c>
      <c r="L185" s="11" t="n">
        <f aca="false">($J185-J178)^2</f>
        <v>35.233234641605</v>
      </c>
      <c r="M185" s="11" t="n">
        <f aca="false">($J185-K178)^2</f>
        <v>48.3715967769171</v>
      </c>
      <c r="N185" s="11" t="n">
        <f aca="false">($J185-L178)^2</f>
        <v>185.747732034902</v>
      </c>
      <c r="O185" s="11" t="n">
        <f aca="false">($J185-M178)^2</f>
        <v>181.200554639532</v>
      </c>
      <c r="P185" s="11" t="n">
        <f aca="false">($J185-N178)^2</f>
        <v>191.643244695249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98.9212415756114</v>
      </c>
      <c r="K186" s="11" t="n">
        <f aca="false">($J186-I179)^2</f>
        <v>22.5482982443847</v>
      </c>
      <c r="L186" s="11" t="n">
        <f aca="false">($J186-J179)^2</f>
        <v>0.295589177040849</v>
      </c>
      <c r="M186" s="11" t="n">
        <f aca="false">($J186-K179)^2</f>
        <v>229.428469870477</v>
      </c>
      <c r="N186" s="11" t="n">
        <f aca="false">($J186-L179)^2</f>
        <v>1462.65058005517</v>
      </c>
      <c r="O186" s="11" t="n">
        <f aca="false">($J186-M179)^2</f>
        <v>10.6655205994262</v>
      </c>
      <c r="P186" s="11" t="n">
        <f aca="false">($J186-N179)^2</f>
        <v>713.891183191482</v>
      </c>
      <c r="R186" s="12" t="s">
        <v>0</v>
      </c>
      <c r="S186" s="11" t="n">
        <v>458495.80100232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50000</v>
      </c>
      <c r="I187" s="11" t="n">
        <v>50000</v>
      </c>
      <c r="J187" s="11" t="n">
        <f aca="false">S$185-(I187^S$187*S$185)/(I187^S$187+S$186^S$187)</f>
        <v>90.167077112251</v>
      </c>
      <c r="K187" s="11" t="n">
        <f aca="false">($J187-I180)^2</f>
        <v>3.65114308183239</v>
      </c>
      <c r="L187" s="11" t="n">
        <f aca="false">($J187-J180)^2</f>
        <v>8.4383815005577</v>
      </c>
      <c r="M187" s="11" t="n">
        <f aca="false">($J187-K180)^2</f>
        <v>171.13309799801</v>
      </c>
      <c r="N187" s="11" t="n">
        <f aca="false">($J187-L180)^2</f>
        <v>42.7330765020011</v>
      </c>
      <c r="O187" s="11" t="n">
        <f aca="false">($J187-M180)^2</f>
        <v>19.1821169241613</v>
      </c>
      <c r="P187" s="11" t="n">
        <f aca="false">($J187-N180)^2</f>
        <v>1.08671932174022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3367.74783604478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AVERAGE(I211:N211)</f>
        <v>100</v>
      </c>
      <c r="Q211" s="12" t="n">
        <f aca="false">STDEV(I211:N211)/SQRT(6)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C11</v>
      </c>
      <c r="H212" s="11" t="n">
        <v>1000</v>
      </c>
      <c r="I212" s="11" t="n">
        <v>104.340716515534</v>
      </c>
      <c r="J212" s="12" t="n">
        <v>100.074316290131</v>
      </c>
      <c r="K212" s="11" t="n">
        <v>113.995970449966</v>
      </c>
      <c r="L212" s="0" t="n">
        <v>104.085662211422</v>
      </c>
      <c r="M212" s="0" t="n">
        <v>113.288389513109</v>
      </c>
      <c r="N212" s="0" t="n">
        <v>99.2144114858458</v>
      </c>
      <c r="O212" s="11"/>
      <c r="P212" s="12" t="n">
        <f aca="false">AVERAGE(I212:N212)</f>
        <v>105.833244411001</v>
      </c>
      <c r="Q212" s="12" t="n">
        <f aca="false">STDEV(I212:N212)/SQRT(6)</f>
        <v>2.61065234718694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99.5094395718745</v>
      </c>
      <c r="J213" s="11" t="n">
        <v>103.032104637337</v>
      </c>
      <c r="K213" s="11" t="n">
        <v>87.8844862323707</v>
      </c>
      <c r="L213" s="0" t="n">
        <v>102.809842041312</v>
      </c>
      <c r="M213" s="0" t="n">
        <v>106.307116104869</v>
      </c>
      <c r="N213" s="0" t="n">
        <v>90.6271163483679</v>
      </c>
      <c r="O213" s="11"/>
      <c r="P213" s="12" t="n">
        <f aca="false">AVERAGE(I213:N213)</f>
        <v>98.3616841560218</v>
      </c>
      <c r="Q213" s="12" t="n">
        <f aca="false">STDEV(I213:N213)/SQRT(6)</f>
        <v>3.03117899447115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50000</v>
      </c>
      <c r="I214" s="11" t="n">
        <v>96.3579604578564</v>
      </c>
      <c r="J214" s="11" t="n">
        <v>93.5939357907253</v>
      </c>
      <c r="K214" s="11" t="n">
        <v>85.1309603760913</v>
      </c>
      <c r="L214" s="0" t="n">
        <v>101.913730255164</v>
      </c>
      <c r="M214" s="0" t="n">
        <v>99.1460674157304</v>
      </c>
      <c r="N214" s="0" t="n">
        <v>99.4853040769335</v>
      </c>
      <c r="O214" s="11"/>
      <c r="P214" s="12" t="n">
        <f aca="false">AVERAGE(I214:N214)</f>
        <v>95.9379930620835</v>
      </c>
      <c r="Q214" s="12" t="n">
        <f aca="false">STDEV(I214:N214)/SQRT(6)</f>
        <v>2.45660690164566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99.9153338404376</v>
      </c>
      <c r="K219" s="11" t="n">
        <f aca="false">($J219-I212)^2</f>
        <v>19.5840118210438</v>
      </c>
      <c r="L219" s="11" t="n">
        <f aca="false">($J219-J212)^2</f>
        <v>0.0252754193105271</v>
      </c>
      <c r="M219" s="11" t="n">
        <f aca="false">($J219-K212)^2</f>
        <v>198.264327329593</v>
      </c>
      <c r="N219" s="11" t="n">
        <f aca="false">($J219-L212)^2</f>
        <v>17.3916387218378</v>
      </c>
      <c r="O219" s="11" t="n">
        <f aca="false">($J219-M212)^2</f>
        <v>178.83861802437</v>
      </c>
      <c r="P219" s="11" t="n">
        <f aca="false">($J219-N212)^2</f>
        <v>0.491292147166448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99.5780980349515</v>
      </c>
      <c r="K220" s="11" t="n">
        <f aca="false">($J220-I213)^2</f>
        <v>0.00471398455209577</v>
      </c>
      <c r="L220" s="11" t="n">
        <f aca="false">($J220-J213)^2</f>
        <v>11.9301616093227</v>
      </c>
      <c r="M220" s="11" t="n">
        <f aca="false">($J220-K213)^2</f>
        <v>136.740556989457</v>
      </c>
      <c r="N220" s="11" t="n">
        <f aca="false">($J220-L213)^2</f>
        <v>10.444169322647</v>
      </c>
      <c r="O220" s="11" t="n">
        <f aca="false">($J220-M213)^2</f>
        <v>45.2796841852763</v>
      </c>
      <c r="P220" s="11" t="n">
        <f aca="false">($J220-N213)^2</f>
        <v>80.1200731535548</v>
      </c>
      <c r="R220" s="12" t="s">
        <v>0</v>
      </c>
      <c r="S220" s="11" t="n">
        <v>1180109.43636518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50000</v>
      </c>
      <c r="I221" s="11" t="n">
        <v>50000</v>
      </c>
      <c r="J221" s="11" t="n">
        <f aca="false">S$219-((I221^S$221*S$219)/(I221^S$221+S$220^S$221))</f>
        <v>95.9353209948748</v>
      </c>
      <c r="K221" s="11" t="n">
        <f aca="false">($J221-I214)^2</f>
        <v>0.178624115669405</v>
      </c>
      <c r="L221" s="11" t="n">
        <f aca="false">($J221-J214)^2</f>
        <v>5.48208467421001</v>
      </c>
      <c r="M221" s="11" t="n">
        <f aca="false">($J221-K214)^2</f>
        <v>116.734208380719</v>
      </c>
      <c r="N221" s="11" t="n">
        <f aca="false">($J221-L214)^2</f>
        <v>35.7413772835121</v>
      </c>
      <c r="O221" s="11" t="n">
        <f aca="false">($J221-M214)^2</f>
        <v>10.3088925790373</v>
      </c>
      <c r="P221" s="11" t="n">
        <f aca="false">($J221-N214)^2</f>
        <v>12.6023798829033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880.162089624182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O245" s="0" t="s">
        <v>2</v>
      </c>
      <c r="P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2" t="n">
        <f aca="false">AVERAGE(I246:N246)</f>
        <v>100</v>
      </c>
      <c r="P246" s="12" t="n">
        <f aca="false">STDEV(I246:N246)/SQRT(6)</f>
        <v>0</v>
      </c>
      <c r="Q246" s="12"/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C12</v>
      </c>
      <c r="H247" s="11" t="n">
        <v>1000</v>
      </c>
      <c r="I247" s="11" t="n">
        <v>86.0264605321838</v>
      </c>
      <c r="J247" s="12" t="n">
        <v>86.9797859690844</v>
      </c>
      <c r="K247" s="11" t="n">
        <v>75.2182672934856</v>
      </c>
      <c r="L247" s="0" t="n">
        <v>98.9368165249089</v>
      </c>
      <c r="M247" s="0" t="n">
        <v>98.4419475655431</v>
      </c>
      <c r="N247" s="0" t="n">
        <v>104.063388866315</v>
      </c>
      <c r="O247" s="12" t="n">
        <f aca="false">AVERAGE(I247:N247)</f>
        <v>91.6111111252535</v>
      </c>
      <c r="P247" s="12" t="n">
        <f aca="false">STDEV(I247:N247)/SQRT(6)</f>
        <v>4.38462590900917</v>
      </c>
      <c r="Q247" s="12"/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82.756057678014</v>
      </c>
      <c r="J248" s="11" t="n">
        <v>90.3388822829964</v>
      </c>
      <c r="K248" s="11" t="n">
        <v>71.9946272666219</v>
      </c>
      <c r="L248" s="0" t="n">
        <v>93.681652490887</v>
      </c>
      <c r="M248" s="0" t="n">
        <v>86.6367041198502</v>
      </c>
      <c r="N248" s="0" t="n">
        <v>85.1550860083977</v>
      </c>
      <c r="O248" s="12" t="n">
        <f aca="false">AVERAGE(I248:N248)</f>
        <v>85.0938349744612</v>
      </c>
      <c r="P248" s="12" t="n">
        <f aca="false">STDEV(I248:N248)/SQRT(6)</f>
        <v>3.05886565638339</v>
      </c>
      <c r="Q248" s="12"/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50000</v>
      </c>
      <c r="I249" s="11" t="n">
        <v>58.9415787126505</v>
      </c>
      <c r="J249" s="11" t="n">
        <v>62.6783590963139</v>
      </c>
      <c r="K249" s="11" t="n">
        <v>65.2249832102082</v>
      </c>
      <c r="L249" s="0" t="n">
        <v>64.1859052247874</v>
      </c>
      <c r="M249" s="0" t="n">
        <v>68.8389513108614</v>
      </c>
      <c r="N249" s="0" t="n">
        <v>52.9865908167412</v>
      </c>
      <c r="O249" s="12" t="n">
        <f aca="false">AVERAGE(I249:N249)</f>
        <v>62.1427280619271</v>
      </c>
      <c r="P249" s="12" t="n">
        <f aca="false">STDEV(I249:N249)/SQRT(6)</f>
        <v>2.25745714268334</v>
      </c>
      <c r="Q249" s="12"/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98.6648155201504</v>
      </c>
      <c r="K254" s="11" t="n">
        <f aca="false">($J254-I247)^2</f>
        <v>159.728016801859</v>
      </c>
      <c r="L254" s="11" t="n">
        <f aca="false">($J254-J247)^2</f>
        <v>136.539915609285</v>
      </c>
      <c r="M254" s="11" t="n">
        <f aca="false">($J254-K247)^2</f>
        <v>549.740623745316</v>
      </c>
      <c r="N254" s="11" t="n">
        <f aca="false">($J254-L247)^2</f>
        <v>0.0739845465896609</v>
      </c>
      <c r="O254" s="11" t="n">
        <f aca="false">($J254-M247)^2</f>
        <v>0.0496701251908205</v>
      </c>
      <c r="P254" s="11" t="n">
        <f aca="false">($J254-N247)^2</f>
        <v>29.1445941739193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93.6625444902842</v>
      </c>
      <c r="K255" s="11" t="n">
        <f aca="false">($J255-I248)^2</f>
        <v>118.951454586224</v>
      </c>
      <c r="L255" s="11" t="n">
        <f aca="false">($J255-J248)^2</f>
        <v>11.0467304681534</v>
      </c>
      <c r="M255" s="11" t="n">
        <f aca="false">($J255-K248)^2</f>
        <v>469.498636811482</v>
      </c>
      <c r="N255" s="11" t="n">
        <f aca="false">($J255-L248)^2</f>
        <v>0.000365115687036017</v>
      </c>
      <c r="O255" s="11" t="n">
        <f aca="false">($J255-M248)^2</f>
        <v>49.3624329108205</v>
      </c>
      <c r="P255" s="11" t="n">
        <f aca="false">($J255-N248)^2</f>
        <v>72.3768498210228</v>
      </c>
      <c r="R255" s="12" t="s">
        <v>0</v>
      </c>
      <c r="S255" s="11" t="n">
        <v>73896.0173737651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50000</v>
      </c>
      <c r="I256" s="11" t="n">
        <v>50000</v>
      </c>
      <c r="J256" s="11" t="n">
        <f aca="false">S$254-((I256^S$256*S$254)/(I256^S$256+S$255^S$256))</f>
        <v>59.6435776872781</v>
      </c>
      <c r="K256" s="11" t="n">
        <f aca="false">($J256-I249)^2</f>
        <v>0.492802560378141</v>
      </c>
      <c r="L256" s="11" t="n">
        <f aca="false">($J256-J249)^2</f>
        <v>9.20989820062958</v>
      </c>
      <c r="M256" s="11" t="n">
        <f aca="false">($J256-K249)^2</f>
        <v>31.1520876113951</v>
      </c>
      <c r="N256" s="11" t="n">
        <f aca="false">($J256-L249)^2</f>
        <v>20.6327394580158</v>
      </c>
      <c r="O256" s="11" t="n">
        <f aca="false">($J256-M249)^2</f>
        <v>84.5548960772924</v>
      </c>
      <c r="P256" s="11" t="n">
        <f aca="false">($J256-N249)^2</f>
        <v>44.3154741945001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1786.87117281776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S222" activeCellId="0" sqref="S222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Q5" s="0" t="s">
        <v>2</v>
      </c>
      <c r="R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">
        <v>107</v>
      </c>
      <c r="B6" s="9" t="n">
        <f aca="false">AVERAGE(T15,AN15,AC15,AY15,BJ15)</f>
        <v>26843546100000</v>
      </c>
      <c r="C6" s="9" t="e">
        <f aca="false">STDEV(T15,AN15,AC15,AY15,BJ15)</f>
        <v>#DIV/0!</v>
      </c>
      <c r="D6" s="10" t="n">
        <f aca="false">B6/1000</f>
        <v>26843546100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1"/>
      <c r="Q6" s="12" t="n">
        <f aca="false">AVERAGE(J6:O6)</f>
        <v>100</v>
      </c>
      <c r="R6" s="12" t="n">
        <f aca="false">STDEV(J6:O6)/SQRT(6)</f>
        <v>0</v>
      </c>
      <c r="T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12" t="str">
        <f aca="false">A6</f>
        <v>C13</v>
      </c>
      <c r="I7" s="11" t="n">
        <v>1000</v>
      </c>
      <c r="J7" s="11" t="n">
        <v>95.9683440346424</v>
      </c>
      <c r="K7" s="12" t="n">
        <v>102.665397429795</v>
      </c>
      <c r="L7" s="11" t="n">
        <v>96.3161819537659</v>
      </c>
      <c r="M7" s="0" t="n">
        <v>100.874918988983</v>
      </c>
      <c r="N7" s="0" t="n">
        <v>92.1089277425345</v>
      </c>
      <c r="O7" s="0" t="n">
        <v>102.488947109874</v>
      </c>
      <c r="P7" s="11"/>
      <c r="Q7" s="12" t="n">
        <f aca="false">AVERAGE(J7:O7)</f>
        <v>98.4037862099325</v>
      </c>
      <c r="R7" s="12" t="n">
        <f aca="false">STDEV(J7:O7)/SQRT(6)</f>
        <v>1.74041259690038</v>
      </c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">
        <v>108</v>
      </c>
      <c r="B8" s="17" t="n">
        <f aca="false">AVERAGE(S49,AB49,AM49,AX49)</f>
        <v>489826.853816839</v>
      </c>
      <c r="C8" s="18" t="e">
        <f aca="false">STDEV(S49,AB49,AM49,AX49)</f>
        <v>#DIV/0!</v>
      </c>
      <c r="D8" s="10" t="n">
        <f aca="false">B8/1000</f>
        <v>489.826853816839</v>
      </c>
      <c r="E8" s="10" t="e">
        <f aca="false">C8/1000</f>
        <v>#DIV/0!</v>
      </c>
      <c r="I8" s="11" t="n">
        <v>5000</v>
      </c>
      <c r="J8" s="11" t="n">
        <v>90.3986859787965</v>
      </c>
      <c r="K8" s="11" t="n">
        <v>103.284150404569</v>
      </c>
      <c r="L8" s="11" t="n">
        <v>94.5115585384042</v>
      </c>
      <c r="M8" s="0" t="n">
        <v>99.1736876215166</v>
      </c>
      <c r="N8" s="0" t="n">
        <v>90.3759863840322</v>
      </c>
      <c r="O8" s="0" t="n">
        <v>99.9836253479614</v>
      </c>
      <c r="P8" s="11"/>
      <c r="Q8" s="12" t="n">
        <f aca="false">AVERAGE(J8:O8)</f>
        <v>96.28794904588</v>
      </c>
      <c r="R8" s="12" t="n">
        <f aca="false">STDEV(J8:O8)/SQRT(6)</f>
        <v>2.18877918127474</v>
      </c>
      <c r="S8" s="2"/>
      <c r="T8" s="11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11" t="n">
        <v>97.4167537703449</v>
      </c>
      <c r="K9" s="11" t="n">
        <v>133.317467872442</v>
      </c>
      <c r="L9" s="11" t="n">
        <v>118.269947800149</v>
      </c>
      <c r="M9" s="0" t="n">
        <v>98.1205443940376</v>
      </c>
      <c r="N9" s="0" t="n">
        <v>96.0544638712672</v>
      </c>
      <c r="O9" s="0" t="n">
        <v>109.726543310955</v>
      </c>
      <c r="P9" s="11"/>
      <c r="Q9" s="12" t="n">
        <f aca="false">AVERAGE(J9:O9)</f>
        <v>108.817620169866</v>
      </c>
      <c r="R9" s="12" t="n">
        <f aca="false">STDEV(J9:O9)/SQRT(6)</f>
        <v>6.04902339189846</v>
      </c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">
        <v>109</v>
      </c>
      <c r="B10" s="17" t="n">
        <f aca="false">AVERAGE(S84,AB84,AM84,AX84)</f>
        <v>229581.629833754</v>
      </c>
      <c r="C10" s="18" t="e">
        <f aca="false">STDEV(S84,AB84,AM84,AX84)</f>
        <v>#DIV/0!</v>
      </c>
      <c r="D10" s="10" t="n">
        <f aca="false">B10/1000</f>
        <v>229.581629833754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1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4" t="s">
        <v>110</v>
      </c>
      <c r="B12" s="17" t="n">
        <f aca="false">AVERAGE(S118,AB118,AM118)</f>
        <v>26843546100000</v>
      </c>
      <c r="C12" s="18" t="e">
        <f aca="false">STDEV(S118,AB118,AM118)</f>
        <v>#DIV/0!</v>
      </c>
      <c r="D12" s="10" t="n">
        <f aca="false">B12/1000</f>
        <v>26843546100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4" t="s">
        <v>111</v>
      </c>
      <c r="B14" s="17" t="n">
        <f aca="false">AVERAGE(S152,AB152,AM152)</f>
        <v>3713737.40457996</v>
      </c>
      <c r="C14" s="18" t="e">
        <f aca="false">STDEV(S152,AB152,AM152)</f>
        <v>#DIV/0!</v>
      </c>
      <c r="D14" s="10" t="n">
        <f aca="false">B14/1000</f>
        <v>3713.73740457996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99.9999999962747</v>
      </c>
      <c r="L14" s="11" t="n">
        <f aca="false">($K14-J7)^2</f>
        <v>16.2542497929654</v>
      </c>
      <c r="M14" s="11" t="n">
        <f aca="false">($K14-K7)^2</f>
        <v>7.10434347861651</v>
      </c>
      <c r="N14" s="11" t="n">
        <f aca="false">($K14-L7)^2</f>
        <v>13.5705153703134</v>
      </c>
      <c r="O14" s="11" t="n">
        <f aca="false">($K14-M7)^2</f>
        <v>0.765483243801685</v>
      </c>
      <c r="P14" s="11" t="n">
        <f aca="false">($K14-N7)^2</f>
        <v>62.2690213137485</v>
      </c>
      <c r="Q14" s="11" t="n">
        <f aca="false">($K14-O7)^2</f>
        <v>6.19485773429426</v>
      </c>
      <c r="S14" s="12" t="s">
        <v>12</v>
      </c>
      <c r="T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99.9999999813736</v>
      </c>
      <c r="L15" s="11" t="n">
        <f aca="false">($K15-J8)^2</f>
        <v>92.1852305760822</v>
      </c>
      <c r="M15" s="11" t="n">
        <f aca="false">($K15-K8)^2</f>
        <v>10.7856440021749</v>
      </c>
      <c r="N15" s="11" t="n">
        <f aca="false">($K15-L8)^2</f>
        <v>30.1229894729034</v>
      </c>
      <c r="O15" s="11" t="n">
        <f aca="false">($K15-M8)^2</f>
        <v>0.682792116052349</v>
      </c>
      <c r="P15" s="11" t="n">
        <f aca="false">($K15-N8)^2</f>
        <v>92.6216377218111</v>
      </c>
      <c r="Q15" s="11" t="n">
        <f aca="false">($K15-O8)^2</f>
        <v>0.000268128619382479</v>
      </c>
      <c r="S15" s="12" t="s">
        <v>0</v>
      </c>
      <c r="T15" s="11" t="n">
        <v>26843546100000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4" t="s">
        <v>112</v>
      </c>
      <c r="B16" s="17" t="n">
        <f aca="false">AVERAGE(S186,AB186,AM186,AX186,BI186)</f>
        <v>26843546100000000</v>
      </c>
      <c r="C16" s="18" t="e">
        <f aca="false">STDEV(S186,AB186,AM186,AX186,BI186)</f>
        <v>#DIV/0!</v>
      </c>
      <c r="D16" s="10" t="n">
        <f aca="false">B16/1000</f>
        <v>26843546100000</v>
      </c>
      <c r="E16" s="10" t="e">
        <f aca="false">C16/1000</f>
        <v>#DIV/0!</v>
      </c>
      <c r="I16" s="11" t="n">
        <v>50000</v>
      </c>
      <c r="J16" s="11" t="n">
        <v>50000</v>
      </c>
      <c r="K16" s="11" t="n">
        <f aca="false">$T$14-(J16^$T$16*$T$14)/(J16^$T$16+$T$15^$T$16)</f>
        <v>99.9999998137355</v>
      </c>
      <c r="L16" s="11" t="n">
        <f aca="false">($K16-J9)^2</f>
        <v>6.67316012069313</v>
      </c>
      <c r="M16" s="11" t="n">
        <f aca="false">($K16-K9)^2</f>
        <v>1110.05367784293</v>
      </c>
      <c r="N16" s="11" t="n">
        <f aca="false">($K16-L9)^2</f>
        <v>333.790999426255</v>
      </c>
      <c r="O16" s="11" t="n">
        <f aca="false">($K16-M9)^2</f>
        <v>3.53235267463177</v>
      </c>
      <c r="P16" s="11" t="n">
        <f aca="false">($K16-N9)^2</f>
        <v>15.5672538733091</v>
      </c>
      <c r="Q16" s="11" t="n">
        <f aca="false">($K16-O9)^2</f>
        <v>94.6056484033031</v>
      </c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1896.7801252925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4" t="s">
        <v>113</v>
      </c>
      <c r="B18" s="17" t="n">
        <f aca="false">AVERAGE(S220,AB220,AM220,AX220,BI220)</f>
        <v>26843546100000</v>
      </c>
      <c r="C18" s="17" t="e">
        <f aca="false">STDEV(S220,AB220,AM220,AX220,BI220)</f>
        <v>#DIV/0!</v>
      </c>
      <c r="D18" s="10" t="n">
        <f aca="false">B18/1000</f>
        <v>26843546100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4" t="s">
        <v>114</v>
      </c>
      <c r="B20" s="18" t="n">
        <f aca="false">AVERAGE(S255,AB255,AM255,AX255)</f>
        <v>36355.4840199902</v>
      </c>
      <c r="C20" s="18" t="e">
        <f aca="false">STDEV(S255,AB255,AM255,AX255)</f>
        <v>#DIV/0!</v>
      </c>
      <c r="D20" s="10" t="n">
        <f aca="false">B20/1000</f>
        <v>36.3554840199902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P39" s="0" t="s">
        <v>2</v>
      </c>
      <c r="Q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1"/>
      <c r="P40" s="12" t="n">
        <f aca="false">AVERAGE(I40:N40)</f>
        <v>100</v>
      </c>
      <c r="Q40" s="12" t="n">
        <f aca="false">STDEV(I40:N40)/SQRT(6)</f>
        <v>0</v>
      </c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C15</v>
      </c>
      <c r="H41" s="11" t="n">
        <v>1000</v>
      </c>
      <c r="I41" s="11" t="n">
        <v>96.9837240555473</v>
      </c>
      <c r="J41" s="12" t="n">
        <v>105.838489608123</v>
      </c>
      <c r="K41" s="11" t="n">
        <v>98.7621178225205</v>
      </c>
      <c r="L41" s="0" t="n">
        <v>100.696694750486</v>
      </c>
      <c r="M41" s="0" t="n">
        <v>92.1708185053381</v>
      </c>
      <c r="N41" s="0" t="n">
        <v>96.0209595546095</v>
      </c>
      <c r="O41" s="11"/>
      <c r="P41" s="12" t="n">
        <f aca="false">AVERAGE(I41:N41)</f>
        <v>98.4121340494374</v>
      </c>
      <c r="Q41" s="12" t="n">
        <f aca="false">STDEV(I41:N41)/SQRT(6)</f>
        <v>1.89036639674776</v>
      </c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95.9235478572495</v>
      </c>
      <c r="J42" s="11" t="n">
        <v>103.204823100111</v>
      </c>
      <c r="K42" s="11" t="n">
        <v>95.1528709917972</v>
      </c>
      <c r="L42" s="0" t="n">
        <v>96.5327284510694</v>
      </c>
      <c r="M42" s="0" t="n">
        <v>90.1129506421167</v>
      </c>
      <c r="N42" s="0" t="n">
        <v>119.960700835107</v>
      </c>
      <c r="O42" s="11"/>
      <c r="P42" s="12" t="n">
        <f aca="false">AVERAGE(I42:N42)</f>
        <v>100.147936979575</v>
      </c>
      <c r="Q42" s="12" t="n">
        <f aca="false">STDEV(I42:N42)/SQRT(6)</f>
        <v>4.31453742412645</v>
      </c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11" t="n">
        <v>86.635807077796</v>
      </c>
      <c r="J43" s="11" t="n">
        <v>93.5586228779946</v>
      </c>
      <c r="K43" s="11" t="n">
        <v>95.868754660701</v>
      </c>
      <c r="L43" s="0" t="n">
        <v>90.699935191186</v>
      </c>
      <c r="M43" s="0" t="n">
        <v>83.5215844035278</v>
      </c>
      <c r="N43" s="0" t="n">
        <v>93.5156377926969</v>
      </c>
      <c r="O43" s="11"/>
      <c r="P43" s="12" t="n">
        <f aca="false">AVERAGE(I43:N43)</f>
        <v>90.6333903339837</v>
      </c>
      <c r="Q43" s="12" t="n">
        <f aca="false">STDEV(I43:N43)/SQRT(6)</f>
        <v>1.92211913595302</v>
      </c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99.7962621661338</v>
      </c>
      <c r="K48" s="11" t="n">
        <f aca="false">($J48-I41)^2</f>
        <v>7.91037062350157</v>
      </c>
      <c r="L48" s="11" t="n">
        <f aca="false">($J48-J41)^2</f>
        <v>36.5085124607272</v>
      </c>
      <c r="M48" s="11" t="n">
        <f aca="false">($J48-K41)^2</f>
        <v>1.06945452342743</v>
      </c>
      <c r="N48" s="11" t="n">
        <f aca="false">($J48-L41)^2</f>
        <v>0.810778838963161</v>
      </c>
      <c r="O48" s="11" t="n">
        <f aca="false">($J48-M41)^2</f>
        <v>58.1473910239695</v>
      </c>
      <c r="P48" s="11" t="n">
        <f aca="false">($J48-N41)^2</f>
        <v>14.2529098085823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98.9895455427626</v>
      </c>
      <c r="K49" s="11" t="n">
        <f aca="false">($J49-I42)^2</f>
        <v>9.40034180757149</v>
      </c>
      <c r="L49" s="11" t="n">
        <f aca="false">($J49-J42)^2</f>
        <v>17.7685648854853</v>
      </c>
      <c r="M49" s="11" t="n">
        <f aca="false">($J49-K42)^2</f>
        <v>14.7200716100253</v>
      </c>
      <c r="N49" s="11" t="n">
        <f aca="false">($J49-L42)^2</f>
        <v>6.03595022203568</v>
      </c>
      <c r="O49" s="11" t="n">
        <f aca="false">($J49-M42)^2</f>
        <v>78.7939370301723</v>
      </c>
      <c r="P49" s="11" t="n">
        <f aca="false">($J49-N42)^2</f>
        <v>439.789354295626</v>
      </c>
      <c r="R49" s="12" t="s">
        <v>0</v>
      </c>
      <c r="S49" s="11" t="n">
        <v>489826.853816839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90.7377708895963</v>
      </c>
      <c r="K50" s="11" t="n">
        <f aca="false">($J50-I43)^2</f>
        <v>16.8261071133188</v>
      </c>
      <c r="L50" s="11" t="n">
        <f aca="false">($J50-J43)^2</f>
        <v>7.9572059404509</v>
      </c>
      <c r="M50" s="11" t="n">
        <f aca="false">($J50-K43)^2</f>
        <v>26.3269944593403</v>
      </c>
      <c r="N50" s="11" t="n">
        <f aca="false">($J50-L43)^2</f>
        <v>0.00143154007419125</v>
      </c>
      <c r="O50" s="11" t="n">
        <f aca="false">($J50-M43)^2</f>
        <v>52.073347401717</v>
      </c>
      <c r="P50" s="11" t="n">
        <f aca="false">($J50-N43)^2</f>
        <v>7.71654453134204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796.10926811633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C16</v>
      </c>
      <c r="H76" s="11" t="n">
        <v>1000</v>
      </c>
      <c r="I76" s="11" t="n">
        <v>98.058832312976</v>
      </c>
      <c r="J76" s="12" t="n">
        <v>114.945264159924</v>
      </c>
      <c r="K76" s="11" t="n">
        <v>106.607009694258</v>
      </c>
      <c r="L76" s="0" t="n">
        <v>101.928062216461</v>
      </c>
      <c r="M76" s="0" t="n">
        <v>93.7026148847285</v>
      </c>
      <c r="N76" s="0" t="n">
        <v>105.289012608482</v>
      </c>
      <c r="O76" s="11"/>
      <c r="P76" s="12" t="n">
        <f aca="false">AVERAGE(I76:N76)</f>
        <v>103.421799312805</v>
      </c>
      <c r="Q76" s="12" t="n">
        <f aca="false">STDEV(I76:N76)/SQRT(6)</f>
        <v>3.01041250910718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97.088248469464</v>
      </c>
      <c r="J77" s="11" t="n">
        <v>104.664445502142</v>
      </c>
      <c r="K77" s="11" t="n">
        <v>94.1088739746458</v>
      </c>
      <c r="L77" s="0" t="n">
        <v>98.1205443940376</v>
      </c>
      <c r="M77" s="0" t="n">
        <v>115.023982670586</v>
      </c>
      <c r="N77" s="0" t="n">
        <v>93.8758801375471</v>
      </c>
      <c r="O77" s="11"/>
      <c r="P77" s="12" t="n">
        <f aca="false">AVERAGE(I77:N77)</f>
        <v>100.480329191404</v>
      </c>
      <c r="Q77" s="12" t="n">
        <f aca="false">STDEV(I77:N77)/SQRT(6)</f>
        <v>3.31820067015489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50000</v>
      </c>
      <c r="I78" s="11" t="n">
        <v>87.7109153352247</v>
      </c>
      <c r="J78" s="11" t="n">
        <v>91.9086149452642</v>
      </c>
      <c r="K78" s="11" t="n">
        <v>83.4451901565996</v>
      </c>
      <c r="L78" s="0" t="n">
        <v>88.1237848347375</v>
      </c>
      <c r="M78" s="0" t="n">
        <v>79.6534117282996</v>
      </c>
      <c r="N78" s="0" t="n">
        <v>58.9487473391191</v>
      </c>
      <c r="O78" s="11"/>
      <c r="P78" s="12" t="n">
        <f aca="false">AVERAGE(I78:N78)</f>
        <v>81.6317773898741</v>
      </c>
      <c r="Q78" s="12" t="n">
        <f aca="false">STDEV(I78:N78)/SQRT(6)</f>
        <v>4.85262031552547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99.5663141071902</v>
      </c>
      <c r="K83" s="11" t="n">
        <f aca="false">($J83-I76)^2</f>
        <v>2.27250135988714</v>
      </c>
      <c r="L83" s="11" t="n">
        <f aca="false">($J83-J76)^2</f>
        <v>236.512104724482</v>
      </c>
      <c r="M83" s="11" t="n">
        <f aca="false">($J83-K76)^2</f>
        <v>49.5713943497566</v>
      </c>
      <c r="N83" s="11" t="n">
        <f aca="false">($J83-L76)^2</f>
        <v>5.57785413164443</v>
      </c>
      <c r="O83" s="11" t="n">
        <f aca="false">($J83-M76)^2</f>
        <v>34.3829685714973</v>
      </c>
      <c r="P83" s="11" t="n">
        <f aca="false">($J83-N76)^2</f>
        <v>32.7492781366879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97.868545800648</v>
      </c>
      <c r="K84" s="11" t="n">
        <f aca="false">($J84-I77)^2</f>
        <v>0.60886392505281</v>
      </c>
      <c r="L84" s="11" t="n">
        <f aca="false">($J84-J77)^2</f>
        <v>46.1842527527667</v>
      </c>
      <c r="M84" s="11" t="n">
        <f aca="false">($J84-K77)^2</f>
        <v>14.1351322392344</v>
      </c>
      <c r="N84" s="11" t="n">
        <f aca="false">($J84-L77)^2</f>
        <v>0.0635032910703518</v>
      </c>
      <c r="O84" s="11" t="n">
        <f aca="false">($J84-M77)^2</f>
        <v>294.309014198429</v>
      </c>
      <c r="P84" s="11" t="n">
        <f aca="false">($J84-N77)^2</f>
        <v>15.9413790973047</v>
      </c>
      <c r="R84" s="12" t="s">
        <v>0</v>
      </c>
      <c r="S84" s="11" t="n">
        <v>229581.629833754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50000</v>
      </c>
      <c r="I85" s="11" t="n">
        <v>50000</v>
      </c>
      <c r="J85" s="11" t="n">
        <f aca="false">S$83-(I85^S$85*S$83)/(I85^S$85+S$84^S$85)</f>
        <v>82.1161354450465</v>
      </c>
      <c r="K85" s="11" t="n">
        <f aca="false">($J85-I78)^2</f>
        <v>31.3015620195423</v>
      </c>
      <c r="L85" s="11" t="n">
        <f aca="false">($J85-J78)^2</f>
        <v>95.8926547621838</v>
      </c>
      <c r="M85" s="11" t="n">
        <f aca="false">($J85-K78)^2</f>
        <v>1.76638642630145</v>
      </c>
      <c r="N85" s="11" t="n">
        <f aca="false">($J85-L78)^2</f>
        <v>36.0918511894546</v>
      </c>
      <c r="O85" s="11" t="n">
        <f aca="false">($J85-M78)^2</f>
        <v>6.0650081050277</v>
      </c>
      <c r="P85" s="11" t="n">
        <f aca="false">($J85-N78)^2</f>
        <v>536.727871650667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1440.15358093099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P108" s="0" t="s">
        <v>2</v>
      </c>
      <c r="Q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1"/>
      <c r="P109" s="12" t="n">
        <f aca="false">AVERAGE(I109:N109)</f>
        <v>100</v>
      </c>
      <c r="Q109" s="12" t="n">
        <f aca="false">STDEV(I109:N109)/SQRT(6)</f>
        <v>0</v>
      </c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C17</v>
      </c>
      <c r="H110" s="11" t="n">
        <v>1000</v>
      </c>
      <c r="I110" s="11" t="n">
        <v>96.6701508137972</v>
      </c>
      <c r="J110" s="12" t="n">
        <v>110.931302554339</v>
      </c>
      <c r="K110" s="11" t="n">
        <v>99.0007457121551</v>
      </c>
      <c r="L110" s="0" t="n">
        <v>120.268956578095</v>
      </c>
      <c r="M110" s="0" t="n">
        <v>92.9444530403838</v>
      </c>
      <c r="N110" s="0" t="n">
        <v>100.130997216309</v>
      </c>
      <c r="O110" s="11"/>
      <c r="P110" s="12" t="n">
        <f aca="false">AVERAGE(I110:N110)</f>
        <v>103.32443431918</v>
      </c>
      <c r="Q110" s="12" t="n">
        <f aca="false">STDEV(I110:N110)/SQRT(6)</f>
        <v>4.18687275082734</v>
      </c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98.0886964312379</v>
      </c>
      <c r="J111" s="11" t="n">
        <v>130.39822306838</v>
      </c>
      <c r="K111" s="11" t="n">
        <v>101.401938851603</v>
      </c>
      <c r="L111" s="0" t="n">
        <v>115.375891121192</v>
      </c>
      <c r="M111" s="0" t="n">
        <v>95.4200835525298</v>
      </c>
      <c r="N111" s="0" t="n">
        <v>100.900605862125</v>
      </c>
      <c r="O111" s="11"/>
      <c r="P111" s="12" t="n">
        <f aca="false">AVERAGE(I111:N111)</f>
        <v>106.930906481178</v>
      </c>
      <c r="Q111" s="12" t="n">
        <f aca="false">STDEV(I111:N111)/SQRT(6)</f>
        <v>5.47616180988422</v>
      </c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50000</v>
      </c>
      <c r="I112" s="11" t="n">
        <v>98.4172017321189</v>
      </c>
      <c r="J112" s="11" t="n">
        <v>102.046644455021</v>
      </c>
      <c r="K112" s="11" t="n">
        <v>101.178225205071</v>
      </c>
      <c r="L112" s="0" t="n">
        <v>102.041477640959</v>
      </c>
      <c r="M112" s="0" t="n">
        <v>93.2074887822993</v>
      </c>
      <c r="N112" s="0" t="n">
        <v>101.260848206976</v>
      </c>
      <c r="O112" s="11"/>
      <c r="P112" s="12" t="n">
        <f aca="false">AVERAGE(I112:N112)</f>
        <v>99.6919810037409</v>
      </c>
      <c r="Q112" s="12" t="n">
        <f aca="false">STDEV(I112:N112)/SQRT(6)</f>
        <v>1.4072259011469</v>
      </c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99.9999999962747</v>
      </c>
      <c r="K117" s="11" t="n">
        <f aca="false">($J117-I110)^2</f>
        <v>11.0878955780461</v>
      </c>
      <c r="L117" s="11" t="n">
        <f aca="false">($J117-J110)^2</f>
        <v>119.493375615943</v>
      </c>
      <c r="M117" s="11" t="n">
        <f aca="false">($J117-K110)^2</f>
        <v>0.998509124331405</v>
      </c>
      <c r="N117" s="11" t="n">
        <f aca="false">($J117-L110)^2</f>
        <v>410.830600915716</v>
      </c>
      <c r="O117" s="11" t="n">
        <f aca="false">($J117-M110)^2</f>
        <v>49.7807428467814</v>
      </c>
      <c r="P117" s="11" t="n">
        <f aca="false">($J117-N110)^2</f>
        <v>0.0171602716567118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99.9999999813736</v>
      </c>
      <c r="K118" s="11" t="n">
        <f aca="false">($J118-I111)^2</f>
        <v>3.65308126076111</v>
      </c>
      <c r="L118" s="11" t="n">
        <f aca="false">($J118-J111)^2</f>
        <v>924.051966847411</v>
      </c>
      <c r="M118" s="11" t="n">
        <f aca="false">($J118-K111)^2</f>
        <v>1.96543259586025</v>
      </c>
      <c r="N118" s="11" t="n">
        <f aca="false">($J118-L111)^2</f>
        <v>236.418028343547</v>
      </c>
      <c r="O118" s="11" t="n">
        <f aca="false">($J118-M111)^2</f>
        <v>20.9756344951928</v>
      </c>
      <c r="P118" s="11" t="n">
        <f aca="false">($J118-N111)^2</f>
        <v>0.811090952444106</v>
      </c>
      <c r="R118" s="12" t="s">
        <v>0</v>
      </c>
      <c r="S118" s="11" t="n">
        <v>26843546100000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99.9999998137355</v>
      </c>
      <c r="K119" s="11" t="n">
        <f aca="false">($J119-I112)^2</f>
        <v>2.50524976716915</v>
      </c>
      <c r="L119" s="11" t="n">
        <f aca="false">($J119-J112)^2</f>
        <v>4.1887542877027</v>
      </c>
      <c r="M119" s="11" t="n">
        <f aca="false">($J119-K112)^2</f>
        <v>1.38821507278773</v>
      </c>
      <c r="N119" s="11" t="n">
        <f aca="false">($J119-L112)^2</f>
        <v>4.16763171904525</v>
      </c>
      <c r="O119" s="11" t="n">
        <f aca="false">($J119-M112)^2</f>
        <v>46.1382061121824</v>
      </c>
      <c r="P119" s="11" t="n">
        <f aca="false">($J119-N112)^2</f>
        <v>1.58973867073717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1840.06131447732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C18</v>
      </c>
      <c r="H144" s="11" t="n">
        <v>1000</v>
      </c>
      <c r="I144" s="11" t="n">
        <v>95.8339555024638</v>
      </c>
      <c r="J144" s="12" t="n">
        <v>101.887989846105</v>
      </c>
      <c r="K144" s="11" t="n">
        <v>93.6763609246831</v>
      </c>
      <c r="L144" s="0" t="n">
        <v>116.542449773169</v>
      </c>
      <c r="M144" s="0" t="n">
        <v>81.4018257775027</v>
      </c>
      <c r="N144" s="0" t="n">
        <v>86.9166530211233</v>
      </c>
      <c r="O144" s="11"/>
      <c r="P144" s="12" t="n">
        <f aca="false">AVERAGE(I144:N144)</f>
        <v>96.0432058075078</v>
      </c>
      <c r="Q144" s="12" t="n">
        <f aca="false">STDEV(I144:N144)/SQRT(6)</f>
        <v>5.02556868741156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98.2678811408093</v>
      </c>
      <c r="J145" s="11" t="n">
        <v>101.634142471839</v>
      </c>
      <c r="K145" s="11" t="n">
        <v>96.331096196868</v>
      </c>
      <c r="L145" s="0" t="n">
        <v>105.281918340894</v>
      </c>
      <c r="M145" s="0" t="n">
        <v>87.2659755531487</v>
      </c>
      <c r="N145" s="0" t="n">
        <v>98.575405272638</v>
      </c>
      <c r="O145" s="11"/>
      <c r="P145" s="12" t="n">
        <f aca="false">AVERAGE(I145:N145)</f>
        <v>97.8927364960328</v>
      </c>
      <c r="Q145" s="12" t="n">
        <f aca="false">STDEV(I145:N145)/SQRT(6)</f>
        <v>2.48040094700073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50000</v>
      </c>
      <c r="I146" s="11" t="n">
        <v>99.1787367477975</v>
      </c>
      <c r="J146" s="11" t="n">
        <v>102.839917499603</v>
      </c>
      <c r="K146" s="11" t="n">
        <v>98.2997762863534</v>
      </c>
      <c r="L146" s="0" t="n">
        <v>103.904731043422</v>
      </c>
      <c r="M146" s="0" t="n">
        <v>92.1553458146372</v>
      </c>
      <c r="N146" s="0" t="n">
        <v>97.3473063697397</v>
      </c>
      <c r="O146" s="11"/>
      <c r="P146" s="12" t="n">
        <f aca="false">AVERAGE(I146:N146)</f>
        <v>98.9543022935921</v>
      </c>
      <c r="Q146" s="12" t="n">
        <f aca="false">STDEV(I146:N146)/SQRT(6)</f>
        <v>1.72135383305034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99.9730801967653</v>
      </c>
      <c r="K151" s="11" t="n">
        <f aca="false">($J151-I144)^2</f>
        <v>17.1323532349763</v>
      </c>
      <c r="L151" s="11" t="n">
        <f aca="false">($J151-J144)^2</f>
        <v>3.66687896513442</v>
      </c>
      <c r="M151" s="11" t="n">
        <f aca="false">($J151-K144)^2</f>
        <v>39.648673591411</v>
      </c>
      <c r="N151" s="11" t="n">
        <f aca="false">($J151-L144)^2</f>
        <v>274.544008159454</v>
      </c>
      <c r="O151" s="11" t="n">
        <f aca="false">($J151-M144)^2</f>
        <v>344.89149070498</v>
      </c>
      <c r="P151" s="11" t="n">
        <f aca="false">($J151-N144)^2</f>
        <v>170.470290592842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99.8655457630904</v>
      </c>
      <c r="K152" s="11" t="n">
        <f aca="false">($J152-I145)^2</f>
        <v>2.55253224528861</v>
      </c>
      <c r="L152" s="11" t="n">
        <f aca="false">($J152-J145)^2</f>
        <v>3.12793431819639</v>
      </c>
      <c r="M152" s="11" t="n">
        <f aca="false">($J152-K145)^2</f>
        <v>12.4923337361697</v>
      </c>
      <c r="N152" s="11" t="n">
        <f aca="false">($J152-L145)^2</f>
        <v>29.3370919015828</v>
      </c>
      <c r="O152" s="11" t="n">
        <f aca="false">($J152-M145)^2</f>
        <v>158.74916947525</v>
      </c>
      <c r="P152" s="11" t="n">
        <f aca="false">($J152-N145)^2</f>
        <v>1.66446248510476</v>
      </c>
      <c r="R152" s="12" t="s">
        <v>0</v>
      </c>
      <c r="S152" s="11" t="n">
        <v>3713737.40457996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50000</v>
      </c>
      <c r="I153" s="11" t="n">
        <v>50000</v>
      </c>
      <c r="J153" s="11" t="n">
        <f aca="false">S$151-(I153^S$153*S$151)/(I153^S$153+S$152^S$153)</f>
        <v>98.6715332493931</v>
      </c>
      <c r="K153" s="11" t="n">
        <f aca="false">($J153-I146)^2</f>
        <v>0.25725538879367</v>
      </c>
      <c r="L153" s="11" t="n">
        <f aca="false">($J153-J146)^2</f>
        <v>17.375427257398</v>
      </c>
      <c r="M153" s="11" t="n">
        <f aca="false">($J153-K146)^2</f>
        <v>0.138203239568491</v>
      </c>
      <c r="N153" s="11" t="n">
        <f aca="false">($J153-L146)^2</f>
        <v>27.3863591514291</v>
      </c>
      <c r="O153" s="11" t="n">
        <f aca="false">($J153-M146)^2</f>
        <v>42.4606986848706</v>
      </c>
      <c r="P153" s="11" t="n">
        <f aca="false">($J153-N146)^2</f>
        <v>1.75357682879657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1147.64873996125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C19</v>
      </c>
      <c r="H178" s="11" t="n">
        <v>1000</v>
      </c>
      <c r="I178" s="11" t="n">
        <v>92.8923398536658</v>
      </c>
      <c r="J178" s="12" t="n">
        <v>132.746311280343</v>
      </c>
      <c r="K178" s="11" t="n">
        <v>96.5548098434004</v>
      </c>
      <c r="L178" s="0" t="n">
        <v>133.198314970836</v>
      </c>
      <c r="M178" s="0" t="n">
        <v>92.7897261333746</v>
      </c>
      <c r="N178" s="0" t="n">
        <v>102.53807106599</v>
      </c>
      <c r="O178" s="11"/>
      <c r="P178" s="12" t="n">
        <f aca="false">AVERAGE(I178:N178)</f>
        <v>108.453262191268</v>
      </c>
      <c r="Q178" s="12" t="n">
        <f aca="false">STDEV(I178:N178)/SQRT(6)</f>
        <v>7.88779899858989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93.9973122293564</v>
      </c>
      <c r="J179" s="11" t="n">
        <v>136.918927494844</v>
      </c>
      <c r="K179" s="11" t="n">
        <v>149.72408650261</v>
      </c>
      <c r="L179" s="0" t="n">
        <v>138.98250162022</v>
      </c>
      <c r="M179" s="0" t="n">
        <v>92.8516168961783</v>
      </c>
      <c r="N179" s="0" t="n">
        <v>132.159816603897</v>
      </c>
      <c r="O179" s="11"/>
      <c r="P179" s="12" t="n">
        <f aca="false">AVERAGE(I179:N179)</f>
        <v>124.105710224518</v>
      </c>
      <c r="Q179" s="12" t="n">
        <f aca="false">STDEV(I179:N179)/SQRT(6)</f>
        <v>9.98332154371429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50000</v>
      </c>
      <c r="I180" s="11" t="n">
        <v>94.5647304763327</v>
      </c>
      <c r="J180" s="11" t="n">
        <v>101.126447723306</v>
      </c>
      <c r="K180" s="11" t="n">
        <v>91.3049962714392</v>
      </c>
      <c r="L180" s="0" t="n">
        <v>101.604018146468</v>
      </c>
      <c r="M180" s="0" t="n">
        <v>86.8482129042241</v>
      </c>
      <c r="N180" s="0" t="n">
        <v>98.1169150155559</v>
      </c>
      <c r="O180" s="11"/>
      <c r="P180" s="12" t="n">
        <f aca="false">AVERAGE(I180:N180)</f>
        <v>95.5942200895543</v>
      </c>
      <c r="Q180" s="12" t="n">
        <f aca="false">STDEV(I180:N180)/SQRT(6)</f>
        <v>2.3737251769997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99.9999999999963</v>
      </c>
      <c r="K185" s="11" t="n">
        <f aca="false">($J185-I178)^2</f>
        <v>50.5188327557345</v>
      </c>
      <c r="L185" s="11" t="n">
        <f aca="false">($J185-J178)^2</f>
        <v>1072.32090246936</v>
      </c>
      <c r="M185" s="11" t="n">
        <f aca="false">($J185-K178)^2</f>
        <v>11.8693352151051</v>
      </c>
      <c r="N185" s="11" t="n">
        <f aca="false">($J185-L178)^2</f>
        <v>1102.12811690308</v>
      </c>
      <c r="O185" s="11" t="n">
        <f aca="false">($J185-M178)^2</f>
        <v>51.9880492316875</v>
      </c>
      <c r="P185" s="11" t="n">
        <f aca="false">($J185-N178)^2</f>
        <v>6.4418047360345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99.9999999999814</v>
      </c>
      <c r="K186" s="11" t="n">
        <f aca="false">($J186-I179)^2</f>
        <v>36.0322604716106</v>
      </c>
      <c r="L186" s="11" t="n">
        <f aca="false">($J186-J179)^2</f>
        <v>1363.00720737092</v>
      </c>
      <c r="M186" s="11" t="n">
        <f aca="false">($J186-K179)^2</f>
        <v>2472.48477852089</v>
      </c>
      <c r="N186" s="11" t="n">
        <f aca="false">($J186-L179)^2</f>
        <v>1519.63543257191</v>
      </c>
      <c r="O186" s="11" t="n">
        <f aca="false">($J186-M179)^2</f>
        <v>51.0993809987372</v>
      </c>
      <c r="P186" s="11" t="n">
        <f aca="false">($J186-N179)^2</f>
        <v>1034.25380399749</v>
      </c>
      <c r="R186" s="12" t="s">
        <v>0</v>
      </c>
      <c r="S186" s="11" t="n">
        <v>26843546100000000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50000</v>
      </c>
      <c r="I187" s="11" t="n">
        <v>50000</v>
      </c>
      <c r="J187" s="11" t="n">
        <f aca="false">S$185-(I187^S$187*S$185)/(I187^S$187+S$186^S$187)</f>
        <v>99.9999999998137</v>
      </c>
      <c r="K187" s="11" t="n">
        <f aca="false">($J187-I180)^2</f>
        <v>29.5421547928818</v>
      </c>
      <c r="L187" s="11" t="n">
        <f aca="false">($J187-J180)^2</f>
        <v>1.2688844737609</v>
      </c>
      <c r="M187" s="11" t="n">
        <f aca="false">($J187-K180)^2</f>
        <v>75.6030898364472</v>
      </c>
      <c r="N187" s="11" t="n">
        <f aca="false">($J187-L180)^2</f>
        <v>2.57287421479615</v>
      </c>
      <c r="O187" s="11" t="n">
        <f aca="false">($J187-M180)^2</f>
        <v>172.969503807718</v>
      </c>
      <c r="P187" s="11" t="n">
        <f aca="false">($J187-N180)^2</f>
        <v>3.54600905793733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SUM(K184:N188)</f>
        <v>7736.98386959651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AVERAGE(I211:N211)</f>
        <v>100</v>
      </c>
      <c r="Q211" s="12" t="n">
        <f aca="false">STDEV(I211:N211)/SQRT(6)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C20</v>
      </c>
      <c r="H212" s="11" t="n">
        <v>1000</v>
      </c>
      <c r="I212" s="11" t="n">
        <v>81.2304016723906</v>
      </c>
      <c r="J212" s="12" t="n">
        <v>88.9893701412026</v>
      </c>
      <c r="K212" s="11" t="n">
        <v>91.9612229679344</v>
      </c>
      <c r="L212" s="0" t="n">
        <v>87.4756966947505</v>
      </c>
      <c r="M212" s="0" t="n">
        <v>84.5273092990871</v>
      </c>
      <c r="N212" s="0" t="n">
        <v>96.6431963320779</v>
      </c>
      <c r="O212" s="11"/>
      <c r="P212" s="12" t="n">
        <f aca="false">AVERAGE(I212:N212)</f>
        <v>88.4711995179072</v>
      </c>
      <c r="Q212" s="12" t="n">
        <f aca="false">STDEV(I212:N212)/SQRT(6)</f>
        <v>2.22264666389763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98.8352993877856</v>
      </c>
      <c r="J213" s="11" t="n">
        <v>118.229414564493</v>
      </c>
      <c r="K213" s="11" t="n">
        <v>99.358687546607</v>
      </c>
      <c r="L213" s="0" t="n">
        <v>103.402462734932</v>
      </c>
      <c r="M213" s="0" t="n">
        <v>93.8882871731395</v>
      </c>
      <c r="N213" s="0" t="n">
        <v>96.7741935483871</v>
      </c>
      <c r="O213" s="11"/>
      <c r="P213" s="12" t="n">
        <f aca="false">AVERAGE(I213:N213)</f>
        <v>101.748057492557</v>
      </c>
      <c r="Q213" s="12" t="n">
        <f aca="false">STDEV(I213:N213)/SQRT(6)</f>
        <v>3.5359145359359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50000</v>
      </c>
      <c r="I214" s="11" t="n">
        <v>101.747050918322</v>
      </c>
      <c r="J214" s="11" t="n">
        <v>110.994764397906</v>
      </c>
      <c r="K214" s="11" t="n">
        <v>96.7039522744221</v>
      </c>
      <c r="L214" s="0" t="n">
        <v>123.136746597537</v>
      </c>
      <c r="M214" s="0" t="n">
        <v>94.8940120686988</v>
      </c>
      <c r="N214" s="0" t="n">
        <v>105.43638447683</v>
      </c>
      <c r="O214" s="11"/>
      <c r="P214" s="12" t="n">
        <f aca="false">AVERAGE(I214:N214)</f>
        <v>105.485485122286</v>
      </c>
      <c r="Q214" s="12" t="n">
        <f aca="false">STDEV(I214:N214)/SQRT(6)</f>
        <v>4.26298843370933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99.9999999962747</v>
      </c>
      <c r="K219" s="11" t="n">
        <f aca="false">($J219-I212)^2</f>
        <v>352.297821239953</v>
      </c>
      <c r="L219" s="11" t="n">
        <f aca="false">($J219-J212)^2</f>
        <v>121.233969805405</v>
      </c>
      <c r="M219" s="11" t="n">
        <f aca="false">($J219-K212)^2</f>
        <v>64.6219361113718</v>
      </c>
      <c r="N219" s="11" t="n">
        <f aca="false">($J219-L212)^2</f>
        <v>156.85817318857</v>
      </c>
      <c r="O219" s="11" t="n">
        <f aca="false">($J219-M212)^2</f>
        <v>239.404157410836</v>
      </c>
      <c r="P219" s="11" t="n">
        <f aca="false">($J219-N212)^2</f>
        <v>11.2681308399651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99.9999999813736</v>
      </c>
      <c r="K220" s="11" t="n">
        <f aca="false">($J220-I213)^2</f>
        <v>1.35652747270413</v>
      </c>
      <c r="L220" s="11" t="n">
        <f aca="false">($J220-J213)^2</f>
        <v>332.311556043248</v>
      </c>
      <c r="M220" s="11" t="n">
        <f aca="false">($J220-K213)^2</f>
        <v>0.411281638986197</v>
      </c>
      <c r="N220" s="11" t="n">
        <f aca="false">($J220-L213)^2</f>
        <v>11.5767527893526</v>
      </c>
      <c r="O220" s="11" t="n">
        <f aca="false">($J220-M213)^2</f>
        <v>37.3530334503321</v>
      </c>
      <c r="P220" s="11" t="n">
        <f aca="false">($J220-N213)^2</f>
        <v>10.4058271430967</v>
      </c>
      <c r="R220" s="12" t="s">
        <v>0</v>
      </c>
      <c r="S220" s="11" t="n">
        <v>26843546100000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50000</v>
      </c>
      <c r="I221" s="11" t="n">
        <v>50000</v>
      </c>
      <c r="J221" s="11" t="n">
        <f aca="false">S$219-((I221^S$221*S$219)/(I221^S$221+S$220^S$221))</f>
        <v>99.9999998137355</v>
      </c>
      <c r="K221" s="11" t="n">
        <f aca="false">($J221-I214)^2</f>
        <v>3.05218756203697</v>
      </c>
      <c r="L221" s="11" t="n">
        <f aca="false">($J221-J214)^2</f>
        <v>120.88484826133</v>
      </c>
      <c r="M221" s="11" t="n">
        <f aca="false">($J221-K214)^2</f>
        <v>10.8639293814139</v>
      </c>
      <c r="N221" s="11" t="n">
        <f aca="false">($J221-L214)^2</f>
        <v>535.30905173775</v>
      </c>
      <c r="O221" s="11" t="n">
        <f aca="false">($J221-M214)^2</f>
        <v>26.0711108524648</v>
      </c>
      <c r="P221" s="11" t="n">
        <f aca="false">($J221-N214)^2</f>
        <v>29.5542782051293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2064.83457313395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O245" s="0" t="s">
        <v>2</v>
      </c>
      <c r="P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2" t="n">
        <f aca="false">AVERAGE(I246:N246)</f>
        <v>100</v>
      </c>
      <c r="P246" s="12" t="n">
        <f aca="false">STDEV(I246:N246)/SQRT(6)</f>
        <v>0</v>
      </c>
      <c r="Q246" s="12"/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MTI35</v>
      </c>
      <c r="H247" s="11" t="n">
        <v>1000</v>
      </c>
      <c r="I247" s="11" t="n">
        <v>105.569658055846</v>
      </c>
      <c r="J247" s="12" t="n">
        <v>99.825479930192</v>
      </c>
      <c r="K247" s="11" t="n">
        <v>93.8851603281133</v>
      </c>
      <c r="L247" s="0" t="n">
        <v>93.6649384316267</v>
      </c>
      <c r="M247" s="0" t="n">
        <v>87.5444839857652</v>
      </c>
      <c r="N247" s="0" t="n">
        <v>96.4303258555756</v>
      </c>
      <c r="O247" s="12" t="n">
        <f aca="false">AVERAGE(I247:N247)</f>
        <v>96.1533410978531</v>
      </c>
      <c r="P247" s="12" t="n">
        <f aca="false">STDEV(I247:N247)/SQRT(6)</f>
        <v>2.50118346537003</v>
      </c>
      <c r="Q247" s="12"/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81.8276840376288</v>
      </c>
      <c r="J248" s="11" t="n">
        <v>93.6062192606695</v>
      </c>
      <c r="K248" s="11" t="n">
        <v>87.2632363907531</v>
      </c>
      <c r="L248" s="0" t="n">
        <v>80.0388852883993</v>
      </c>
      <c r="M248" s="0" t="n">
        <v>73.1084635618134</v>
      </c>
      <c r="N248" s="0" t="n">
        <v>85.8523006386114</v>
      </c>
      <c r="O248" s="12" t="n">
        <f aca="false">AVERAGE(I248:N248)</f>
        <v>83.6161315296459</v>
      </c>
      <c r="P248" s="12" t="n">
        <f aca="false">STDEV(I248:N248)/SQRT(6)</f>
        <v>2.85487886637233</v>
      </c>
      <c r="Q248" s="12"/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50000</v>
      </c>
      <c r="I249" s="11" t="n">
        <v>42.9595341197551</v>
      </c>
      <c r="J249" s="11" t="n">
        <v>45.4545454545454</v>
      </c>
      <c r="K249" s="11" t="n">
        <v>44.3251304996271</v>
      </c>
      <c r="L249" s="0" t="n">
        <v>44.4102397926118</v>
      </c>
      <c r="M249" s="0" t="n">
        <v>41.1573572644283</v>
      </c>
      <c r="N249" s="0" t="n">
        <v>46.2747666612085</v>
      </c>
      <c r="O249" s="12" t="n">
        <f aca="false">AVERAGE(I249:N249)</f>
        <v>44.0969289653627</v>
      </c>
      <c r="P249" s="12" t="n">
        <f aca="false">STDEV(I249:N249)/SQRT(6)</f>
        <v>0.74545484986481</v>
      </c>
      <c r="Q249" s="12"/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97.3230168843084</v>
      </c>
      <c r="K254" s="11" t="n">
        <f aca="false">($J254-I247)^2</f>
        <v>68.0070906120986</v>
      </c>
      <c r="L254" s="11" t="n">
        <f aca="false">($J254-J247)^2</f>
        <v>6.26232129601289</v>
      </c>
      <c r="M254" s="11" t="n">
        <f aca="false">($J254-K247)^2</f>
        <v>11.8188577009738</v>
      </c>
      <c r="N254" s="11" t="n">
        <f aca="false">($J254-L247)^2</f>
        <v>13.3815379659744</v>
      </c>
      <c r="O254" s="11" t="n">
        <f aca="false">($J254-M247)^2</f>
        <v>95.6197056478923</v>
      </c>
      <c r="P254" s="11" t="n">
        <f aca="false">($J254-N247)^2</f>
        <v>0.796897272780073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87.9097050403687</v>
      </c>
      <c r="K255" s="11" t="n">
        <f aca="false">($J255-I248)^2</f>
        <v>36.9909794777693</v>
      </c>
      <c r="L255" s="11" t="n">
        <f aca="false">($J255-J248)^2</f>
        <v>32.4502742620892</v>
      </c>
      <c r="M255" s="11" t="n">
        <f aca="false">($J255-K248)^2</f>
        <v>0.417921714935835</v>
      </c>
      <c r="N255" s="11" t="n">
        <f aca="false">($J255-L248)^2</f>
        <v>61.9498035679918</v>
      </c>
      <c r="O255" s="11" t="n">
        <f aca="false">($J255-M248)^2</f>
        <v>219.076749306506</v>
      </c>
      <c r="P255" s="11" t="n">
        <f aca="false">($J255-N248)^2</f>
        <v>4.23291287237036</v>
      </c>
      <c r="R255" s="12" t="s">
        <v>0</v>
      </c>
      <c r="S255" s="11" t="n">
        <v>36355.4840199902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50000</v>
      </c>
      <c r="I256" s="11" t="n">
        <v>50000</v>
      </c>
      <c r="J256" s="11" t="n">
        <f aca="false">S$254-((I256^S$256*S$254)/(I256^S$256+S$255^S$256))</f>
        <v>42.0997976359838</v>
      </c>
      <c r="K256" s="11" t="n">
        <f aca="false">($J256-I249)^2</f>
        <v>0.739146821527439</v>
      </c>
      <c r="L256" s="11" t="n">
        <f aca="false">($J256-J249)^2</f>
        <v>11.2543329261439</v>
      </c>
      <c r="M256" s="11" t="n">
        <f aca="false">($J256-K249)^2</f>
        <v>4.9521063540109</v>
      </c>
      <c r="N256" s="11" t="n">
        <f aca="false">($J256-L249)^2</f>
        <v>5.33814295912384</v>
      </c>
      <c r="O256" s="11" t="n">
        <f aca="false">($J256-M249)^2</f>
        <v>0.888193853937667</v>
      </c>
      <c r="P256" s="11" t="n">
        <f aca="false">($J256-N249)^2</f>
        <v>17.4303663615857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591.607340973724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243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B24" activeCellId="0" sqref="B24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3.8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3.8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H5" s="1" t="s">
        <v>4</v>
      </c>
      <c r="O5" s="0" t="s">
        <v>2</v>
      </c>
      <c r="P5" s="0" t="s">
        <v>5</v>
      </c>
      <c r="S5" s="1"/>
      <c r="AE5" s="1"/>
      <c r="AP5" s="1"/>
      <c r="BA5" s="1"/>
    </row>
    <row r="6" customFormat="false" ht="13.8" hidden="false" customHeight="false" outlineLevel="0" collapsed="false">
      <c r="A6" s="24" t="s">
        <v>115</v>
      </c>
      <c r="B6" s="9" t="n">
        <f aca="false">AVERAGE(S15,AN15,AC15,AY15,BJ15)</f>
        <v>41680.1539951417</v>
      </c>
      <c r="C6" s="9" t="e">
        <f aca="false">STDEV(S15,AN15,AC15,AY15,BJ15)</f>
        <v>#DIV/0!</v>
      </c>
      <c r="D6" s="10" t="n">
        <f aca="false">B6/1000</f>
        <v>41.6801539951417</v>
      </c>
      <c r="E6" s="10" t="e">
        <f aca="false">C6/1000</f>
        <v>#DIV/0!</v>
      </c>
      <c r="H6" s="11" t="n">
        <v>0</v>
      </c>
      <c r="I6" s="0" t="n">
        <v>100</v>
      </c>
      <c r="J6" s="0" t="n">
        <v>100</v>
      </c>
      <c r="K6" s="0" t="n">
        <v>100</v>
      </c>
      <c r="L6" s="3" t="n">
        <v>100</v>
      </c>
      <c r="M6" s="3" t="n">
        <v>100</v>
      </c>
      <c r="N6" s="3" t="n">
        <v>100</v>
      </c>
      <c r="O6" s="12" t="n">
        <f aca="false">AVERAGE(I6:N6)</f>
        <v>100</v>
      </c>
      <c r="P6" s="12" t="n">
        <f aca="false">STDEV(I6:N6)/SQRT(6)</f>
        <v>0</v>
      </c>
      <c r="Q6" s="12"/>
      <c r="S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3.8" hidden="false" customHeight="false" outlineLevel="0" collapsed="false">
      <c r="A7" s="13"/>
      <c r="B7" s="14"/>
      <c r="C7" s="14"/>
      <c r="D7" s="15"/>
      <c r="E7" s="16"/>
      <c r="G7" s="12" t="str">
        <f aca="false">A6</f>
        <v>MTI-61</v>
      </c>
      <c r="H7" s="11" t="n">
        <v>1000</v>
      </c>
      <c r="I7" s="11" t="n">
        <v>94.2295396419437</v>
      </c>
      <c r="J7" s="12" t="n">
        <v>100.829805249788</v>
      </c>
      <c r="K7" s="11" t="n">
        <v>88.9752760068419</v>
      </c>
      <c r="L7" s="0" t="n">
        <v>93.5405027932961</v>
      </c>
      <c r="M7" s="0" t="n">
        <v>102.901353965184</v>
      </c>
      <c r="N7" s="0" t="n">
        <v>114.433713784021</v>
      </c>
      <c r="O7" s="12" t="n">
        <f aca="false">AVERAGE(I7:N7)</f>
        <v>99.1516985735124</v>
      </c>
      <c r="P7" s="12" t="n">
        <f aca="false">STDEV(I7:N7)/SQRT(6)</f>
        <v>3.6954417388383</v>
      </c>
      <c r="Q7" s="12"/>
      <c r="S7" s="11"/>
      <c r="Y7" s="12"/>
      <c r="Z7" s="12"/>
      <c r="AJ7" s="12"/>
      <c r="AK7" s="12"/>
      <c r="AU7" s="12"/>
      <c r="AV7" s="12"/>
      <c r="BF7" s="12"/>
      <c r="BG7" s="12"/>
    </row>
    <row r="8" customFormat="false" ht="13.8" hidden="false" customHeight="false" outlineLevel="0" collapsed="false">
      <c r="A8" s="24" t="s">
        <v>116</v>
      </c>
      <c r="B8" s="17" t="n">
        <f aca="false">AVERAGE(S29,AB49,AM49,AX49)</f>
        <v>15762.7011262145</v>
      </c>
      <c r="C8" s="18" t="n">
        <f aca="false">STDEV(S29,AB49,AM49,AX49)</f>
        <v>27145.4582701275</v>
      </c>
      <c r="D8" s="10" t="n">
        <f aca="false">B8/1000</f>
        <v>15.7627011262145</v>
      </c>
      <c r="E8" s="10" t="n">
        <f aca="false">C8/1000</f>
        <v>27.1454582701275</v>
      </c>
      <c r="H8" s="11" t="n">
        <v>5000</v>
      </c>
      <c r="I8" s="11" t="n">
        <v>91.9597186700767</v>
      </c>
      <c r="J8" s="11" t="n">
        <v>99.2718035563082</v>
      </c>
      <c r="K8" s="11" t="n">
        <v>84.4036697247706</v>
      </c>
      <c r="L8" s="0" t="n">
        <v>96.4909217877095</v>
      </c>
      <c r="M8" s="0" t="n">
        <v>94.9709864603482</v>
      </c>
      <c r="N8" s="0" t="n">
        <v>105.03950834065</v>
      </c>
      <c r="O8" s="12" t="n">
        <f aca="false">AVERAGE(I8:N8)</f>
        <v>95.3561014233105</v>
      </c>
      <c r="P8" s="12" t="n">
        <f aca="false">STDEV(I8:N8)/SQRT(6)</f>
        <v>2.84035443464919</v>
      </c>
      <c r="Q8" s="12"/>
      <c r="R8" s="2"/>
      <c r="S8" s="11"/>
      <c r="Y8" s="12"/>
      <c r="Z8" s="12"/>
      <c r="AJ8" s="12"/>
      <c r="AK8" s="12"/>
      <c r="AU8" s="12"/>
      <c r="AV8" s="12"/>
      <c r="BF8" s="12"/>
      <c r="BG8" s="12"/>
    </row>
    <row r="9" customFormat="false" ht="13.8" hidden="false" customHeight="false" outlineLevel="0" collapsed="false">
      <c r="A9" s="19"/>
      <c r="B9" s="20"/>
      <c r="C9" s="14"/>
      <c r="D9" s="15"/>
      <c r="E9" s="16"/>
      <c r="H9" s="11" t="n">
        <v>50000</v>
      </c>
      <c r="I9" s="11" t="n">
        <v>37.1323529411765</v>
      </c>
      <c r="J9" s="11" t="n">
        <v>51.0584250635055</v>
      </c>
      <c r="K9" s="11" t="n">
        <v>35.35997512051</v>
      </c>
      <c r="L9" s="0" t="n">
        <v>49.9825418994413</v>
      </c>
      <c r="M9" s="0" t="n">
        <v>37.5945138034113</v>
      </c>
      <c r="N9" s="0" t="n">
        <v>46.7778753292362</v>
      </c>
      <c r="O9" s="12" t="n">
        <f aca="false">AVERAGE(I9:N9)</f>
        <v>42.9842806928801</v>
      </c>
      <c r="P9" s="12" t="n">
        <f aca="false">STDEV(I9:N9)/SQRT(6)</f>
        <v>2.88665613061663</v>
      </c>
      <c r="Q9" s="12"/>
      <c r="S9" s="11"/>
      <c r="Y9" s="12"/>
      <c r="Z9" s="12"/>
      <c r="AJ9" s="12"/>
      <c r="AK9" s="12"/>
      <c r="AU9" s="12"/>
      <c r="AV9" s="12"/>
      <c r="BF9" s="12"/>
      <c r="BG9" s="12"/>
    </row>
    <row r="10" customFormat="false" ht="13.8" hidden="false" customHeight="false" outlineLevel="0" collapsed="false">
      <c r="A10" s="24" t="s">
        <v>117</v>
      </c>
      <c r="B10" s="17" t="n">
        <f aca="false">AVERAGE(S43,AB84,AM84,AX84)</f>
        <v>141913.593338643</v>
      </c>
      <c r="C10" s="18" t="e">
        <f aca="false">STDEV(S43,AB84,AM84,AX84)</f>
        <v>#DIV/0!</v>
      </c>
      <c r="D10" s="10" t="n">
        <f aca="false">B10/1000</f>
        <v>141.913593338643</v>
      </c>
      <c r="E10" s="10" t="e">
        <f aca="false">C10/1000</f>
        <v>#DIV/0!</v>
      </c>
      <c r="H10" s="11"/>
      <c r="I10" s="11"/>
      <c r="J10" s="11"/>
      <c r="K10" s="11"/>
      <c r="L10" s="11"/>
      <c r="M10" s="12"/>
      <c r="N10" s="12"/>
      <c r="O10" s="11"/>
      <c r="P10" s="12"/>
      <c r="Q10" s="12"/>
      <c r="R10" s="2"/>
      <c r="Y10" s="12"/>
      <c r="Z10" s="12"/>
      <c r="AJ10" s="12"/>
      <c r="AK10" s="12"/>
      <c r="AU10" s="12"/>
      <c r="AV10" s="12"/>
      <c r="BF10" s="12"/>
      <c r="BG10" s="12"/>
    </row>
    <row r="11" customFormat="false" ht="13.8" hidden="false" customHeight="false" outlineLevel="0" collapsed="false">
      <c r="A11" s="19"/>
      <c r="B11" s="20"/>
      <c r="C11" s="14"/>
      <c r="D11" s="15"/>
      <c r="E11" s="16"/>
      <c r="H11" s="11"/>
      <c r="I11" s="11"/>
      <c r="J11" s="11"/>
      <c r="K11" s="11"/>
      <c r="L11" s="11"/>
      <c r="M11" s="11"/>
      <c r="N11" s="11"/>
      <c r="O11" s="11"/>
      <c r="P11" s="11"/>
      <c r="Q11" s="11"/>
      <c r="S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3.8" hidden="false" customHeight="false" outlineLevel="0" collapsed="false">
      <c r="A12" s="24" t="s">
        <v>118</v>
      </c>
      <c r="B12" s="17" t="n">
        <f aca="false">AVERAGE(S57, 8900)</f>
        <v>6935.87299364974</v>
      </c>
      <c r="C12" s="18" t="n">
        <f aca="false">STDEV(S57, 8900)</f>
        <v>2777.6950506038</v>
      </c>
      <c r="D12" s="10" t="n">
        <f aca="false">B12/1000</f>
        <v>6.93587299364974</v>
      </c>
      <c r="E12" s="10" t="n">
        <f aca="false">C12/1000</f>
        <v>2.7776950506038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customFormat="false" ht="13.8" hidden="false" customHeight="false" outlineLevel="0" collapsed="false">
      <c r="A13" s="13"/>
      <c r="B13" s="21"/>
      <c r="C13" s="14"/>
      <c r="D13" s="15"/>
      <c r="E13" s="16"/>
      <c r="H13" s="11" t="n">
        <v>0.1</v>
      </c>
      <c r="I13" s="11" t="n">
        <v>0</v>
      </c>
      <c r="J13" s="11" t="n">
        <f aca="false">$S$14-(I13^$S$16*$S$14)/(I13^$S$16+$S$15^$S$16)</f>
        <v>100</v>
      </c>
      <c r="K13" s="11" t="n">
        <f aca="false">($J13-I6)^2</f>
        <v>0</v>
      </c>
      <c r="L13" s="11" t="n">
        <f aca="false">($J13-J6)^2</f>
        <v>0</v>
      </c>
      <c r="M13" s="11" t="n">
        <f aca="false">($J13-K6)^2</f>
        <v>0</v>
      </c>
      <c r="N13" s="11" t="n">
        <f aca="false">($J13-L6)^2</f>
        <v>0</v>
      </c>
      <c r="O13" s="11" t="n">
        <f aca="false">($J13-M6)^2</f>
        <v>0</v>
      </c>
      <c r="P13" s="11" t="n">
        <f aca="false">($J13-N6)^2</f>
        <v>0</v>
      </c>
      <c r="R13" s="12" t="s">
        <v>10</v>
      </c>
      <c r="S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3.8" hidden="false" customHeight="false" outlineLevel="0" collapsed="false">
      <c r="A14" s="24" t="s">
        <v>119</v>
      </c>
      <c r="B14" s="17" t="n">
        <f aca="false">AVERAGE(S72,AB152,AM152)</f>
        <v>2617604.67236184</v>
      </c>
      <c r="C14" s="18" t="e">
        <f aca="false">STDEV(S72,AB152,AM152)</f>
        <v>#DIV/0!</v>
      </c>
      <c r="D14" s="10" t="n">
        <f aca="false">B14/1000</f>
        <v>2617.60467236184</v>
      </c>
      <c r="E14" s="10" t="e">
        <f aca="false">C14/1000</f>
        <v>#DIV/0!</v>
      </c>
      <c r="H14" s="11" t="n">
        <v>1000</v>
      </c>
      <c r="I14" s="11" t="n">
        <v>1000</v>
      </c>
      <c r="J14" s="11" t="n">
        <f aca="false">$S$14-(I14^$S$16*$S$14)/(I14^$S$16+$S$15^$S$16)</f>
        <v>97.6569906469554</v>
      </c>
      <c r="K14" s="11" t="n">
        <f aca="false">($J14-I7)^2</f>
        <v>11.7474203917558</v>
      </c>
      <c r="L14" s="11" t="n">
        <f aca="false">($J14-J7)^2</f>
        <v>10.0667525039476</v>
      </c>
      <c r="M14" s="11" t="n">
        <f aca="false">($J14-K7)^2</f>
        <v>75.3721690923615</v>
      </c>
      <c r="N14" s="11" t="n">
        <f aca="false">($J14-L7)^2</f>
        <v>16.9454722493247</v>
      </c>
      <c r="O14" s="11" t="n">
        <f aca="false">($J14-M7)^2</f>
        <v>27.5033466135815</v>
      </c>
      <c r="P14" s="11" t="n">
        <f aca="false">($J14-N7)^2</f>
        <v>281.458439217751</v>
      </c>
      <c r="R14" s="12" t="s">
        <v>12</v>
      </c>
      <c r="S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3.8" hidden="false" customHeight="false" outlineLevel="0" collapsed="false">
      <c r="A15" s="19"/>
      <c r="B15" s="20"/>
      <c r="C15" s="14"/>
      <c r="D15" s="15"/>
      <c r="E15" s="16"/>
      <c r="H15" s="11" t="n">
        <v>5000</v>
      </c>
      <c r="I15" s="11" t="n">
        <v>5000</v>
      </c>
      <c r="J15" s="11" t="n">
        <f aca="false">$S$14-(I15^$S$16*$S$14)/(I15^$S$16+$S$15^$S$16)</f>
        <v>89.2888099715344</v>
      </c>
      <c r="K15" s="11" t="n">
        <f aca="false">($J15-I8)^2</f>
        <v>7.13375327594888</v>
      </c>
      <c r="L15" s="11" t="n">
        <f aca="false">($J15-J8)^2</f>
        <v>99.6601609136347</v>
      </c>
      <c r="M15" s="11" t="n">
        <f aca="false">($J15-K8)^2</f>
        <v>23.8645952305516</v>
      </c>
      <c r="N15" s="11" t="n">
        <f aca="false">($J15-L8)^2</f>
        <v>51.8704146126889</v>
      </c>
      <c r="O15" s="11" t="n">
        <f aca="false">($J15-M8)^2</f>
        <v>32.2871296500283</v>
      </c>
      <c r="P15" s="11" t="n">
        <f aca="false">($J15-N8)^2</f>
        <v>248.084499114861</v>
      </c>
      <c r="R15" s="12" t="s">
        <v>0</v>
      </c>
      <c r="S15" s="11" t="n">
        <v>41680.1539951417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3.8" hidden="false" customHeight="false" outlineLevel="0" collapsed="false">
      <c r="A16" s="24" t="s">
        <v>120</v>
      </c>
      <c r="B16" s="17" t="n">
        <f aca="false">AVERAGE(S88,AB186,AM186,AX186,BI186)</f>
        <v>26843546100000</v>
      </c>
      <c r="C16" s="18" t="e">
        <f aca="false">STDEV(S88,AB186,AM186,AX186,BI186)</f>
        <v>#DIV/0!</v>
      </c>
      <c r="D16" s="10" t="n">
        <f aca="false">B16/1000</f>
        <v>26843546100</v>
      </c>
      <c r="E16" s="10" t="e">
        <f aca="false">C16/1000</f>
        <v>#DIV/0!</v>
      </c>
      <c r="H16" s="11" t="n">
        <v>50000</v>
      </c>
      <c r="I16" s="11" t="n">
        <v>50000</v>
      </c>
      <c r="J16" s="11" t="n">
        <f aca="false">$S$14-(I16^$S$16*$S$14)/(I16^$S$16+$S$15^$S$16)</f>
        <v>45.462569791659</v>
      </c>
      <c r="K16" s="11" t="n">
        <f aca="false">($J16-I9)^2</f>
        <v>69.3925127760619</v>
      </c>
      <c r="L16" s="11" t="n">
        <f aca="false">($J16-J9)^2</f>
        <v>31.3135962234528</v>
      </c>
      <c r="M16" s="11" t="n">
        <f aca="false">($J16-K9)^2</f>
        <v>102.062419089527</v>
      </c>
      <c r="N16" s="11" t="n">
        <f aca="false">($J16-L9)^2</f>
        <v>20.4301478551304</v>
      </c>
      <c r="O16" s="11" t="n">
        <f aca="false">($J16-M9)^2</f>
        <v>61.9063050341998</v>
      </c>
      <c r="P16" s="11" t="n">
        <f aca="false">($J16-N9)^2</f>
        <v>1.73002865718137</v>
      </c>
      <c r="R16" s="12" t="s">
        <v>14</v>
      </c>
      <c r="S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3.8" hidden="false" customHeight="false" outlineLevel="0" collapsed="false">
      <c r="A17" s="19"/>
      <c r="B17" s="20"/>
      <c r="C17" s="14"/>
      <c r="D17" s="15"/>
      <c r="E17" s="16"/>
      <c r="H17" s="11"/>
      <c r="I17" s="11"/>
      <c r="J17" s="11"/>
      <c r="K17" s="11"/>
      <c r="L17" s="11"/>
      <c r="M17" s="11"/>
      <c r="N17" s="11"/>
      <c r="O17" s="11"/>
      <c r="R17" s="12" t="s">
        <v>15</v>
      </c>
      <c r="S17" s="11" t="n">
        <f aca="false">SUM(K13:P16)</f>
        <v>1172.82916250199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4" t="s">
        <v>121</v>
      </c>
      <c r="B18" s="17" t="n">
        <f aca="false">AVERAGE(S105,AB220,AM220,AX220,BI220)</f>
        <v>20151.1237291063</v>
      </c>
      <c r="C18" s="17" t="e">
        <f aca="false">STDEV(S105,AB220,AM220,AX220,BI220)</f>
        <v>#DIV/0!</v>
      </c>
      <c r="D18" s="10" t="n">
        <f aca="false">B18/1000</f>
        <v>20.1511237291063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3.8" hidden="false" customHeight="false" outlineLevel="0" collapsed="false">
      <c r="A19" s="13"/>
      <c r="B19" s="14"/>
      <c r="C19" s="14"/>
      <c r="D19" s="15"/>
      <c r="E19" s="16"/>
      <c r="H19" s="1" t="s">
        <v>4</v>
      </c>
      <c r="O19" s="0" t="s">
        <v>2</v>
      </c>
      <c r="P19" s="0" t="s">
        <v>5</v>
      </c>
      <c r="S19" s="1"/>
    </row>
    <row r="20" customFormat="false" ht="13.8" hidden="false" customHeight="false" outlineLevel="0" collapsed="false">
      <c r="A20" s="24" t="s">
        <v>122</v>
      </c>
      <c r="B20" s="18" t="n">
        <f aca="false">AVERAGE(S123,AB255,AM255,AX255)</f>
        <v>26843546100000</v>
      </c>
      <c r="C20" s="18" t="e">
        <f aca="false">STDEV(S123,AB255,AM255,AX255)</f>
        <v>#DIV/0!</v>
      </c>
      <c r="D20" s="10" t="n">
        <f aca="false">B20/1000</f>
        <v>26843546100</v>
      </c>
      <c r="E20" s="10" t="e">
        <f aca="false">C20/1000</f>
        <v>#DIV/0!</v>
      </c>
      <c r="H20" s="11" t="n">
        <v>0</v>
      </c>
      <c r="I20" s="0" t="n">
        <v>100</v>
      </c>
      <c r="J20" s="0" t="n">
        <v>100</v>
      </c>
      <c r="K20" s="0" t="n">
        <v>100</v>
      </c>
      <c r="L20" s="0" t="n">
        <v>100</v>
      </c>
      <c r="M20" s="0" t="n">
        <v>100</v>
      </c>
      <c r="N20" s="0" t="n">
        <v>100</v>
      </c>
      <c r="O20" s="12" t="n">
        <f aca="false">AVERAGE(I20:L20)</f>
        <v>100</v>
      </c>
      <c r="P20" s="12" t="n">
        <f aca="false">STDEV(I20:L20)/SQRT(3)</f>
        <v>0</v>
      </c>
      <c r="Q20" s="12"/>
      <c r="R20" s="12"/>
      <c r="S20" s="11"/>
    </row>
    <row r="21" customFormat="false" ht="13.8" hidden="false" customHeight="false" outlineLevel="0" collapsed="false">
      <c r="A21" s="13"/>
      <c r="B21" s="14"/>
      <c r="C21" s="14"/>
      <c r="D21" s="15"/>
      <c r="E21" s="16"/>
      <c r="G21" s="0" t="str">
        <f aca="false">A8</f>
        <v>MTI-69</v>
      </c>
      <c r="H21" s="11" t="n">
        <v>1000</v>
      </c>
      <c r="I21" s="11" t="n">
        <v>100.447570332481</v>
      </c>
      <c r="J21" s="12" t="n">
        <v>98.1033022861981</v>
      </c>
      <c r="K21" s="11" t="n">
        <v>97.8696936712797</v>
      </c>
      <c r="L21" s="11" t="n">
        <v>97.8696936712797</v>
      </c>
      <c r="M21" s="11" t="n">
        <v>97.8696936712797</v>
      </c>
      <c r="N21" s="11" t="n">
        <v>97.8696936712797</v>
      </c>
      <c r="O21" s="12" t="n">
        <f aca="false">AVERAGE(I21:L21)</f>
        <v>98.5725649903096</v>
      </c>
      <c r="P21" s="12" t="n">
        <f aca="false">STDEV(I21:L21)/SQRT(3)</f>
        <v>0.724485158261522</v>
      </c>
      <c r="Q21" s="12"/>
      <c r="R21" s="12"/>
      <c r="S21" s="11"/>
    </row>
    <row r="22" customFormat="false" ht="13.8" hidden="false" customHeight="false" outlineLevel="0" collapsed="false">
      <c r="H22" s="11" t="n">
        <v>5000</v>
      </c>
      <c r="I22" s="11" t="n">
        <v>93.7180306905371</v>
      </c>
      <c r="J22" s="11" t="n">
        <v>96.3082133784928</v>
      </c>
      <c r="K22" s="11" t="n">
        <v>107.277250816358</v>
      </c>
      <c r="L22" s="11" t="n">
        <v>107.277250816358</v>
      </c>
      <c r="M22" s="11" t="n">
        <v>107.277250816358</v>
      </c>
      <c r="N22" s="11" t="n">
        <v>107.277250816358</v>
      </c>
      <c r="O22" s="12" t="n">
        <f aca="false">AVERAGE(I22:L22)</f>
        <v>101.145186425436</v>
      </c>
      <c r="P22" s="12" t="n">
        <f aca="false">STDEV(I22:L22)/SQRT(3)</f>
        <v>4.13337873572005</v>
      </c>
      <c r="Q22" s="12"/>
      <c r="R22" s="12"/>
      <c r="S22" s="11"/>
    </row>
    <row r="23" customFormat="false" ht="13.8" hidden="false" customHeight="false" outlineLevel="0" collapsed="false">
      <c r="A23" s="0" t="s">
        <v>123</v>
      </c>
      <c r="B23" s="18" t="n">
        <f aca="false">AVERAGE(AG57,AW57,BM57)</f>
        <v>62598.383119035</v>
      </c>
      <c r="C23" s="18" t="n">
        <f aca="false">STDEV(AG57,AW57,BM57)</f>
        <v>17936.5110262335</v>
      </c>
      <c r="D23" s="10" t="n">
        <f aca="false">B23/1000</f>
        <v>62.598383119035</v>
      </c>
      <c r="E23" s="10" t="n">
        <f aca="false">C23/1000</f>
        <v>17.9365110262335</v>
      </c>
      <c r="H23" s="11" t="n">
        <v>50000</v>
      </c>
      <c r="I23" s="11" t="n">
        <v>46.9789002557545</v>
      </c>
      <c r="J23" s="11" t="n">
        <v>49.5173581710415</v>
      </c>
      <c r="K23" s="11" t="n">
        <v>41.2066552635671</v>
      </c>
      <c r="L23" s="11" t="n">
        <v>41.2066552635671</v>
      </c>
      <c r="M23" s="11" t="n">
        <v>41.2066552635671</v>
      </c>
      <c r="N23" s="11" t="n">
        <v>41.2066552635671</v>
      </c>
      <c r="O23" s="12" t="n">
        <f aca="false">AVERAGE(I23:L23)</f>
        <v>44.7273922384825</v>
      </c>
      <c r="P23" s="12" t="n">
        <f aca="false">STDEV(I23:L23)/SQRT(3)</f>
        <v>2.4222175257852</v>
      </c>
      <c r="Q23" s="12"/>
      <c r="R23" s="12"/>
      <c r="S23" s="11"/>
    </row>
    <row r="24" customFormat="false" ht="13.8" hidden="false" customHeight="false" outlineLevel="0" collapsed="false">
      <c r="H24" s="11"/>
      <c r="I24" s="11"/>
      <c r="J24" s="11"/>
      <c r="K24" s="11"/>
      <c r="L24" s="11"/>
      <c r="M24" s="12"/>
      <c r="N24" s="12"/>
      <c r="O24" s="11"/>
      <c r="P24" s="12"/>
      <c r="Q24" s="12"/>
      <c r="R24" s="12"/>
    </row>
    <row r="25" customFormat="false" ht="13.8" hidden="false" customHeight="false" outlineLevel="0" collapsed="false"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customFormat="false" ht="13.8" hidden="false" customHeight="false" outlineLevel="0" collapsed="false">
      <c r="H26" s="11"/>
      <c r="I26" s="11"/>
      <c r="J26" s="11"/>
      <c r="K26" s="11"/>
      <c r="L26" s="11"/>
      <c r="M26" s="11"/>
      <c r="N26" s="11"/>
    </row>
    <row r="27" customFormat="false" ht="13.8" hidden="false" customHeight="false" outlineLevel="0" collapsed="false">
      <c r="H27" s="11" t="n">
        <v>0.1</v>
      </c>
      <c r="I27" s="11" t="n">
        <v>0</v>
      </c>
      <c r="J27" s="11" t="n">
        <f aca="false">S$28-(I27^S$30*S$28)/(I27^S$30+S$29^S$30)</f>
        <v>100</v>
      </c>
      <c r="K27" s="11" t="n">
        <f aca="false">($J27-I20)^2</f>
        <v>0</v>
      </c>
      <c r="L27" s="11" t="n">
        <f aca="false">($J27-J20)^2</f>
        <v>0</v>
      </c>
      <c r="M27" s="11" t="n">
        <f aca="false">($J27-K20)^2</f>
        <v>0</v>
      </c>
      <c r="N27" s="11" t="n">
        <f aca="false">($J27-L20)^2</f>
        <v>0</v>
      </c>
      <c r="O27" s="11" t="n">
        <f aca="false">($J27-M20)^2</f>
        <v>0</v>
      </c>
      <c r="P27" s="11" t="n">
        <f aca="false">($J27-N20)^2</f>
        <v>0</v>
      </c>
      <c r="R27" s="12" t="s">
        <v>10</v>
      </c>
      <c r="S27" s="11" t="n">
        <v>0</v>
      </c>
    </row>
    <row r="28" customFormat="false" ht="13.8" hidden="false" customHeight="false" outlineLevel="0" collapsed="false">
      <c r="H28" s="11" t="n">
        <v>1000</v>
      </c>
      <c r="I28" s="11" t="n">
        <v>1000</v>
      </c>
      <c r="J28" s="11" t="n">
        <f aca="false">S$28-(I28^S$30*S$28)/(I28^S$30+S$29^S$30)</f>
        <v>97.9213253330394</v>
      </c>
      <c r="K28" s="11" t="n">
        <f aca="false">($J28-I21)^2</f>
        <v>6.3819137972037</v>
      </c>
      <c r="L28" s="11" t="n">
        <f aca="false">($J28-J21)^2</f>
        <v>0.0331156114809221</v>
      </c>
      <c r="M28" s="11" t="n">
        <f aca="false">($J28-K21)^2</f>
        <v>0.00266582849606806</v>
      </c>
      <c r="N28" s="11" t="n">
        <f aca="false">($J28-L21)^2</f>
        <v>0.00266582849606806</v>
      </c>
      <c r="O28" s="11" t="n">
        <f aca="false">($J28-M21)^2</f>
        <v>0.00266582849606806</v>
      </c>
      <c r="P28" s="11" t="n">
        <f aca="false">($J28-N21)^2</f>
        <v>0.00266582849606806</v>
      </c>
      <c r="R28" s="12" t="s">
        <v>12</v>
      </c>
      <c r="S28" s="11" t="n">
        <v>100</v>
      </c>
    </row>
    <row r="29" customFormat="false" ht="13.8" hidden="false" customHeight="false" outlineLevel="0" collapsed="false">
      <c r="H29" s="11" t="n">
        <v>5000</v>
      </c>
      <c r="I29" s="11" t="n">
        <v>5000</v>
      </c>
      <c r="J29" s="11" t="n">
        <f aca="false">S$28-(I29^S$30*S$28)/(I29^S$30+S$29^S$30)</f>
        <v>90.4044663719416</v>
      </c>
      <c r="K29" s="11" t="n">
        <f aca="false">($J29-I22)^2</f>
        <v>10.9797084934693</v>
      </c>
      <c r="L29" s="11" t="n">
        <f aca="false">($J29-J22)^2</f>
        <v>34.8542287173623</v>
      </c>
      <c r="M29" s="11" t="n">
        <f aca="false">($J29-K22)^2</f>
        <v>284.69085490774</v>
      </c>
      <c r="N29" s="11" t="n">
        <f aca="false">($J29-L22)^2</f>
        <v>284.69085490774</v>
      </c>
      <c r="O29" s="11" t="n">
        <f aca="false">($J29-M22)^2</f>
        <v>284.69085490774</v>
      </c>
      <c r="P29" s="11" t="n">
        <f aca="false">($J29-N22)^2</f>
        <v>284.69085490774</v>
      </c>
      <c r="R29" s="12" t="s">
        <v>0</v>
      </c>
      <c r="S29" s="11" t="n">
        <v>47107.5762308773</v>
      </c>
    </row>
    <row r="30" customFormat="false" ht="13.8" hidden="false" customHeight="false" outlineLevel="0" collapsed="false">
      <c r="H30" s="11" t="n">
        <v>50000</v>
      </c>
      <c r="I30" s="11" t="n">
        <v>50000</v>
      </c>
      <c r="J30" s="11" t="n">
        <f aca="false">S$28-(I30^S$30*S$28)/(I30^S$30+S$29^S$30)</f>
        <v>48.5107115832827</v>
      </c>
      <c r="K30" s="11" t="n">
        <f aca="false">($J30-I23)^2</f>
        <v>2.34644594314378</v>
      </c>
      <c r="L30" s="11" t="n">
        <f aca="false">($J30-J23)^2</f>
        <v>1.01333735264638</v>
      </c>
      <c r="M30" s="11" t="n">
        <f aca="false">($J30-K23)^2</f>
        <v>53.3492387215778</v>
      </c>
      <c r="N30" s="11" t="n">
        <f aca="false">($J30-L23)^2</f>
        <v>53.3492387215778</v>
      </c>
      <c r="O30" s="11" t="n">
        <f aca="false">($J30-M23)^2</f>
        <v>53.3492387215778</v>
      </c>
      <c r="P30" s="11" t="n">
        <f aca="false">($J30-N23)^2</f>
        <v>53.3492387215778</v>
      </c>
      <c r="R30" s="12" t="s">
        <v>14</v>
      </c>
      <c r="S30" s="11" t="n">
        <v>1</v>
      </c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>
      <c r="H33" s="1" t="s">
        <v>4</v>
      </c>
      <c r="P33" s="0" t="s">
        <v>2</v>
      </c>
      <c r="Q33" s="0" t="s">
        <v>5</v>
      </c>
      <c r="S33" s="1"/>
    </row>
    <row r="34" customFormat="false" ht="13.8" hidden="false" customHeight="false" outlineLevel="0" collapsed="false">
      <c r="H34" s="11" t="n">
        <v>0</v>
      </c>
      <c r="I34" s="0" t="n">
        <v>100</v>
      </c>
      <c r="J34" s="0" t="n">
        <v>100</v>
      </c>
      <c r="K34" s="0" t="n">
        <v>100</v>
      </c>
      <c r="L34" s="3" t="n">
        <v>100</v>
      </c>
      <c r="M34" s="3" t="n">
        <v>100</v>
      </c>
      <c r="N34" s="3" t="n">
        <v>100</v>
      </c>
      <c r="O34" s="11"/>
      <c r="P34" s="12" t="n">
        <f aca="false">AVERAGE(I34:N34)</f>
        <v>100</v>
      </c>
      <c r="Q34" s="12" t="n">
        <f aca="false">STDEV(I34:N34)/SQRT(6)</f>
        <v>0</v>
      </c>
      <c r="R34" s="12"/>
      <c r="S34" s="11"/>
    </row>
    <row r="35" customFormat="false" ht="13.8" hidden="false" customHeight="false" outlineLevel="0" collapsed="false">
      <c r="G35" s="23" t="str">
        <f aca="false">A10</f>
        <v>MTI-71</v>
      </c>
      <c r="H35" s="11" t="n">
        <v>1000</v>
      </c>
      <c r="I35" s="11" t="n">
        <v>93.5901534526854</v>
      </c>
      <c r="J35" s="12" t="n">
        <v>101.94750211685</v>
      </c>
      <c r="K35" s="11" t="n">
        <v>86.4406779661017</v>
      </c>
      <c r="L35" s="0" t="n">
        <v>108.554469273743</v>
      </c>
      <c r="M35" s="0" t="n">
        <v>96.149112009847</v>
      </c>
      <c r="N35" s="0" t="n">
        <v>101.580333625988</v>
      </c>
      <c r="O35" s="11"/>
      <c r="P35" s="12" t="n">
        <f aca="false">AVERAGE(I35:N35)</f>
        <v>98.0437080742025</v>
      </c>
      <c r="Q35" s="12" t="n">
        <f aca="false">STDEV(I35:N35)/SQRT(6)</f>
        <v>3.1425964844277</v>
      </c>
      <c r="R35" s="12"/>
      <c r="S35" s="11"/>
    </row>
    <row r="36" customFormat="false" ht="13.8" hidden="false" customHeight="false" outlineLevel="0" collapsed="false">
      <c r="H36" s="11" t="n">
        <v>5000</v>
      </c>
      <c r="I36" s="11" t="n">
        <v>132.992327365729</v>
      </c>
      <c r="J36" s="11" t="n">
        <v>139.729043183743</v>
      </c>
      <c r="K36" s="11" t="n">
        <v>136.417353444254</v>
      </c>
      <c r="L36" s="0" t="n">
        <v>107.018156424581</v>
      </c>
      <c r="M36" s="0" t="n">
        <v>100.105503780552</v>
      </c>
      <c r="N36" s="0" t="n">
        <v>107.550482879719</v>
      </c>
      <c r="O36" s="11"/>
      <c r="P36" s="12" t="n">
        <f aca="false">AVERAGE(I36:N36)</f>
        <v>120.63547784643</v>
      </c>
      <c r="Q36" s="12" t="n">
        <f aca="false">STDEV(I36:N36)/SQRT(6)</f>
        <v>7.1750770863419</v>
      </c>
      <c r="R36" s="12"/>
      <c r="S36" s="11"/>
    </row>
    <row r="37" customFormat="false" ht="13.8" hidden="false" customHeight="false" outlineLevel="0" collapsed="false">
      <c r="H37" s="11" t="n">
        <v>50000</v>
      </c>
      <c r="I37" s="11" t="n">
        <v>58.2320971867008</v>
      </c>
      <c r="J37" s="11" t="n">
        <v>63.0990685859441</v>
      </c>
      <c r="K37" s="11" t="n">
        <v>66.3815891774219</v>
      </c>
      <c r="L37" s="0" t="n">
        <v>78.5439944134078</v>
      </c>
      <c r="M37" s="0" t="n">
        <v>88.1132407244593</v>
      </c>
      <c r="N37" s="0" t="n">
        <v>64.9692712906058</v>
      </c>
      <c r="O37" s="11"/>
      <c r="P37" s="12" t="n">
        <f aca="false">AVERAGE(I37:N37)</f>
        <v>69.8898768964233</v>
      </c>
      <c r="Q37" s="12" t="n">
        <f aca="false">STDEV(I37:N37)/SQRT(6)</f>
        <v>4.56626793900715</v>
      </c>
      <c r="R37" s="12"/>
      <c r="S37" s="11"/>
    </row>
    <row r="38" customFormat="false" ht="13.8" hidden="false" customHeight="false" outlineLevel="0" collapsed="false">
      <c r="H38" s="11"/>
      <c r="I38" s="11"/>
      <c r="J38" s="11"/>
      <c r="K38" s="11"/>
      <c r="L38" s="11"/>
      <c r="M38" s="12"/>
      <c r="N38" s="12"/>
      <c r="O38" s="11"/>
      <c r="P38" s="12"/>
      <c r="Q38" s="12"/>
      <c r="R38" s="12"/>
    </row>
    <row r="39" customFormat="false" ht="13.8" hidden="false" customHeight="false" outlineLevel="0" collapsed="false">
      <c r="H39" s="11"/>
      <c r="I39" s="11"/>
      <c r="J39" s="11"/>
      <c r="K39" s="11"/>
      <c r="L39" s="11"/>
      <c r="M39" s="11"/>
      <c r="N39" s="11"/>
      <c r="O39" s="11"/>
      <c r="P39" s="11"/>
      <c r="S39" s="11"/>
      <c r="AD39" s="1"/>
      <c r="AO39" s="1"/>
    </row>
    <row r="40" customFormat="false" ht="13.8" hidden="false" customHeight="false" outlineLevel="0" collapsed="false">
      <c r="H40" s="11"/>
      <c r="I40" s="11"/>
      <c r="J40" s="11"/>
      <c r="K40" s="11"/>
      <c r="L40" s="11"/>
      <c r="M40" s="11"/>
      <c r="N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3.8" hidden="false" customHeight="false" outlineLevel="0" collapsed="false">
      <c r="H41" s="11" t="n">
        <v>0.1</v>
      </c>
      <c r="I41" s="11" t="n">
        <v>0</v>
      </c>
      <c r="J41" s="11" t="n">
        <f aca="false">S$42-(I41^S$44*S$42)/(I41^S$44+S$43^S$44)</f>
        <v>100</v>
      </c>
      <c r="K41" s="11" t="n">
        <f aca="false">($J41-I34)^2</f>
        <v>0</v>
      </c>
      <c r="L41" s="11" t="n">
        <f aca="false">($J41-J34)^2</f>
        <v>0</v>
      </c>
      <c r="M41" s="11" t="n">
        <f aca="false">($J41-K34)^2</f>
        <v>0</v>
      </c>
      <c r="N41" s="11" t="n">
        <f aca="false">($J41-L34)^2</f>
        <v>0</v>
      </c>
      <c r="O41" s="11" t="n">
        <f aca="false">($J41-M34)^2</f>
        <v>0</v>
      </c>
      <c r="P41" s="11" t="n">
        <f aca="false">($J41-N34)^2</f>
        <v>0</v>
      </c>
      <c r="R41" s="12" t="s">
        <v>10</v>
      </c>
      <c r="S41" s="11" t="n">
        <v>0</v>
      </c>
      <c r="X41" s="12"/>
      <c r="Y41" s="12"/>
      <c r="AI41" s="12"/>
      <c r="AJ41" s="12"/>
      <c r="AT41" s="12"/>
      <c r="AU41" s="12"/>
    </row>
    <row r="42" customFormat="false" ht="13.8" hidden="false" customHeight="false" outlineLevel="0" collapsed="false">
      <c r="H42" s="11" t="n">
        <v>1000</v>
      </c>
      <c r="I42" s="11" t="n">
        <v>1000</v>
      </c>
      <c r="J42" s="11" t="n">
        <f aca="false">S$42-(I42^S$44*S$42)/(I42^S$44+S$43^S$44)</f>
        <v>99.3002764981002</v>
      </c>
      <c r="K42" s="11" t="n">
        <f aca="false">($J42-I35)^2</f>
        <v>32.6055051937771</v>
      </c>
      <c r="L42" s="11" t="n">
        <f aca="false">($J42-J35)^2</f>
        <v>7.00780347656534</v>
      </c>
      <c r="M42" s="11" t="n">
        <f aca="false">($J42-K35)^2</f>
        <v>165.369274404178</v>
      </c>
      <c r="N42" s="11" t="n">
        <f aca="false">($J42-L35)^2</f>
        <v>85.6400839287595</v>
      </c>
      <c r="O42" s="11" t="n">
        <f aca="false">($J42-M35)^2</f>
        <v>9.92983763202797</v>
      </c>
      <c r="P42" s="11" t="n">
        <f aca="false">($J42-N35)^2</f>
        <v>5.19866050643203</v>
      </c>
      <c r="R42" s="12" t="s">
        <v>12</v>
      </c>
      <c r="S42" s="11" t="n">
        <v>100</v>
      </c>
      <c r="X42" s="12"/>
      <c r="Y42" s="12"/>
      <c r="AC42" s="2"/>
      <c r="AI42" s="12"/>
      <c r="AJ42" s="12"/>
      <c r="AT42" s="12"/>
      <c r="AU42" s="12"/>
    </row>
    <row r="43" customFormat="false" ht="13.8" hidden="false" customHeight="false" outlineLevel="0" collapsed="false">
      <c r="H43" s="11" t="n">
        <v>5000</v>
      </c>
      <c r="I43" s="11" t="n">
        <v>5000</v>
      </c>
      <c r="J43" s="11" t="n">
        <f aca="false">S$42-(I43^S$44*S$42)/(I43^S$44+S$43^S$44)</f>
        <v>96.5966389587417</v>
      </c>
      <c r="K43" s="11" t="n">
        <f aca="false">($J43-I36)^2</f>
        <v>1324.64613461851</v>
      </c>
      <c r="L43" s="11" t="n">
        <f aca="false">($J43-J36)^2</f>
        <v>1860.40429422891</v>
      </c>
      <c r="M43" s="11" t="n">
        <f aca="false">($J43-K36)^2</f>
        <v>1585.68930213669</v>
      </c>
      <c r="N43" s="11" t="n">
        <f aca="false">($J43-L36)^2</f>
        <v>108.608026290793</v>
      </c>
      <c r="O43" s="11" t="n">
        <f aca="false">($J43-M36)^2</f>
        <v>12.3121323377377</v>
      </c>
      <c r="P43" s="11" t="n">
        <f aca="false">($J43-N36)^2</f>
        <v>119.986696645131</v>
      </c>
      <c r="R43" s="12" t="s">
        <v>0</v>
      </c>
      <c r="S43" s="11" t="n">
        <v>141913.593338643</v>
      </c>
      <c r="X43" s="12"/>
      <c r="Y43" s="12"/>
      <c r="AI43" s="12"/>
      <c r="AJ43" s="12"/>
      <c r="AT43" s="12"/>
      <c r="AU43" s="12"/>
    </row>
    <row r="44" customFormat="false" ht="13.8" hidden="false" customHeight="false" outlineLevel="0" collapsed="false">
      <c r="H44" s="11" t="n">
        <v>50000</v>
      </c>
      <c r="I44" s="11" t="n">
        <v>50000</v>
      </c>
      <c r="J44" s="11" t="n">
        <f aca="false">S$42-(I44^S$44*S$42)/(I44^S$44+S$43^S$44)</f>
        <v>73.9466084032036</v>
      </c>
      <c r="K44" s="11" t="n">
        <f aca="false">($J44-I37)^2</f>
        <v>246.945862773593</v>
      </c>
      <c r="L44" s="11" t="n">
        <f aca="false">($J44-J37)^2</f>
        <v>117.66912008703</v>
      </c>
      <c r="M44" s="11" t="n">
        <f aca="false">($J44-K37)^2</f>
        <v>57.2295158864469</v>
      </c>
      <c r="N44" s="11" t="n">
        <f aca="false">($J44-L37)^2</f>
        <v>21.1359581268212</v>
      </c>
      <c r="O44" s="11" t="n">
        <f aca="false">($J44-M37)^2</f>
        <v>200.693471325646</v>
      </c>
      <c r="P44" s="11" t="n">
        <f aca="false">($J44-N37)^2</f>
        <v>80.592581633226</v>
      </c>
      <c r="R44" s="12" t="s">
        <v>14</v>
      </c>
      <c r="S44" s="11" t="n">
        <v>1</v>
      </c>
      <c r="X44" s="12"/>
      <c r="Y44" s="12"/>
      <c r="AC44" s="2"/>
      <c r="AI44" s="12"/>
      <c r="AJ44" s="12"/>
      <c r="AT44" s="12"/>
      <c r="AU44" s="12"/>
    </row>
    <row r="45" customFormat="false" ht="13.8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R45" s="12" t="s">
        <v>15</v>
      </c>
      <c r="S45" s="11" t="n">
        <f aca="false">SUM(K41:P44)</f>
        <v>6041.66426123227</v>
      </c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3.8" hidden="false" customHeight="false" outlineLevel="0" collapsed="false">
      <c r="H46" s="11"/>
      <c r="I46" s="11"/>
      <c r="S46" s="11"/>
    </row>
    <row r="47" customFormat="false" ht="13.8" hidden="false" customHeight="false" outlineLevel="0" collapsed="false">
      <c r="H47" s="1" t="s">
        <v>4</v>
      </c>
      <c r="O47" s="0" t="s">
        <v>2</v>
      </c>
      <c r="P47" s="0" t="s">
        <v>5</v>
      </c>
      <c r="S47" s="1"/>
      <c r="AC47" s="0" t="s">
        <v>2</v>
      </c>
      <c r="AD47" s="0" t="s">
        <v>5</v>
      </c>
      <c r="AS47" s="0" t="s">
        <v>2</v>
      </c>
      <c r="AT47" s="0" t="s">
        <v>5</v>
      </c>
      <c r="BI47" s="0" t="s">
        <v>2</v>
      </c>
      <c r="BJ47" s="0" t="s">
        <v>5</v>
      </c>
    </row>
    <row r="48" customFormat="false" ht="13.8" hidden="false" customHeight="false" outlineLevel="0" collapsed="false">
      <c r="H48" s="11" t="n">
        <v>0</v>
      </c>
      <c r="I48" s="0" t="n">
        <v>100</v>
      </c>
      <c r="J48" s="0" t="n">
        <v>100</v>
      </c>
      <c r="K48" s="0" t="n">
        <v>100</v>
      </c>
      <c r="L48" s="3" t="n">
        <v>100</v>
      </c>
      <c r="M48" s="3" t="n">
        <v>100</v>
      </c>
      <c r="N48" s="3" t="n">
        <v>100</v>
      </c>
      <c r="O48" s="12" t="n">
        <f aca="false">AVERAGE(I48:N48)</f>
        <v>100</v>
      </c>
      <c r="P48" s="12" t="n">
        <f aca="false">STDEV(K48:N48)/SQRT(3)</f>
        <v>0</v>
      </c>
      <c r="Q48" s="12"/>
      <c r="R48" s="12"/>
      <c r="S48" s="11"/>
      <c r="T48" s="3"/>
      <c r="U48" s="3"/>
      <c r="V48" s="11" t="n">
        <v>0</v>
      </c>
      <c r="W48" s="3" t="n">
        <v>100</v>
      </c>
      <c r="X48" s="12" t="n">
        <v>100</v>
      </c>
      <c r="Y48" s="12" t="n">
        <v>100</v>
      </c>
      <c r="Z48" s="3" t="n">
        <v>100</v>
      </c>
      <c r="AA48" s="3" t="n">
        <v>100</v>
      </c>
      <c r="AB48" s="3" t="n">
        <v>100</v>
      </c>
      <c r="AC48" s="12" t="n">
        <f aca="false">AVERAGE(W48:AB48)</f>
        <v>100</v>
      </c>
      <c r="AD48" s="12" t="n">
        <f aca="false">STDEV(W48:AB48)/SQRT(6)</f>
        <v>0</v>
      </c>
      <c r="AE48" s="3"/>
      <c r="AF48" s="3"/>
      <c r="AG48" s="3"/>
      <c r="AH48" s="3"/>
      <c r="AI48" s="12"/>
      <c r="AJ48" s="12"/>
      <c r="AL48" s="11" t="n">
        <v>0</v>
      </c>
      <c r="AM48" s="3" t="n">
        <v>100</v>
      </c>
      <c r="AN48" s="12" t="n">
        <v>100</v>
      </c>
      <c r="AO48" s="12" t="n">
        <v>100</v>
      </c>
      <c r="AP48" s="3" t="n">
        <v>100</v>
      </c>
      <c r="AQ48" s="3" t="n">
        <v>100</v>
      </c>
      <c r="AR48" s="3" t="n">
        <v>100</v>
      </c>
      <c r="AS48" s="12" t="n">
        <f aca="false">AVERAGE(AM48:AR48)</f>
        <v>100</v>
      </c>
      <c r="AT48" s="12" t="n">
        <f aca="false">STDEV(AM48:AR48)/SQRT(6)</f>
        <v>0</v>
      </c>
      <c r="AU48" s="3"/>
      <c r="AV48" s="3"/>
      <c r="AW48" s="3"/>
      <c r="BB48" s="11" t="n">
        <v>0</v>
      </c>
      <c r="BC48" s="3" t="n">
        <v>100</v>
      </c>
      <c r="BD48" s="12" t="n">
        <v>100</v>
      </c>
      <c r="BE48" s="12" t="n">
        <v>100</v>
      </c>
      <c r="BF48" s="3" t="n">
        <v>100</v>
      </c>
      <c r="BG48" s="3" t="n">
        <v>100</v>
      </c>
      <c r="BH48" s="3" t="n">
        <v>100</v>
      </c>
      <c r="BI48" s="12" t="n">
        <f aca="false">AVERAGE(BC48:BH48)</f>
        <v>100</v>
      </c>
      <c r="BJ48" s="12" t="n">
        <f aca="false">STDEV(BC48:BH48)/SQRT(6)</f>
        <v>0</v>
      </c>
      <c r="BK48" s="3"/>
      <c r="BL48" s="3"/>
      <c r="BM48" s="3"/>
    </row>
    <row r="49" customFormat="false" ht="13.8" hidden="false" customHeight="false" outlineLevel="0" collapsed="false">
      <c r="G49" s="23" t="str">
        <f aca="false">A12</f>
        <v>MTI-73</v>
      </c>
      <c r="H49" s="11" t="n">
        <v>1000</v>
      </c>
      <c r="I49" s="11" t="n">
        <v>90.8088235294118</v>
      </c>
      <c r="J49" s="12" t="n">
        <v>90.8044030482642</v>
      </c>
      <c r="K49" s="11" t="n">
        <v>89.706111024724</v>
      </c>
      <c r="L49" s="0" t="n">
        <v>98.8652234636871</v>
      </c>
      <c r="M49" s="0" t="n">
        <v>89.0276068225778</v>
      </c>
      <c r="N49" s="0" t="n">
        <v>90.0087796312555</v>
      </c>
      <c r="O49" s="12" t="n">
        <f aca="false">AVERAGE(I49:N49)</f>
        <v>91.5368245866534</v>
      </c>
      <c r="P49" s="12" t="n">
        <f aca="false">STDEV(K49:N49)/SQRT(6)</f>
        <v>1.90255426087833</v>
      </c>
      <c r="Q49" s="12"/>
      <c r="R49" s="12"/>
      <c r="S49" s="11"/>
      <c r="V49" s="11" t="n">
        <v>1000</v>
      </c>
      <c r="W49" s="25" t="n">
        <v>84.8</v>
      </c>
      <c r="X49" s="25" t="n">
        <v>94</v>
      </c>
      <c r="Y49" s="25" t="n">
        <v>98.9</v>
      </c>
      <c r="Z49" s="25" t="n">
        <v>101.8</v>
      </c>
      <c r="AA49" s="25" t="n">
        <v>99.4</v>
      </c>
      <c r="AB49" s="25" t="n">
        <v>87.4</v>
      </c>
      <c r="AC49" s="12" t="n">
        <f aca="false">AVERAGE(W49:AB49)</f>
        <v>94.3833333333333</v>
      </c>
      <c r="AD49" s="12" t="n">
        <f aca="false">STDEV(W49:AB49)/SQRT(6)</f>
        <v>2.83624360339125</v>
      </c>
      <c r="AI49" s="12"/>
      <c r="AJ49" s="12"/>
      <c r="AL49" s="11" t="n">
        <v>1000</v>
      </c>
      <c r="AM49" s="0" t="n">
        <v>93.127147766323</v>
      </c>
      <c r="AN49" s="0" t="n">
        <v>90.9153761061947</v>
      </c>
      <c r="AO49" s="0" t="n">
        <v>90.0135767084025</v>
      </c>
      <c r="AP49" s="0" t="n">
        <v>90.888710968775</v>
      </c>
      <c r="AQ49" s="0" t="n">
        <v>102.904929577465</v>
      </c>
      <c r="AR49" s="0" t="n">
        <v>100.190448285965</v>
      </c>
      <c r="AS49" s="12" t="n">
        <f aca="false">AVERAGE(AM49:AR49)</f>
        <v>94.6733649021875</v>
      </c>
      <c r="AT49" s="12" t="n">
        <f aca="false">STDEV(AM49:AR49)/SQRT(6)</f>
        <v>2.24163158358305</v>
      </c>
      <c r="BB49" s="11" t="n">
        <v>1000</v>
      </c>
      <c r="BC49" s="0" t="n">
        <v>97.116390258479</v>
      </c>
      <c r="BD49" s="0" t="n">
        <v>90.625</v>
      </c>
      <c r="BE49" s="0" t="n">
        <v>96.6661638256147</v>
      </c>
      <c r="BF49" s="0" t="n">
        <v>97.6941553242594</v>
      </c>
      <c r="BG49" s="0" t="n">
        <v>92.6349765258216</v>
      </c>
      <c r="BH49" s="0" t="n">
        <v>94.0961031350718</v>
      </c>
      <c r="BI49" s="12" t="n">
        <f aca="false">AVERAGE(BC49:BH49)</f>
        <v>94.8054648448744</v>
      </c>
      <c r="BJ49" s="12" t="n">
        <f aca="false">STDEV(BC49:BH49)/SQRT(6)</f>
        <v>1.15235425032945</v>
      </c>
    </row>
    <row r="50" customFormat="false" ht="13.8" hidden="false" customHeight="false" outlineLevel="0" collapsed="false">
      <c r="H50" s="11" t="n">
        <v>5000</v>
      </c>
      <c r="I50" s="11" t="n">
        <v>56.5856777493606</v>
      </c>
      <c r="J50" s="11" t="n">
        <v>56.3251481795089</v>
      </c>
      <c r="K50" s="11" t="n">
        <v>62.8051624941689</v>
      </c>
      <c r="L50" s="0" t="n">
        <v>58.5893854748603</v>
      </c>
      <c r="M50" s="0" t="n">
        <v>56.936873571303</v>
      </c>
      <c r="N50" s="0" t="n">
        <v>51.694468832309</v>
      </c>
      <c r="O50" s="12" t="n">
        <f aca="false">AVERAGE(I50:N50)</f>
        <v>57.1561193835851</v>
      </c>
      <c r="P50" s="12" t="n">
        <f aca="false">STDEV(K50:N50)/SQRT(6)</f>
        <v>1.87605741647289</v>
      </c>
      <c r="Q50" s="12"/>
      <c r="R50" s="12"/>
      <c r="S50" s="11"/>
      <c r="V50" s="11" t="n">
        <v>5000</v>
      </c>
      <c r="W50" s="25" t="n">
        <v>93.1</v>
      </c>
      <c r="X50" s="25" t="n">
        <v>87.9</v>
      </c>
      <c r="Y50" s="25" t="n">
        <v>90.6</v>
      </c>
      <c r="Z50" s="25" t="n">
        <v>99.1</v>
      </c>
      <c r="AA50" s="25" t="n">
        <v>96.7</v>
      </c>
      <c r="AB50" s="25" t="n">
        <v>80</v>
      </c>
      <c r="AC50" s="12" t="n">
        <f aca="false">AVERAGE(W50:AB50)</f>
        <v>91.2333333333333</v>
      </c>
      <c r="AD50" s="12" t="n">
        <f aca="false">STDEV(W50:AB50)/SQRT(6)</f>
        <v>2.7865948954075</v>
      </c>
      <c r="AI50" s="12"/>
      <c r="AJ50" s="12"/>
      <c r="AL50" s="11" t="n">
        <v>5000</v>
      </c>
      <c r="AM50" s="0" t="n">
        <v>95.9958165247273</v>
      </c>
      <c r="AN50" s="0" t="n">
        <v>82.1073008849558</v>
      </c>
      <c r="AO50" s="0" t="n">
        <v>104.193694373209</v>
      </c>
      <c r="AP50" s="0" t="n">
        <v>89.9759807846277</v>
      </c>
      <c r="AQ50" s="0" t="n">
        <v>91.9160798122066</v>
      </c>
      <c r="AR50" s="0" t="n">
        <v>93.5101084090243</v>
      </c>
      <c r="AS50" s="12" t="n">
        <f aca="false">AVERAGE(AM50:AR50)</f>
        <v>92.9498301314584</v>
      </c>
      <c r="AT50" s="12" t="n">
        <f aca="false">STDEV(AM50:AR50)/SQRT(6)</f>
        <v>2.96360865648999</v>
      </c>
      <c r="BB50" s="11" t="n">
        <v>5000</v>
      </c>
      <c r="BC50" s="0" t="n">
        <v>92.7984461377558</v>
      </c>
      <c r="BD50" s="0" t="n">
        <v>92.6852876106195</v>
      </c>
      <c r="BE50" s="0" t="n">
        <v>100.045255694675</v>
      </c>
      <c r="BF50" s="0" t="n">
        <v>100.35228182546</v>
      </c>
      <c r="BG50" s="0" t="n">
        <v>90.7276995305164</v>
      </c>
      <c r="BI50" s="12" t="n">
        <f aca="false">AVERAGE(BC50:BH50)</f>
        <v>95.3217941598053</v>
      </c>
      <c r="BJ50" s="12" t="n">
        <f aca="false">STDEV(BC50:BH50)/SQRT(5)</f>
        <v>2.02535246948327</v>
      </c>
    </row>
    <row r="51" customFormat="false" ht="13.8" hidden="false" customHeight="false" outlineLevel="0" collapsed="false">
      <c r="H51" s="11" t="n">
        <v>20000</v>
      </c>
      <c r="I51" s="11" t="n">
        <v>0.655370843989773</v>
      </c>
      <c r="J51" s="11" t="n">
        <v>1.10076206604572</v>
      </c>
      <c r="K51" s="11" t="n">
        <v>-0.0777484061576784</v>
      </c>
      <c r="L51" s="0" t="n">
        <v>1.81564245810056</v>
      </c>
      <c r="M51" s="0" t="n">
        <v>1.6001406717074</v>
      </c>
      <c r="N51" s="0" t="n">
        <v>2.26514486391572</v>
      </c>
      <c r="O51" s="12" t="n">
        <f aca="false">AVERAGE(I51:N51)</f>
        <v>1.22655208293358</v>
      </c>
      <c r="P51" s="12" t="n">
        <f aca="false">STDEV(K51:N51)/SQRT(6)</f>
        <v>0.417999760862797</v>
      </c>
      <c r="Q51" s="12"/>
      <c r="R51" s="12"/>
      <c r="S51" s="11"/>
      <c r="V51" s="11" t="n">
        <v>50000</v>
      </c>
      <c r="W51" s="25" t="n">
        <v>84.3</v>
      </c>
      <c r="X51" s="25" t="n">
        <v>87.1</v>
      </c>
      <c r="Y51" s="25" t="n">
        <v>84.7</v>
      </c>
      <c r="Z51" s="25" t="n">
        <v>91.2</v>
      </c>
      <c r="AA51" s="25" t="n">
        <v>94.5</v>
      </c>
      <c r="AB51" s="25" t="n">
        <v>97.2</v>
      </c>
      <c r="AC51" s="12" t="n">
        <f aca="false">AVERAGE(W51:AB51)</f>
        <v>89.8333333333333</v>
      </c>
      <c r="AD51" s="12" t="n">
        <f aca="false">STDEV(W51:AB51)/SQRT(6)</f>
        <v>2.17832759499372</v>
      </c>
      <c r="AI51" s="12"/>
      <c r="AJ51" s="12"/>
      <c r="AL51" s="11" t="n">
        <v>50000</v>
      </c>
      <c r="AM51" s="0" t="n">
        <v>88.8839085611833</v>
      </c>
      <c r="AN51" s="0" t="n">
        <v>78.5674778761062</v>
      </c>
      <c r="AO51" s="0" t="n">
        <v>89.4252526776286</v>
      </c>
      <c r="AP51" s="0" t="n">
        <v>82.57806244996</v>
      </c>
      <c r="AQ51" s="0" t="n">
        <v>87.4559859154929</v>
      </c>
      <c r="AR51" s="0" t="n">
        <v>86.4488719601524</v>
      </c>
      <c r="AS51" s="12" t="n">
        <f aca="false">AVERAGE(AM51:AR51)</f>
        <v>85.5599265734206</v>
      </c>
      <c r="AT51" s="12" t="n">
        <f aca="false">STDEV(AM51:AR51)/SQRT(6)</f>
        <v>1.71426096332549</v>
      </c>
      <c r="BB51" s="11" t="n">
        <v>50000</v>
      </c>
      <c r="BC51" s="0" t="n">
        <v>88.7643806962498</v>
      </c>
      <c r="BD51" s="0" t="n">
        <v>89.4358407079646</v>
      </c>
      <c r="BE51" s="0" t="n">
        <v>93.015537788505</v>
      </c>
      <c r="BF51" s="0" t="n">
        <v>96.8614891913531</v>
      </c>
      <c r="BG51" s="0" t="n">
        <v>79.6508215962441</v>
      </c>
      <c r="BH51" s="0" t="n">
        <v>83.5774978025198</v>
      </c>
      <c r="BI51" s="12" t="n">
        <f aca="false">AVERAGE(BC51:BH51)</f>
        <v>88.5509279638061</v>
      </c>
      <c r="BJ51" s="12" t="n">
        <f aca="false">STDEV(BC51:BH51)/SQRT(6)</f>
        <v>2.54148055511269</v>
      </c>
    </row>
    <row r="52" customFormat="false" ht="13.8" hidden="false" customHeight="false" outlineLevel="0" collapsed="false">
      <c r="H52" s="11"/>
      <c r="I52" s="11"/>
      <c r="J52" s="11"/>
      <c r="K52" s="11"/>
      <c r="L52" s="11"/>
      <c r="M52" s="12"/>
      <c r="N52" s="12"/>
      <c r="O52" s="11"/>
      <c r="P52" s="12"/>
      <c r="Q52" s="12"/>
      <c r="R52" s="12"/>
      <c r="X52" s="12"/>
      <c r="Y52" s="12"/>
      <c r="AC52" s="2"/>
      <c r="AI52" s="12"/>
      <c r="AJ52" s="12"/>
      <c r="AN52" s="12"/>
      <c r="AO52" s="12"/>
      <c r="AS52" s="2"/>
      <c r="BD52" s="12"/>
      <c r="BE52" s="12"/>
      <c r="BI52" s="2"/>
    </row>
    <row r="53" customFormat="false" ht="13.8" hidden="false" customHeight="false" outlineLevel="0" collapsed="false">
      <c r="H53" s="11"/>
      <c r="I53" s="11"/>
      <c r="J53" s="11"/>
      <c r="K53" s="11"/>
      <c r="L53" s="11"/>
      <c r="M53" s="11"/>
      <c r="N53" s="11"/>
      <c r="O53" s="11"/>
      <c r="P53" s="11"/>
      <c r="S53" s="11"/>
      <c r="T53" s="11"/>
      <c r="U53" s="11"/>
      <c r="V53" s="11"/>
      <c r="W53" s="11"/>
      <c r="X53" s="11"/>
      <c r="Y53" s="11"/>
      <c r="AL53" s="11"/>
      <c r="AM53" s="11"/>
      <c r="AN53" s="11"/>
      <c r="AO53" s="11"/>
      <c r="BB53" s="11"/>
      <c r="BC53" s="11"/>
      <c r="BD53" s="11"/>
      <c r="BE53" s="11"/>
    </row>
    <row r="54" customFormat="false" ht="13.8" hidden="false" customHeight="false" outlineLevel="0" collapsed="false">
      <c r="H54" s="11"/>
      <c r="I54" s="11"/>
      <c r="J54" s="11"/>
      <c r="K54" s="11"/>
      <c r="L54" s="11"/>
      <c r="M54" s="11"/>
      <c r="N54" s="11"/>
    </row>
    <row r="55" customFormat="false" ht="13.8" hidden="false" customHeight="false" outlineLevel="0" collapsed="false">
      <c r="H55" s="11" t="n">
        <v>0.1</v>
      </c>
      <c r="I55" s="11" t="n">
        <v>0</v>
      </c>
      <c r="J55" s="11" t="n">
        <f aca="false">S$56-(I55^S$58*S$56)/(I55^S$58+S$57^S$58)</f>
        <v>100</v>
      </c>
      <c r="K55" s="11" t="n">
        <f aca="false">($J55-I48)^2</f>
        <v>0</v>
      </c>
      <c r="L55" s="11" t="n">
        <f aca="false">($J55-J48)^2</f>
        <v>0</v>
      </c>
      <c r="M55" s="11" t="n">
        <f aca="false">($J55-K48)^2</f>
        <v>0</v>
      </c>
      <c r="N55" s="11" t="n">
        <f aca="false">($J55-L48)^2</f>
        <v>0</v>
      </c>
      <c r="O55" s="11" t="n">
        <f aca="false">($J55-M48)^2</f>
        <v>0</v>
      </c>
      <c r="P55" s="11" t="n">
        <f aca="false">($J55-N48)^2</f>
        <v>0</v>
      </c>
      <c r="R55" s="12" t="s">
        <v>10</v>
      </c>
      <c r="S55" s="11" t="n">
        <v>0</v>
      </c>
      <c r="T55" s="11"/>
      <c r="U55" s="11"/>
      <c r="V55" s="11" t="n">
        <v>0.1</v>
      </c>
      <c r="W55" s="11" t="n">
        <v>0</v>
      </c>
      <c r="X55" s="11" t="n">
        <f aca="false">AG$56-(W55^AG$58*AG$56)/(W55^AG$58+AG$57^AG$58)</f>
        <v>100</v>
      </c>
      <c r="Y55" s="11" t="n">
        <f aca="false">($X$55-W48)^2</f>
        <v>0</v>
      </c>
      <c r="Z55" s="11" t="n">
        <f aca="false">($X$55-X48)^2</f>
        <v>0</v>
      </c>
      <c r="AA55" s="11" t="n">
        <f aca="false">($X$55-Y48)^2</f>
        <v>0</v>
      </c>
      <c r="AB55" s="11" t="n">
        <f aca="false">($X$55-Z48)^2</f>
        <v>0</v>
      </c>
      <c r="AC55" s="11" t="n">
        <f aca="false">($X$55-AA48)^2</f>
        <v>0</v>
      </c>
      <c r="AD55" s="11" t="n">
        <f aca="false">($X$55-AB48)^2</f>
        <v>0</v>
      </c>
      <c r="AF55" s="12" t="s">
        <v>10</v>
      </c>
      <c r="AG55" s="11" t="n">
        <v>0</v>
      </c>
      <c r="AH55" s="11"/>
      <c r="AI55" s="11"/>
      <c r="AJ55" s="11"/>
      <c r="AK55" s="11"/>
      <c r="AL55" s="11" t="n">
        <v>0.1</v>
      </c>
      <c r="AM55" s="11" t="n">
        <v>0</v>
      </c>
      <c r="AN55" s="11" t="n">
        <f aca="false">AW$56-(AM55^AW$58*AW$56)/(AM55^AW$58+AW$57^AW$58)</f>
        <v>100</v>
      </c>
      <c r="AO55" s="11" t="n">
        <f aca="false">($AN$55-AM48)^2</f>
        <v>0</v>
      </c>
      <c r="AP55" s="11" t="n">
        <f aca="false">($AN$55-AN48)^2</f>
        <v>0</v>
      </c>
      <c r="AQ55" s="11" t="n">
        <f aca="false">($AN$55-AO48)^2</f>
        <v>0</v>
      </c>
      <c r="AR55" s="11" t="n">
        <f aca="false">($AN$55-AP48)^2</f>
        <v>0</v>
      </c>
      <c r="AS55" s="11" t="n">
        <f aca="false">($AN$55-AQ48)^2</f>
        <v>0</v>
      </c>
      <c r="AT55" s="11" t="n">
        <f aca="false">($AN$55-AR48)^2</f>
        <v>0</v>
      </c>
      <c r="AV55" s="12" t="s">
        <v>10</v>
      </c>
      <c r="AW55" s="11" t="n">
        <v>0</v>
      </c>
      <c r="BA55" s="11"/>
      <c r="BB55" s="11" t="n">
        <v>0.1</v>
      </c>
      <c r="BC55" s="11" t="n">
        <v>0</v>
      </c>
      <c r="BD55" s="11" t="n">
        <f aca="false">BM$56-(BC55^BM$58*BM$56)/(BC55^BM$58+BM$57^BM$58)</f>
        <v>100</v>
      </c>
      <c r="BE55" s="11" t="n">
        <f aca="false">($BD55-BC48)^2</f>
        <v>0</v>
      </c>
      <c r="BF55" s="11" t="n">
        <f aca="false">($BD55-BD48)^2</f>
        <v>0</v>
      </c>
      <c r="BG55" s="11" t="n">
        <f aca="false">($BD55-BE48)^2</f>
        <v>0</v>
      </c>
      <c r="BH55" s="11" t="n">
        <f aca="false">($BD55-BF48)^2</f>
        <v>0</v>
      </c>
      <c r="BI55" s="11" t="n">
        <f aca="false">($BD55-BG48)^2</f>
        <v>0</v>
      </c>
      <c r="BJ55" s="11" t="n">
        <f aca="false">($BD55-BH48)^2</f>
        <v>0</v>
      </c>
      <c r="BL55" s="12" t="s">
        <v>10</v>
      </c>
      <c r="BM55" s="11" t="n">
        <v>0</v>
      </c>
    </row>
    <row r="56" customFormat="false" ht="13.8" hidden="false" customHeight="false" outlineLevel="0" collapsed="false">
      <c r="H56" s="11" t="n">
        <v>1000</v>
      </c>
      <c r="I56" s="11" t="n">
        <v>1000</v>
      </c>
      <c r="J56" s="11" t="n">
        <f aca="false">S$56-(I56^S$58*S$56)/(I56^S$58+S$57^S$58)</f>
        <v>83.2544786377926</v>
      </c>
      <c r="K56" s="11" t="n">
        <f aca="false">($J56-I49)^2</f>
        <v>57.0681267415337</v>
      </c>
      <c r="L56" s="11" t="n">
        <f aca="false">($J56-J49)^2</f>
        <v>57.0013586038356</v>
      </c>
      <c r="M56" s="11" t="n">
        <f aca="false">($J56-K49)^2</f>
        <v>41.6235604561026</v>
      </c>
      <c r="N56" s="11" t="n">
        <f aca="false">($J56-L49)^2</f>
        <v>243.695354019193</v>
      </c>
      <c r="O56" s="11" t="n">
        <f aca="false">($J56-M49)^2</f>
        <v>33.3290090379617</v>
      </c>
      <c r="P56" s="11" t="n">
        <f aca="false">($J56-N49)^2</f>
        <v>45.6205819102946</v>
      </c>
      <c r="R56" s="12" t="s">
        <v>12</v>
      </c>
      <c r="S56" s="11" t="n">
        <v>100</v>
      </c>
      <c r="T56" s="11"/>
      <c r="U56" s="11"/>
      <c r="V56" s="11" t="n">
        <v>1000</v>
      </c>
      <c r="W56" s="11" t="n">
        <v>1000</v>
      </c>
      <c r="X56" s="11" t="n">
        <f aca="false">AG$56-(W56^AG$58*AG$56)/(W56^AG$58+AG$57^AG$58)</f>
        <v>97.9210338579447</v>
      </c>
      <c r="Y56" s="11" t="n">
        <f aca="false">($X$56-W49)^2</f>
        <v>172.161529501331</v>
      </c>
      <c r="Z56" s="11" t="n">
        <f aca="false">($X$56-X49)^2</f>
        <v>15.3745065151488</v>
      </c>
      <c r="AA56" s="11" t="n">
        <f aca="false">($X$56-Y49)^2</f>
        <v>0.958374707290636</v>
      </c>
      <c r="AB56" s="11" t="n">
        <f aca="false">($X$56-Z49)^2</f>
        <v>15.0463783312113</v>
      </c>
      <c r="AC56" s="11" t="n">
        <f aca="false">($X$56-AA49)^2</f>
        <v>2.18734084934593</v>
      </c>
      <c r="AD56" s="11" t="n">
        <f aca="false">($X$56-AB49)^2</f>
        <v>110.692153440019</v>
      </c>
      <c r="AF56" s="12" t="s">
        <v>12</v>
      </c>
      <c r="AG56" s="11" t="n">
        <v>100</v>
      </c>
      <c r="AH56" s="11"/>
      <c r="AI56" s="11"/>
      <c r="AJ56" s="11"/>
      <c r="AK56" s="11"/>
      <c r="AL56" s="11" t="n">
        <v>1000</v>
      </c>
      <c r="AM56" s="11" t="n">
        <v>1000</v>
      </c>
      <c r="AN56" s="11" t="n">
        <f aca="false">AW$56-(AM56^AW$58*AW$56)/(AM56^AW$58+AW$57^AW$58)</f>
        <v>98.3178601639091</v>
      </c>
      <c r="AO56" s="11" t="n">
        <f aca="false">($AN$56-AM49)^2</f>
        <v>26.9434951944543</v>
      </c>
      <c r="AP56" s="11" t="n">
        <f aca="false">($AN$56-AN49)^2</f>
        <v>54.7967702247163</v>
      </c>
      <c r="AQ56" s="11" t="n">
        <f aca="false">($AN$56-AO49)^2</f>
        <v>68.9611237094012</v>
      </c>
      <c r="AR56" s="11" t="n">
        <f aca="false">($AN$56-AP49)^2</f>
        <v>55.1922577635621</v>
      </c>
      <c r="AS56" s="11" t="n">
        <f aca="false">($AN$56-AQ49)^2</f>
        <v>21.0412058047798</v>
      </c>
      <c r="AT56" s="11" t="n">
        <f aca="false">($AN$56-AR49)^2</f>
        <v>3.50658627486474</v>
      </c>
      <c r="AV56" s="12" t="s">
        <v>12</v>
      </c>
      <c r="AW56" s="11" t="n">
        <v>100</v>
      </c>
      <c r="BA56" s="11"/>
      <c r="BB56" s="11" t="n">
        <v>1000</v>
      </c>
      <c r="BC56" s="11" t="n">
        <v>1000</v>
      </c>
      <c r="BD56" s="11" t="n">
        <f aca="false">BM$56-(BC56^BM$58*BM$56)/(BC56^BM$58+BM$57^BM$58)</f>
        <v>98.7987443724822</v>
      </c>
      <c r="BE56" s="11" t="n">
        <f aca="false">($BD$56-BC49)^2</f>
        <v>2.83031536490341</v>
      </c>
      <c r="BF56" s="11" t="n">
        <f aca="false">($BD$56-BD49)^2</f>
        <v>66.810097066684</v>
      </c>
      <c r="BG56" s="11" t="n">
        <f aca="false">($BD$56-BE49)^2</f>
        <v>4.54789978887757</v>
      </c>
      <c r="BH56" s="11" t="n">
        <f aca="false">($BD$56-BF49)^2</f>
        <v>1.2201169654537</v>
      </c>
      <c r="BI56" s="11" t="n">
        <f aca="false">($BD$56-BG49)^2</f>
        <v>37.9920340675268</v>
      </c>
      <c r="BJ56" s="11" t="n">
        <f aca="false">($BD$56-BH49)^2</f>
        <v>22.1148346077926</v>
      </c>
      <c r="BL56" s="12" t="s">
        <v>12</v>
      </c>
      <c r="BM56" s="11" t="n">
        <v>100</v>
      </c>
    </row>
    <row r="57" customFormat="false" ht="13.8" hidden="false" customHeight="false" outlineLevel="0" collapsed="false">
      <c r="H57" s="11" t="n">
        <v>5000</v>
      </c>
      <c r="I57" s="11" t="n">
        <v>5000</v>
      </c>
      <c r="J57" s="11" t="n">
        <f aca="false">S$56-(I57^S$58*S$56)/(I57^S$58+S$57^S$58)</f>
        <v>49.8583296609415</v>
      </c>
      <c r="K57" s="11" t="n">
        <f aca="false">($J57-I50)^2</f>
        <v>45.2572123027561</v>
      </c>
      <c r="L57" s="11" t="n">
        <f aca="false">($J57-J50)^2</f>
        <v>41.8197417520863</v>
      </c>
      <c r="M57" s="11" t="n">
        <f aca="false">($J57-K50)^2</f>
        <v>167.620480411535</v>
      </c>
      <c r="N57" s="11" t="n">
        <f aca="false">($J57-L50)^2</f>
        <v>76.2313356257653</v>
      </c>
      <c r="O57" s="11" t="n">
        <f aca="false">($J57-M50)^2</f>
        <v>50.1057838909159</v>
      </c>
      <c r="P57" s="11" t="n">
        <f aca="false">($J57-N50)^2</f>
        <v>3.37140705663013</v>
      </c>
      <c r="R57" s="12" t="s">
        <v>0</v>
      </c>
      <c r="S57" s="11" t="n">
        <v>4971.74598729948</v>
      </c>
      <c r="T57" s="11"/>
      <c r="U57" s="11"/>
      <c r="V57" s="11" t="n">
        <v>5000</v>
      </c>
      <c r="W57" s="11" t="n">
        <v>5000</v>
      </c>
      <c r="X57" s="11" t="n">
        <f aca="false">AG$56-(W57^AG$58*AG$56)/(W57^AG$58+AG$57^AG$58)</f>
        <v>90.4032241706113</v>
      </c>
      <c r="Y57" s="11" t="n">
        <f aca="false">($X$57-W50)^2</f>
        <v>7.27259987397503</v>
      </c>
      <c r="Z57" s="11" t="n">
        <f aca="false">($X$57-X50)^2</f>
        <v>6.26613124833265</v>
      </c>
      <c r="AA57" s="11" t="n">
        <f aca="false">($X$57-Y50)^2</f>
        <v>0.0387207270316047</v>
      </c>
      <c r="AB57" s="11" t="n">
        <f aca="false">($X$57-Z50)^2</f>
        <v>75.6339098266392</v>
      </c>
      <c r="AC57" s="11" t="n">
        <f aca="false">($X$57-AA50)^2</f>
        <v>39.6493858455737</v>
      </c>
      <c r="AD57" s="11" t="n">
        <f aca="false">($X$57-AB50)^2</f>
        <v>108.227073143991</v>
      </c>
      <c r="AF57" s="12" t="s">
        <v>0</v>
      </c>
      <c r="AG57" s="11" t="n">
        <v>47100.8314551669</v>
      </c>
      <c r="AH57" s="11"/>
      <c r="AI57" s="11" t="n">
        <f aca="false">AG57/1000</f>
        <v>47.1008314551669</v>
      </c>
      <c r="AJ57" s="11"/>
      <c r="AK57" s="11"/>
      <c r="AL57" s="11" t="n">
        <v>5000</v>
      </c>
      <c r="AM57" s="11" t="n">
        <v>5000</v>
      </c>
      <c r="AN57" s="11" t="n">
        <f aca="false">AW$56-(AM57^AW$58*AW$56)/(AM57^AW$58+AW$57^AW$58)</f>
        <v>92.1195421055793</v>
      </c>
      <c r="AO57" s="11" t="n">
        <f aca="false">($AN$57-AM50)^2</f>
        <v>15.025503372541</v>
      </c>
      <c r="AP57" s="11" t="n">
        <f aca="false">($AN$57-AN50)^2</f>
        <v>100.244974259953</v>
      </c>
      <c r="AQ57" s="11" t="n">
        <f aca="false">($AN$57-AO50)^2</f>
        <v>145.785152981907</v>
      </c>
      <c r="AR57" s="11" t="n">
        <f aca="false">($AN$57-AP50)^2</f>
        <v>4.59485513667991</v>
      </c>
      <c r="AS57" s="11" t="n">
        <f aca="false">($AN$57-AQ50)^2</f>
        <v>0.0413969048244882</v>
      </c>
      <c r="AT57" s="11" t="n">
        <f aca="false">($AN$57-AR50)^2</f>
        <v>1.93367464427661</v>
      </c>
      <c r="AV57" s="12" t="s">
        <v>0</v>
      </c>
      <c r="AW57" s="11" t="n">
        <v>58448.0897809248</v>
      </c>
      <c r="AY57" s="0" t="n">
        <f aca="false">AW57/1000</f>
        <v>58.4480897809248</v>
      </c>
      <c r="BA57" s="11"/>
      <c r="BB57" s="11" t="n">
        <v>5000</v>
      </c>
      <c r="BC57" s="11" t="n">
        <v>5000</v>
      </c>
      <c r="BD57" s="11" t="n">
        <f aca="false">BM$56-(BC57^BM$58*BM$56)/(BC57^BM$58+BM$57^BM$58)</f>
        <v>94.2690932230734</v>
      </c>
      <c r="BE57" s="11" t="n">
        <f aca="false">($BD$57-BC50)^2</f>
        <v>2.16280284955314</v>
      </c>
      <c r="BF57" s="11" t="n">
        <f aca="false">($BD$57-BD50)^2</f>
        <v>2.50844021804048</v>
      </c>
      <c r="BG57" s="11" t="n">
        <f aca="false">($BD$57-BE50)^2</f>
        <v>33.3640528983388</v>
      </c>
      <c r="BH57" s="11" t="n">
        <f aca="false">($BD$57-BF50)^2</f>
        <v>37.0051835722062</v>
      </c>
      <c r="BI57" s="11" t="n">
        <f aca="false">($BD$57-BG50)^2</f>
        <v>12.5414692856825</v>
      </c>
      <c r="BJ57" s="11"/>
      <c r="BL57" s="12" t="s">
        <v>0</v>
      </c>
      <c r="BM57" s="11" t="n">
        <v>82246.2281210134</v>
      </c>
      <c r="BO57" s="0" t="n">
        <f aca="false">BM57/1000</f>
        <v>82.2462281210134</v>
      </c>
    </row>
    <row r="58" customFormat="false" ht="13.8" hidden="false" customHeight="false" outlineLevel="0" collapsed="false">
      <c r="H58" s="11" t="n">
        <v>20000</v>
      </c>
      <c r="I58" s="11" t="n">
        <v>20000</v>
      </c>
      <c r="J58" s="11" t="n">
        <f aca="false">S$56-(I58^S$58*S$56)/(I58^S$58+S$57^S$58)</f>
        <v>19.9094848627248</v>
      </c>
      <c r="K58" s="11" t="n">
        <f aca="false">($J58-I51)^2</f>
        <v>370.720906646449</v>
      </c>
      <c r="L58" s="11" t="n">
        <f aca="false">($J58-J51)^2</f>
        <v>353.768053242316</v>
      </c>
      <c r="M58" s="11" t="n">
        <f aca="false">($J58-K51)^2</f>
        <v>399.489493744723</v>
      </c>
      <c r="N58" s="11" t="n">
        <f aca="false">($J58-L51)^2</f>
        <v>327.387132963379</v>
      </c>
      <c r="O58" s="11" t="n">
        <f aca="false">($J58-M51)^2</f>
        <v>335.232084705143</v>
      </c>
      <c r="P58" s="11" t="n">
        <f aca="false">($J58-N51)^2</f>
        <v>311.322733993574</v>
      </c>
      <c r="R58" s="12" t="s">
        <v>14</v>
      </c>
      <c r="S58" s="11" t="n">
        <v>1</v>
      </c>
      <c r="T58" s="11"/>
      <c r="U58" s="11"/>
      <c r="V58" s="11" t="n">
        <v>50000</v>
      </c>
      <c r="W58" s="11" t="n">
        <v>50000</v>
      </c>
      <c r="X58" s="11" t="n">
        <f aca="false">AG$56-(W58^AG$58*AG$56)/(W58^AG$58+AG$57^AG$58)</f>
        <v>48.5071350567314</v>
      </c>
      <c r="Y58" s="11"/>
      <c r="Z58" s="11"/>
      <c r="AA58" s="11"/>
      <c r="AB58" s="11"/>
      <c r="AC58" s="11"/>
      <c r="AD58" s="11"/>
      <c r="AF58" s="12" t="s">
        <v>14</v>
      </c>
      <c r="AG58" s="11" t="n">
        <v>1</v>
      </c>
      <c r="AH58" s="11"/>
      <c r="AI58" s="11"/>
      <c r="AJ58" s="11"/>
      <c r="AK58" s="11"/>
      <c r="AL58" s="11" t="n">
        <v>50000</v>
      </c>
      <c r="AM58" s="11" t="n">
        <v>50000</v>
      </c>
      <c r="AN58" s="11" t="n">
        <f aca="false">AW$56-(AM58^AW$58*AW$56)/(AM58^AW$58+AW$57^AW$58)</f>
        <v>53.8949924327808</v>
      </c>
      <c r="AO58" s="11"/>
      <c r="AP58" s="11"/>
      <c r="AQ58" s="11"/>
      <c r="AR58" s="11"/>
      <c r="AS58" s="11"/>
      <c r="AT58" s="11"/>
      <c r="AV58" s="12" t="s">
        <v>14</v>
      </c>
      <c r="AW58" s="11" t="n">
        <v>1</v>
      </c>
      <c r="BA58" s="11"/>
      <c r="BB58" s="11" t="n">
        <v>50000</v>
      </c>
      <c r="BC58" s="11" t="n">
        <v>50000</v>
      </c>
      <c r="BD58" s="11" t="n">
        <f aca="false">BM$56-(BC58^BM$58*BM$56)/(BC58^BM$58+BM$57^BM$58)</f>
        <v>62.1917383123797</v>
      </c>
      <c r="BE58" s="11"/>
      <c r="BF58" s="11"/>
      <c r="BG58" s="11"/>
      <c r="BH58" s="11"/>
      <c r="BI58" s="11"/>
      <c r="BJ58" s="11"/>
      <c r="BL58" s="12" t="s">
        <v>14</v>
      </c>
      <c r="BM58" s="11" t="n">
        <v>1</v>
      </c>
    </row>
    <row r="59" customFormat="false" ht="13.8" hidden="false" customHeight="false" outlineLevel="0" collapsed="false">
      <c r="H59" s="11"/>
      <c r="I59" s="11"/>
      <c r="J59" s="11"/>
      <c r="K59" s="11"/>
      <c r="L59" s="11"/>
      <c r="M59" s="11"/>
      <c r="N59" s="11"/>
      <c r="O59" s="11"/>
      <c r="R59" s="12" t="s">
        <v>15</v>
      </c>
      <c r="S59" s="11" t="n">
        <f aca="false">SUM(K55:P58)</f>
        <v>2960.66435710419</v>
      </c>
      <c r="T59" s="11"/>
      <c r="U59" s="11"/>
      <c r="V59" s="11"/>
      <c r="W59" s="11"/>
      <c r="X59" s="11"/>
      <c r="Y59" s="11"/>
      <c r="Z59" s="11"/>
      <c r="AA59" s="11"/>
      <c r="AB59" s="11"/>
      <c r="AC59" s="11"/>
      <c r="AF59" s="12" t="s">
        <v>15</v>
      </c>
      <c r="AG59" s="11" t="n">
        <f aca="false">SUM(Y55:AD58)</f>
        <v>553.50810400989</v>
      </c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V59" s="12" t="s">
        <v>15</v>
      </c>
      <c r="AW59" s="11" t="n">
        <f aca="false">SUM(AO55:AT58)</f>
        <v>498.06699627196</v>
      </c>
      <c r="BA59" s="11"/>
      <c r="BB59" s="11"/>
      <c r="BC59" s="11"/>
      <c r="BD59" s="11"/>
      <c r="BE59" s="11"/>
      <c r="BF59" s="11"/>
      <c r="BG59" s="11"/>
      <c r="BH59" s="11"/>
      <c r="BI59" s="11"/>
      <c r="BL59" s="12" t="s">
        <v>15</v>
      </c>
      <c r="BM59" s="11" t="n">
        <f aca="false">SUM(BE55:BJ58)</f>
        <v>223.097246685059</v>
      </c>
    </row>
    <row r="60" customFormat="false" ht="13.8" hidden="false" customHeight="false" outlineLevel="0" collapsed="false"/>
    <row r="61" customFormat="false" ht="13.8" hidden="false" customHeight="false" outlineLevel="0" collapsed="false">
      <c r="T61" s="3"/>
      <c r="U61" s="3"/>
    </row>
    <row r="62" customFormat="false" ht="13.8" hidden="false" customHeight="false" outlineLevel="0" collapsed="false">
      <c r="H62" s="1" t="s">
        <v>4</v>
      </c>
      <c r="P62" s="0" t="s">
        <v>2</v>
      </c>
      <c r="Q62" s="0" t="s">
        <v>5</v>
      </c>
      <c r="S62" s="1"/>
    </row>
    <row r="63" customFormat="false" ht="13.8" hidden="false" customHeight="false" outlineLevel="0" collapsed="false">
      <c r="H63" s="11" t="n">
        <v>0</v>
      </c>
      <c r="I63" s="0" t="n">
        <v>100</v>
      </c>
      <c r="J63" s="0" t="n">
        <v>100</v>
      </c>
      <c r="K63" s="0" t="n">
        <v>100</v>
      </c>
      <c r="L63" s="3" t="n">
        <v>100</v>
      </c>
      <c r="M63" s="3" t="n">
        <v>100</v>
      </c>
      <c r="N63" s="3" t="n">
        <v>100</v>
      </c>
      <c r="O63" s="11"/>
      <c r="P63" s="12" t="n">
        <f aca="false">AVERAGE(I63:N63)</f>
        <v>100</v>
      </c>
      <c r="Q63" s="12" t="n">
        <f aca="false">STDEV(I63:N63)/SQRT(6)</f>
        <v>0</v>
      </c>
      <c r="R63" s="12"/>
      <c r="S63" s="11"/>
    </row>
    <row r="64" customFormat="false" ht="13.8" hidden="false" customHeight="false" outlineLevel="0" collapsed="false">
      <c r="G64" s="23" t="str">
        <f aca="false">A14</f>
        <v>MTI-75</v>
      </c>
      <c r="H64" s="11" t="n">
        <v>1000</v>
      </c>
      <c r="I64" s="11" t="n">
        <v>76.7583120204604</v>
      </c>
      <c r="J64" s="12" t="n">
        <v>102.455546147333</v>
      </c>
      <c r="K64" s="11" t="n">
        <v>88.8819779194527</v>
      </c>
      <c r="L64" s="0" t="n">
        <v>118.10405027933</v>
      </c>
      <c r="M64" s="0" t="n">
        <v>101.125373659223</v>
      </c>
      <c r="N64" s="0" t="n">
        <v>101.738366988587</v>
      </c>
      <c r="O64" s="11"/>
      <c r="P64" s="12" t="n">
        <f aca="false">AVERAGE(I64:N64)</f>
        <v>98.1772711690643</v>
      </c>
      <c r="Q64" s="12" t="n">
        <f aca="false">STDEV(I64:N64)/SQRT(6)</f>
        <v>5.72109302445241</v>
      </c>
      <c r="R64" s="12"/>
      <c r="S64" s="11"/>
    </row>
    <row r="65" customFormat="false" ht="13.8" hidden="false" customHeight="false" outlineLevel="0" collapsed="false">
      <c r="H65" s="11" t="n">
        <v>5000</v>
      </c>
      <c r="I65" s="11" t="n">
        <v>95.5562659846547</v>
      </c>
      <c r="J65" s="11" t="n">
        <v>109.466553767993</v>
      </c>
      <c r="K65" s="11" t="n">
        <v>96.4080236355155</v>
      </c>
      <c r="L65" s="0" t="n">
        <v>108.118016759777</v>
      </c>
      <c r="M65" s="0" t="n">
        <v>100.49235097591</v>
      </c>
      <c r="N65" s="0" t="n">
        <v>98.9640035118525</v>
      </c>
      <c r="O65" s="11"/>
      <c r="P65" s="12" t="n">
        <f aca="false">AVERAGE(I65:N65)</f>
        <v>101.50086910595</v>
      </c>
      <c r="Q65" s="12" t="n">
        <f aca="false">STDEV(I65:N65)/SQRT(6)</f>
        <v>2.42189287076747</v>
      </c>
      <c r="R65" s="12"/>
      <c r="S65" s="11"/>
    </row>
    <row r="66" customFormat="false" ht="13.8" hidden="false" customHeight="false" outlineLevel="0" collapsed="false">
      <c r="H66" s="11" t="n">
        <v>50000</v>
      </c>
      <c r="I66" s="11" t="n">
        <v>91.5601023017903</v>
      </c>
      <c r="J66" s="11" t="n">
        <v>104.267569856054</v>
      </c>
      <c r="K66" s="11" t="n">
        <v>94.3554657129529</v>
      </c>
      <c r="L66" s="0" t="n">
        <v>104.29469273743</v>
      </c>
      <c r="M66" s="0" t="n">
        <v>98.5229470722701</v>
      </c>
      <c r="N66" s="0" t="n">
        <v>94.9253731343284</v>
      </c>
      <c r="O66" s="11"/>
      <c r="P66" s="12" t="n">
        <f aca="false">AVERAGE(I66:N66)</f>
        <v>97.9876918024709</v>
      </c>
      <c r="Q66" s="12" t="n">
        <f aca="false">STDEV(I66:N66)/SQRT(6)</f>
        <v>2.18621740414188</v>
      </c>
      <c r="R66" s="12"/>
      <c r="S66" s="11"/>
      <c r="T66" s="11"/>
      <c r="U66" s="11"/>
    </row>
    <row r="67" customFormat="false" ht="13.8" hidden="false" customHeight="false" outlineLevel="0" collapsed="false">
      <c r="H67" s="11"/>
      <c r="I67" s="11"/>
      <c r="J67" s="11"/>
      <c r="K67" s="11"/>
      <c r="L67" s="11"/>
      <c r="M67" s="12"/>
      <c r="N67" s="12"/>
      <c r="O67" s="11"/>
      <c r="P67" s="12"/>
      <c r="Q67" s="12"/>
      <c r="R67" s="12"/>
    </row>
    <row r="68" customFormat="false" ht="13.8" hidden="false" customHeight="false" outlineLevel="0" collapsed="false">
      <c r="H68" s="11"/>
      <c r="I68" s="11"/>
      <c r="J68" s="11"/>
      <c r="K68" s="11"/>
      <c r="L68" s="11"/>
      <c r="M68" s="11"/>
      <c r="N68" s="11"/>
      <c r="O68" s="11"/>
      <c r="P68" s="11"/>
      <c r="S68" s="11"/>
      <c r="T68" s="11"/>
      <c r="U68" s="11"/>
    </row>
    <row r="69" customFormat="false" ht="13.8" hidden="false" customHeight="false" outlineLevel="0" collapsed="false">
      <c r="H69" s="11"/>
      <c r="I69" s="11"/>
      <c r="J69" s="11"/>
      <c r="K69" s="11"/>
      <c r="L69" s="11"/>
      <c r="M69" s="11"/>
      <c r="N69" s="11"/>
      <c r="T69" s="11"/>
      <c r="U69" s="11"/>
    </row>
    <row r="70" customFormat="false" ht="13.8" hidden="false" customHeight="false" outlineLevel="0" collapsed="false">
      <c r="H70" s="11" t="n">
        <v>0.1</v>
      </c>
      <c r="I70" s="11" t="n">
        <v>0</v>
      </c>
      <c r="J70" s="11" t="n">
        <f aca="false">S$71-(I70^S$73*S$71)/(I70^S$73+S$72^S$73)</f>
        <v>100</v>
      </c>
      <c r="K70" s="11" t="n">
        <f aca="false">($J70-I63)^2</f>
        <v>0</v>
      </c>
      <c r="L70" s="11" t="n">
        <f aca="false">($J70-J63)^2</f>
        <v>0</v>
      </c>
      <c r="M70" s="11" t="n">
        <f aca="false">($J70-K63)^2</f>
        <v>0</v>
      </c>
      <c r="N70" s="11" t="n">
        <f aca="false">($J70-L63)^2</f>
        <v>0</v>
      </c>
      <c r="O70" s="11" t="n">
        <f aca="false">($J70-M63)^2</f>
        <v>0</v>
      </c>
      <c r="P70" s="11" t="n">
        <f aca="false">($J70-N63)^2</f>
        <v>0</v>
      </c>
      <c r="R70" s="12" t="s">
        <v>10</v>
      </c>
      <c r="S70" s="11" t="n">
        <v>0</v>
      </c>
      <c r="T70" s="11"/>
      <c r="U70" s="11"/>
    </row>
    <row r="71" customFormat="false" ht="13.8" hidden="false" customHeight="false" outlineLevel="0" collapsed="false">
      <c r="H71" s="11" t="n">
        <v>1000</v>
      </c>
      <c r="I71" s="11" t="n">
        <v>1000</v>
      </c>
      <c r="J71" s="11" t="n">
        <f aca="false">S$71-(I71^S$73*S$71)/(I71^S$73+S$72^S$73)</f>
        <v>99.9618117232221</v>
      </c>
      <c r="K71" s="11" t="n">
        <f aca="false">($J71-I64)^2</f>
        <v>538.402398456064</v>
      </c>
      <c r="L71" s="11" t="n">
        <f aca="false">($J71-J64)^2</f>
        <v>6.21871137799557</v>
      </c>
      <c r="M71" s="11" t="n">
        <f aca="false">($J71-K64)^2</f>
        <v>122.762717119152</v>
      </c>
      <c r="N71" s="11" t="n">
        <f aca="false">($J71-L64)^2</f>
        <v>329.140819826727</v>
      </c>
      <c r="O71" s="11" t="n">
        <f aca="false">($J71-M64)^2</f>
        <v>1.3538763789101</v>
      </c>
      <c r="P71" s="11" t="n">
        <f aca="false">($J71-N64)^2</f>
        <v>3.15614861089567</v>
      </c>
      <c r="R71" s="12" t="s">
        <v>12</v>
      </c>
      <c r="S71" s="11" t="n">
        <v>100</v>
      </c>
      <c r="T71" s="11"/>
      <c r="U71" s="11"/>
    </row>
    <row r="72" customFormat="false" ht="13.8" hidden="false" customHeight="false" outlineLevel="0" collapsed="false">
      <c r="H72" s="11" t="n">
        <v>5000</v>
      </c>
      <c r="I72" s="11" t="n">
        <v>5000</v>
      </c>
      <c r="J72" s="11" t="n">
        <f aca="false">S$71-(I72^S$73*S$71)/(I72^S$73+S$72^S$73)</f>
        <v>99.8093498401535</v>
      </c>
      <c r="K72" s="11" t="n">
        <f aca="false">($J72-I65)^2</f>
        <v>18.0887222819044</v>
      </c>
      <c r="L72" s="11" t="n">
        <f aca="false">($J72-J65)^2</f>
        <v>93.261587703879</v>
      </c>
      <c r="M72" s="11" t="n">
        <f aca="false">($J72-K65)^2</f>
        <v>11.569019950357</v>
      </c>
      <c r="N72" s="11" t="n">
        <f aca="false">($J72-L65)^2</f>
        <v>69.0339459812462</v>
      </c>
      <c r="O72" s="11" t="n">
        <f aca="false">($J72-M65)^2</f>
        <v>0.466490551444686</v>
      </c>
      <c r="P72" s="11" t="n">
        <f aca="false">($J72-N65)^2</f>
        <v>0.714610414771967</v>
      </c>
      <c r="R72" s="12" t="s">
        <v>0</v>
      </c>
      <c r="S72" s="11" t="n">
        <v>2617604.67236184</v>
      </c>
      <c r="T72" s="11"/>
      <c r="U72" s="11"/>
    </row>
    <row r="73" customFormat="false" ht="13.8" hidden="false" customHeight="false" outlineLevel="0" collapsed="false">
      <c r="H73" s="11" t="n">
        <v>50000</v>
      </c>
      <c r="I73" s="11" t="n">
        <v>50000</v>
      </c>
      <c r="J73" s="11" t="n">
        <f aca="false">S$71-(I73^S$73*S$71)/(I73^S$73+S$72^S$73)</f>
        <v>98.1256593033431</v>
      </c>
      <c r="K73" s="11" t="n">
        <f aca="false">($J73-I66)^2</f>
        <v>43.1065387406385</v>
      </c>
      <c r="L73" s="11" t="n">
        <f aca="false">($J73-J66)^2</f>
        <v>37.723065237502</v>
      </c>
      <c r="M73" s="11" t="n">
        <f aca="false">($J73-K66)^2</f>
        <v>14.214359709019</v>
      </c>
      <c r="N73" s="11" t="n">
        <f aca="false">($J73-L66)^2</f>
        <v>38.0569735108825</v>
      </c>
      <c r="O73" s="11" t="n">
        <f aca="false">($J73-M66)^2</f>
        <v>0.157837571339028</v>
      </c>
      <c r="P73" s="11" t="n">
        <f aca="false">($J73-N66)^2</f>
        <v>10.2418315635865</v>
      </c>
      <c r="R73" s="12" t="s">
        <v>14</v>
      </c>
      <c r="S73" s="11" t="n">
        <v>1</v>
      </c>
      <c r="T73" s="11"/>
    </row>
    <row r="74" customFormat="false" ht="13.8" hidden="false" customHeight="false" outlineLevel="0" collapsed="false">
      <c r="H74" s="11"/>
      <c r="I74" s="11"/>
      <c r="J74" s="11"/>
      <c r="K74" s="11"/>
      <c r="L74" s="11"/>
      <c r="M74" s="11"/>
      <c r="N74" s="11"/>
      <c r="O74" s="11"/>
      <c r="R74" s="12" t="s">
        <v>15</v>
      </c>
      <c r="S74" s="11" t="n">
        <f aca="false">SUM(K70:P73)</f>
        <v>1337.66965498631</v>
      </c>
      <c r="AD74" s="1"/>
      <c r="AO74" s="1"/>
    </row>
    <row r="75" customFormat="false" ht="13.8" hidden="false" customHeight="false" outlineLevel="0" collapsed="false"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3.8" hidden="false" customHeight="false" outlineLevel="0" collapsed="false">
      <c r="X76" s="12"/>
      <c r="Y76" s="12"/>
      <c r="AI76" s="12"/>
      <c r="AJ76" s="12"/>
      <c r="AT76" s="12"/>
      <c r="AU76" s="12"/>
    </row>
    <row r="77" customFormat="false" ht="13.8" hidden="false" customHeight="false" outlineLevel="0" collapsed="false">
      <c r="X77" s="12"/>
      <c r="Y77" s="12"/>
      <c r="AC77" s="2"/>
      <c r="AI77" s="12"/>
      <c r="AJ77" s="12"/>
      <c r="AT77" s="12"/>
      <c r="AU77" s="12"/>
    </row>
    <row r="78" customFormat="false" ht="13.8" hidden="false" customHeight="false" outlineLevel="0" collapsed="false">
      <c r="H78" s="1" t="s">
        <v>4</v>
      </c>
      <c r="P78" s="0" t="s">
        <v>2</v>
      </c>
      <c r="Q78" s="0" t="s">
        <v>5</v>
      </c>
      <c r="S78" s="1"/>
      <c r="X78" s="12"/>
      <c r="Y78" s="12"/>
      <c r="AI78" s="12"/>
      <c r="AJ78" s="12"/>
      <c r="AT78" s="12"/>
      <c r="AU78" s="12"/>
    </row>
    <row r="79" customFormat="false" ht="13.8" hidden="false" customHeight="false" outlineLevel="0" collapsed="false">
      <c r="H79" s="11" t="n">
        <v>0</v>
      </c>
      <c r="I79" s="0" t="n">
        <v>100</v>
      </c>
      <c r="J79" s="0" t="n">
        <v>100</v>
      </c>
      <c r="K79" s="0" t="n">
        <v>100</v>
      </c>
      <c r="L79" s="3" t="n">
        <v>100</v>
      </c>
      <c r="M79" s="3" t="n">
        <v>100</v>
      </c>
      <c r="N79" s="3" t="n">
        <v>100</v>
      </c>
      <c r="O79" s="11"/>
      <c r="P79" s="12" t="n">
        <f aca="false">AVERAGE(I79:N79)</f>
        <v>100</v>
      </c>
      <c r="Q79" s="12" t="n">
        <f aca="false">STDEV(I79:N79)/SQRT(6)</f>
        <v>0</v>
      </c>
      <c r="R79" s="12"/>
      <c r="S79" s="11"/>
      <c r="X79" s="12"/>
      <c r="Y79" s="12"/>
      <c r="AC79" s="2"/>
      <c r="AI79" s="12"/>
      <c r="AJ79" s="12"/>
      <c r="AT79" s="12"/>
      <c r="AU79" s="12"/>
    </row>
    <row r="80" customFormat="false" ht="13.8" hidden="false" customHeight="false" outlineLevel="0" collapsed="false">
      <c r="G80" s="23" t="str">
        <f aca="false">A16</f>
        <v>MTI-77</v>
      </c>
      <c r="H80" s="11" t="n">
        <v>1000</v>
      </c>
      <c r="I80" s="11" t="n">
        <v>93.2864450127877</v>
      </c>
      <c r="J80" s="12" t="n">
        <v>93.3784928027096</v>
      </c>
      <c r="K80" s="11" t="n">
        <v>100.139947131084</v>
      </c>
      <c r="L80" s="0" t="n">
        <v>97.6606145251396</v>
      </c>
      <c r="M80" s="0" t="n">
        <v>89.7485493230174</v>
      </c>
      <c r="N80" s="0" t="n">
        <v>87.1290605794557</v>
      </c>
      <c r="O80" s="11"/>
      <c r="P80" s="12" t="n">
        <f aca="false">AVERAGE(I80:N80)</f>
        <v>93.557184895699</v>
      </c>
      <c r="Q80" s="12" t="n">
        <f aca="false">STDEV(I80:N80)/SQRT(6)</f>
        <v>1.96725368191507</v>
      </c>
      <c r="R80" s="12"/>
      <c r="S80" s="11"/>
      <c r="V80" s="11"/>
      <c r="W80" s="11"/>
      <c r="X80" s="11"/>
      <c r="Y80" s="11"/>
    </row>
    <row r="81" customFormat="false" ht="13.8" hidden="false" customHeight="false" outlineLevel="0" collapsed="false">
      <c r="H81" s="11" t="n">
        <v>5000</v>
      </c>
      <c r="I81" s="11" t="n">
        <v>93.0466751918159</v>
      </c>
      <c r="J81" s="11" t="n">
        <v>102.794242167655</v>
      </c>
      <c r="K81" s="11" t="n">
        <v>104.478308194682</v>
      </c>
      <c r="L81" s="0" t="n">
        <v>108.292597765363</v>
      </c>
      <c r="M81" s="0" t="n">
        <v>81.5016704765254</v>
      </c>
      <c r="N81" s="0" t="n">
        <v>112.765583845479</v>
      </c>
      <c r="O81" s="11"/>
      <c r="P81" s="12" t="n">
        <f aca="false">AVERAGE(I81:N81)</f>
        <v>100.479846273587</v>
      </c>
      <c r="Q81" s="12" t="n">
        <f aca="false">STDEV(I81:N81)/SQRT(6)</f>
        <v>4.65025357216007</v>
      </c>
      <c r="R81" s="12"/>
      <c r="S81" s="11"/>
    </row>
    <row r="82" customFormat="false" ht="13.8" hidden="false" customHeight="false" outlineLevel="0" collapsed="false">
      <c r="H82" s="11" t="n">
        <v>50000</v>
      </c>
      <c r="I82" s="11" t="n">
        <v>162.755754475703</v>
      </c>
      <c r="J82" s="11" t="n">
        <v>143.979678238781</v>
      </c>
      <c r="K82" s="11" t="n">
        <v>156.243197014461</v>
      </c>
      <c r="L82" s="0" t="n">
        <v>104.574022346369</v>
      </c>
      <c r="M82" s="0" t="n">
        <v>99.50764902409</v>
      </c>
      <c r="N82" s="0" t="n">
        <v>99.0693590869184</v>
      </c>
      <c r="O82" s="11"/>
      <c r="P82" s="12" t="n">
        <f aca="false">AVERAGE(I82:N82)</f>
        <v>127.68827669772</v>
      </c>
      <c r="Q82" s="12" t="n">
        <f aca="false">STDEV(I82:N82)/SQRT(6)</f>
        <v>12.1901329110739</v>
      </c>
      <c r="R82" s="12"/>
      <c r="S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3.8" hidden="false" customHeight="false" outlineLevel="0" collapsed="false">
      <c r="H83" s="11"/>
      <c r="I83" s="11"/>
      <c r="J83" s="11"/>
      <c r="K83" s="11"/>
      <c r="L83" s="11"/>
      <c r="M83" s="12"/>
      <c r="N83" s="12"/>
      <c r="O83" s="11"/>
      <c r="P83" s="12"/>
      <c r="Q83" s="12"/>
      <c r="R83" s="12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3.8" hidden="false" customHeight="false" outlineLevel="0" collapsed="false">
      <c r="H84" s="11"/>
      <c r="I84" s="11"/>
      <c r="J84" s="11"/>
      <c r="K84" s="11"/>
      <c r="L84" s="11"/>
      <c r="M84" s="11"/>
      <c r="N84" s="11"/>
      <c r="O84" s="11"/>
      <c r="P84" s="11"/>
      <c r="S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3.8" hidden="false" customHeight="false" outlineLevel="0" collapsed="false">
      <c r="H85" s="11"/>
      <c r="I85" s="11"/>
      <c r="J85" s="11"/>
      <c r="K85" s="11"/>
      <c r="L85" s="11"/>
      <c r="M85" s="11"/>
      <c r="N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3.8" hidden="false" customHeight="false" outlineLevel="0" collapsed="false">
      <c r="H86" s="11" t="n">
        <v>0.1</v>
      </c>
      <c r="I86" s="11" t="n">
        <v>0</v>
      </c>
      <c r="J86" s="11" t="n">
        <f aca="false">S$87-(I86^S$89*S$87)/(I86^S$89+S$88^S$89)</f>
        <v>100</v>
      </c>
      <c r="K86" s="11" t="n">
        <f aca="false">($J86-I79)^2</f>
        <v>0</v>
      </c>
      <c r="L86" s="11" t="n">
        <f aca="false">($J86-J79)^2</f>
        <v>0</v>
      </c>
      <c r="M86" s="11" t="n">
        <f aca="false">($J86-K79)^2</f>
        <v>0</v>
      </c>
      <c r="N86" s="11" t="n">
        <f aca="false">($J86-L79)^2</f>
        <v>0</v>
      </c>
      <c r="O86" s="11" t="n">
        <f aca="false">($J86-M79)^2</f>
        <v>0</v>
      </c>
      <c r="P86" s="11" t="n">
        <f aca="false">($J86-N79)^2</f>
        <v>0</v>
      </c>
      <c r="R86" s="12" t="s">
        <v>10</v>
      </c>
      <c r="S86" s="11" t="n">
        <v>0</v>
      </c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3.8" hidden="false" customHeight="false" outlineLevel="0" collapsed="false">
      <c r="H87" s="11" t="n">
        <v>1000</v>
      </c>
      <c r="I87" s="11" t="n">
        <v>1000</v>
      </c>
      <c r="J87" s="11" t="n">
        <f aca="false">S$87-(I87^S$89*S$87)/(I87^S$89+S$88^S$89)</f>
        <v>99.9999999962747</v>
      </c>
      <c r="K87" s="11" t="n">
        <f aca="false">($J87-I80)^2</f>
        <v>45.0718205163033</v>
      </c>
      <c r="L87" s="11" t="n">
        <f aca="false">($J87-J80)^2</f>
        <v>43.8443575144345</v>
      </c>
      <c r="M87" s="11" t="n">
        <f aca="false">($J87-K80)^2</f>
        <v>0.0195852005413297</v>
      </c>
      <c r="N87" s="11" t="n">
        <f aca="false">($J87-L80)^2</f>
        <v>5.47272438255801</v>
      </c>
      <c r="O87" s="11" t="n">
        <f aca="false">($J87-M80)^2</f>
        <v>105.092240906228</v>
      </c>
      <c r="P87" s="11" t="n">
        <f aca="false">($J87-N80)^2</f>
        <v>165.661081471425</v>
      </c>
      <c r="R87" s="12" t="s">
        <v>12</v>
      </c>
      <c r="S87" s="11" t="n">
        <v>100</v>
      </c>
    </row>
    <row r="88" customFormat="false" ht="13.8" hidden="false" customHeight="false" outlineLevel="0" collapsed="false">
      <c r="H88" s="11" t="n">
        <v>5000</v>
      </c>
      <c r="I88" s="11" t="n">
        <v>5000</v>
      </c>
      <c r="J88" s="11" t="n">
        <f aca="false">S$87-(I88^S$89*S$87)/(I88^S$89+S$88^S$89)</f>
        <v>99.9999999813736</v>
      </c>
      <c r="K88" s="11" t="n">
        <f aca="false">($J88-I81)^2</f>
        <v>48.348725629077</v>
      </c>
      <c r="L88" s="11" t="n">
        <f aca="false">($J88-J81)^2</f>
        <v>7.80778939559495</v>
      </c>
      <c r="M88" s="11" t="n">
        <f aca="false">($J88-K81)^2</f>
        <v>20.0552444533859</v>
      </c>
      <c r="N88" s="11" t="n">
        <f aca="false">($J88-L81)^2</f>
        <v>68.7671780070267</v>
      </c>
      <c r="O88" s="11" t="n">
        <f aca="false">($J88-M81)^2</f>
        <v>342.188194469935</v>
      </c>
      <c r="P88" s="11" t="n">
        <f aca="false">($J88-N81)^2</f>
        <v>162.960131391509</v>
      </c>
      <c r="R88" s="12" t="s">
        <v>0</v>
      </c>
      <c r="S88" s="11" t="n">
        <v>26843546100000</v>
      </c>
    </row>
    <row r="89" customFormat="false" ht="13.8" hidden="false" customHeight="false" outlineLevel="0" collapsed="false">
      <c r="H89" s="11" t="n">
        <v>50000</v>
      </c>
      <c r="I89" s="11" t="n">
        <v>50000</v>
      </c>
      <c r="J89" s="11" t="n">
        <f aca="false">S$87-(I89^S$89*S$87)/(I89^S$89+S$88^S$89)</f>
        <v>99.9999998137355</v>
      </c>
      <c r="K89" s="11" t="n">
        <f aca="false">($J89-I82)^2</f>
        <v>3938.28474319306</v>
      </c>
      <c r="L89" s="11" t="n">
        <f aca="false">($J89-J82)^2</f>
        <v>1934.21211437041</v>
      </c>
      <c r="M89" s="11" t="n">
        <f aca="false">($J89-K82)^2</f>
        <v>3163.2972313597</v>
      </c>
      <c r="N89" s="11" t="n">
        <f aca="false">($J89-L82)^2</f>
        <v>20.9216821290392</v>
      </c>
      <c r="O89" s="11" t="n">
        <f aca="false">($J89-M82)^2</f>
        <v>0.242409300064533</v>
      </c>
      <c r="P89" s="11" t="n">
        <f aca="false">($J89-N82)^2</f>
        <v>0.866092162410639</v>
      </c>
      <c r="R89" s="12" t="s">
        <v>14</v>
      </c>
      <c r="S89" s="11" t="n">
        <v>1</v>
      </c>
    </row>
    <row r="90" customFormat="false" ht="13.8" hidden="false" customHeight="false" outlineLevel="0" collapsed="false">
      <c r="H90" s="11"/>
      <c r="I90" s="11"/>
      <c r="J90" s="11"/>
      <c r="K90" s="11"/>
      <c r="L90" s="11"/>
      <c r="M90" s="11"/>
      <c r="N90" s="11"/>
      <c r="O90" s="11"/>
      <c r="R90" s="12" t="s">
        <v>15</v>
      </c>
      <c r="S90" s="11" t="n">
        <f aca="false">SUM(K86:P89)</f>
        <v>10073.1133458527</v>
      </c>
    </row>
    <row r="94" customFormat="false" ht="13.8" hidden="false" customHeight="false" outlineLevel="0" collapsed="false"/>
    <row r="95" customFormat="false" ht="13.8" hidden="false" customHeight="false" outlineLevel="0" collapsed="false">
      <c r="H95" s="1" t="s">
        <v>4</v>
      </c>
      <c r="O95" s="0" t="s">
        <v>2</v>
      </c>
      <c r="P95" s="0" t="s">
        <v>5</v>
      </c>
      <c r="S95" s="1"/>
    </row>
    <row r="96" customFormat="false" ht="13.8" hidden="false" customHeight="false" outlineLevel="0" collapsed="false">
      <c r="H96" s="11" t="n">
        <v>0</v>
      </c>
      <c r="I96" s="0" t="n">
        <v>100</v>
      </c>
      <c r="J96" s="0" t="n">
        <v>100</v>
      </c>
      <c r="K96" s="0" t="n">
        <v>100</v>
      </c>
      <c r="L96" s="3" t="n">
        <v>100</v>
      </c>
      <c r="M96" s="3" t="n">
        <v>100</v>
      </c>
      <c r="N96" s="3" t="n">
        <v>100</v>
      </c>
      <c r="O96" s="12" t="n">
        <f aca="false">AVERAGE(I96:N96)</f>
        <v>100</v>
      </c>
      <c r="P96" s="12" t="n">
        <f aca="false">STDEV(I96:N96)/SQRT(6)</f>
        <v>0</v>
      </c>
      <c r="Q96" s="12"/>
      <c r="R96" s="12"/>
      <c r="S96" s="11"/>
    </row>
    <row r="97" customFormat="false" ht="13.8" hidden="false" customHeight="false" outlineLevel="0" collapsed="false">
      <c r="G97" s="23" t="str">
        <f aca="false">A18</f>
        <v>MTI-79</v>
      </c>
      <c r="H97" s="11" t="n">
        <v>1000</v>
      </c>
      <c r="I97" s="11" t="n">
        <v>97.8420716112532</v>
      </c>
      <c r="J97" s="12" t="n">
        <v>108.975444538527</v>
      </c>
      <c r="K97" s="11" t="n">
        <v>97.3099051469445</v>
      </c>
      <c r="L97" s="0" t="n">
        <v>96.770251396648</v>
      </c>
      <c r="M97" s="0" t="n">
        <v>93.8631967645507</v>
      </c>
      <c r="N97" s="0" t="n">
        <v>108.340649692713</v>
      </c>
      <c r="O97" s="12" t="n">
        <f aca="false">AVERAGE(I97:N97)</f>
        <v>100.516919858439</v>
      </c>
      <c r="P97" s="12" t="n">
        <f aca="false">STDEV(I97:N97)/SQRT(6)</f>
        <v>2.63632762481767</v>
      </c>
      <c r="Q97" s="12"/>
      <c r="R97" s="12"/>
      <c r="S97" s="11"/>
    </row>
    <row r="98" customFormat="false" ht="13.8" hidden="false" customHeight="false" outlineLevel="0" collapsed="false">
      <c r="H98" s="11" t="n">
        <v>5000</v>
      </c>
      <c r="I98" s="11" t="n">
        <v>77.5575447570333</v>
      </c>
      <c r="J98" s="11" t="n">
        <v>94.038950042337</v>
      </c>
      <c r="K98" s="11" t="n">
        <v>79.7854143990048</v>
      </c>
      <c r="L98" s="0" t="n">
        <v>81.4245810055866</v>
      </c>
      <c r="M98" s="0" t="n">
        <v>77.7738702303499</v>
      </c>
      <c r="N98" s="0" t="n">
        <v>79.1220368744513</v>
      </c>
      <c r="O98" s="12" t="n">
        <f aca="false">AVERAGE(I98:N98)</f>
        <v>81.6170662181272</v>
      </c>
      <c r="P98" s="12" t="n">
        <f aca="false">STDEV(I98:N98)/SQRT(6)</f>
        <v>2.5506223946654</v>
      </c>
      <c r="Q98" s="12"/>
      <c r="R98" s="12"/>
      <c r="S98" s="11"/>
    </row>
    <row r="99" customFormat="false" ht="13.8" hidden="false" customHeight="false" outlineLevel="0" collapsed="false">
      <c r="H99" s="11" t="n">
        <v>50000</v>
      </c>
      <c r="I99" s="11" t="n">
        <v>26.3427109974425</v>
      </c>
      <c r="J99" s="11" t="n">
        <v>22.9466553767993</v>
      </c>
      <c r="K99" s="11" t="n">
        <v>24.2730524024257</v>
      </c>
      <c r="L99" s="0" t="n">
        <v>27.3917597765363</v>
      </c>
      <c r="M99" s="0" t="n">
        <v>20.6963249516441</v>
      </c>
      <c r="N99" s="0" t="n">
        <v>28.4635645302897</v>
      </c>
      <c r="O99" s="12" t="n">
        <f aca="false">AVERAGE(I99:N99)</f>
        <v>25.0190113391896</v>
      </c>
      <c r="P99" s="12" t="n">
        <f aca="false">STDEV(I99:N99)/SQRT(6)</f>
        <v>1.19420537309364</v>
      </c>
      <c r="Q99" s="12"/>
      <c r="R99" s="12"/>
      <c r="S99" s="11"/>
    </row>
    <row r="100" customFormat="false" ht="13.8" hidden="false" customHeight="false" outlineLevel="0" collapsed="false">
      <c r="H100" s="11"/>
      <c r="I100" s="11"/>
      <c r="J100" s="11"/>
      <c r="K100" s="11"/>
      <c r="L100" s="11"/>
      <c r="M100" s="12"/>
      <c r="N100" s="12"/>
      <c r="O100" s="11"/>
      <c r="P100" s="12"/>
      <c r="Q100" s="12"/>
      <c r="R100" s="12"/>
    </row>
    <row r="101" customFormat="false" ht="13.8" hidden="false" customHeight="false" outlineLevel="0" collapsed="false">
      <c r="H101" s="11"/>
      <c r="I101" s="11"/>
      <c r="J101" s="11"/>
      <c r="K101" s="11"/>
      <c r="L101" s="11"/>
      <c r="M101" s="11"/>
      <c r="N101" s="11"/>
      <c r="O101" s="11"/>
      <c r="P101" s="11"/>
      <c r="S101" s="11"/>
    </row>
    <row r="102" customFormat="false" ht="13.8" hidden="false" customHeight="false" outlineLevel="0" collapsed="false">
      <c r="H102" s="11"/>
      <c r="I102" s="11"/>
      <c r="J102" s="11"/>
      <c r="K102" s="11"/>
      <c r="L102" s="11"/>
      <c r="M102" s="11"/>
      <c r="N102" s="11"/>
    </row>
    <row r="103" customFormat="false" ht="13.8" hidden="false" customHeight="false" outlineLevel="0" collapsed="false">
      <c r="H103" s="11" t="n">
        <v>0.1</v>
      </c>
      <c r="I103" s="11" t="n">
        <v>0</v>
      </c>
      <c r="J103" s="11" t="n">
        <f aca="false">S$104-((I103^S$106*S$104)/(I103^S$106+S$105^S$106))</f>
        <v>100</v>
      </c>
      <c r="K103" s="11" t="n">
        <f aca="false">($J103-I96)^2</f>
        <v>0</v>
      </c>
      <c r="L103" s="11" t="n">
        <f aca="false">($J103-J96)^2</f>
        <v>0</v>
      </c>
      <c r="M103" s="11" t="n">
        <f aca="false">($J103-K96)^2</f>
        <v>0</v>
      </c>
      <c r="N103" s="11" t="n">
        <f aca="false">($J103-L96)^2</f>
        <v>0</v>
      </c>
      <c r="O103" s="11" t="n">
        <f aca="false">($J103-M96)^2</f>
        <v>0</v>
      </c>
      <c r="P103" s="11" t="n">
        <f aca="false">($J103-N96)^2</f>
        <v>0</v>
      </c>
      <c r="R103" s="12" t="s">
        <v>10</v>
      </c>
      <c r="S103" s="11" t="n">
        <v>0</v>
      </c>
    </row>
    <row r="104" customFormat="false" ht="13.8" hidden="false" customHeight="false" outlineLevel="0" collapsed="false">
      <c r="H104" s="11" t="n">
        <v>1000</v>
      </c>
      <c r="I104" s="11" t="n">
        <v>1000</v>
      </c>
      <c r="J104" s="11" t="n">
        <f aca="false">S$104-((I104^S$106*S$104)/(I104^S$106+S$105^S$106))</f>
        <v>95.2721188112389</v>
      </c>
      <c r="K104" s="11" t="n">
        <f aca="false">($J104-I97)^2</f>
        <v>6.6046573943013</v>
      </c>
      <c r="L104" s="11" t="n">
        <f aca="false">($J104-J97)^2</f>
        <v>187.781135988156</v>
      </c>
      <c r="M104" s="11" t="n">
        <f aca="false">($J104-K97)^2</f>
        <v>4.15257314998842</v>
      </c>
      <c r="N104" s="11" t="n">
        <f aca="false">($J104-L97)^2</f>
        <v>2.24440124346454</v>
      </c>
      <c r="O104" s="11" t="n">
        <f aca="false">($J104-M97)^2</f>
        <v>1.98506133364412</v>
      </c>
      <c r="P104" s="11" t="n">
        <f aca="false">($J104-N97)^2</f>
        <v>170.786499400042</v>
      </c>
      <c r="R104" s="12" t="s">
        <v>12</v>
      </c>
      <c r="S104" s="11" t="n">
        <v>100</v>
      </c>
    </row>
    <row r="105" customFormat="false" ht="13.8" hidden="false" customHeight="false" outlineLevel="0" collapsed="false">
      <c r="H105" s="11" t="n">
        <v>5000</v>
      </c>
      <c r="I105" s="11" t="n">
        <v>5000</v>
      </c>
      <c r="J105" s="11" t="n">
        <f aca="false">S$104-((I105^S$106*S$104)/(I105^S$106+S$105^S$106))</f>
        <v>80.1201725463514</v>
      </c>
      <c r="K105" s="11" t="n">
        <f aca="false">($J105-I98)^2</f>
        <v>6.56706118658544</v>
      </c>
      <c r="L105" s="11" t="n">
        <f aca="false">($J105-J98)^2</f>
        <v>193.732366982755</v>
      </c>
      <c r="M105" s="11" t="n">
        <f aca="false">($J105-K98)^2</f>
        <v>0.112063017214941</v>
      </c>
      <c r="N105" s="11" t="n">
        <f aca="false">($J105-L98)^2</f>
        <v>1.70148142852432</v>
      </c>
      <c r="O105" s="11" t="n">
        <f aca="false">($J105-M98)^2</f>
        <v>5.50513455807406</v>
      </c>
      <c r="P105" s="11" t="n">
        <f aca="false">($J105-N98)^2</f>
        <v>0.996274819519495</v>
      </c>
      <c r="R105" s="12" t="s">
        <v>0</v>
      </c>
      <c r="S105" s="11" t="n">
        <v>20151.1237291063</v>
      </c>
    </row>
    <row r="106" customFormat="false" ht="13.8" hidden="false" customHeight="false" outlineLevel="0" collapsed="false">
      <c r="H106" s="11" t="n">
        <v>50000</v>
      </c>
      <c r="I106" s="11" t="n">
        <v>50000</v>
      </c>
      <c r="J106" s="11" t="n">
        <f aca="false">S$104-((I106^S$106*S$104)/(I106^S$106+S$105^S$106))</f>
        <v>28.7253042544569</v>
      </c>
      <c r="K106" s="11" t="n">
        <f aca="false">($J106-I99)^2</f>
        <v>5.6767506283705</v>
      </c>
      <c r="L106" s="11" t="n">
        <f aca="false">($J106-J99)^2</f>
        <v>33.3927828512535</v>
      </c>
      <c r="M106" s="11" t="n">
        <f aca="false">($J106-K99)^2</f>
        <v>19.8225465539152</v>
      </c>
      <c r="N106" s="11" t="n">
        <f aca="false">($J106-L99)^2</f>
        <v>1.77834087459253</v>
      </c>
      <c r="O106" s="11" t="n">
        <f aca="false">($J106-M99)^2</f>
        <v>64.4645086449963</v>
      </c>
      <c r="P106" s="11" t="n">
        <f aca="false">($J106-N99)^2</f>
        <v>0.0685076832071217</v>
      </c>
      <c r="R106" s="12" t="s">
        <v>14</v>
      </c>
      <c r="S106" s="11" t="n">
        <v>1</v>
      </c>
    </row>
    <row r="107" customFormat="false" ht="13.8" hidden="false" customHeight="false" outlineLevel="0" collapsed="false">
      <c r="H107" s="11"/>
      <c r="I107" s="11"/>
      <c r="J107" s="11"/>
      <c r="K107" s="11"/>
      <c r="L107" s="11"/>
      <c r="M107" s="11"/>
      <c r="N107" s="11"/>
      <c r="O107" s="11"/>
      <c r="R107" s="12" t="s">
        <v>15</v>
      </c>
      <c r="S107" s="11" t="n">
        <f aca="false">SUM(K104:N107)</f>
        <v>463.566161299121</v>
      </c>
    </row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>
      <c r="H113" s="1" t="s">
        <v>4</v>
      </c>
      <c r="P113" s="0" t="s">
        <v>2</v>
      </c>
      <c r="Q113" s="0" t="s">
        <v>5</v>
      </c>
      <c r="S113" s="1"/>
    </row>
    <row r="114" customFormat="false" ht="13.8" hidden="false" customHeight="false" outlineLevel="0" collapsed="false">
      <c r="H114" s="11" t="n">
        <v>0</v>
      </c>
      <c r="I114" s="0" t="n">
        <v>100</v>
      </c>
      <c r="J114" s="0" t="n">
        <v>100</v>
      </c>
      <c r="K114" s="0" t="n">
        <v>100</v>
      </c>
      <c r="L114" s="3" t="n">
        <v>100</v>
      </c>
      <c r="M114" s="3" t="n">
        <v>100</v>
      </c>
      <c r="N114" s="3" t="n">
        <v>100</v>
      </c>
      <c r="O114" s="11"/>
      <c r="P114" s="12" t="n">
        <f aca="false">AVERAGE(I114:N114)</f>
        <v>100</v>
      </c>
      <c r="Q114" s="12" t="n">
        <f aca="false">STDEV(I114:N114)/SQRT(6)</f>
        <v>0</v>
      </c>
      <c r="R114" s="12"/>
      <c r="S114" s="11"/>
    </row>
    <row r="115" customFormat="false" ht="13.8" hidden="false" customHeight="false" outlineLevel="0" collapsed="false">
      <c r="G115" s="23" t="str">
        <f aca="false">A20</f>
        <v>MTI-39</v>
      </c>
      <c r="H115" s="11" t="n">
        <v>1000</v>
      </c>
      <c r="I115" s="11" t="n">
        <v>130.386828644501</v>
      </c>
      <c r="J115" s="12" t="n">
        <v>142.828111769687</v>
      </c>
      <c r="K115" s="11" t="n">
        <v>150.007774840616</v>
      </c>
      <c r="L115" s="0" t="n">
        <v>99.3365921787709</v>
      </c>
      <c r="M115" s="0" t="n">
        <v>101.600140671707</v>
      </c>
      <c r="N115" s="0" t="n">
        <v>109.780509218613</v>
      </c>
      <c r="O115" s="11"/>
      <c r="P115" s="12" t="n">
        <f aca="false">AVERAGE(I115:N115)</f>
        <v>122.323326220649</v>
      </c>
      <c r="Q115" s="12" t="n">
        <f aca="false">STDEV(I115:N115)/SQRT(6)</f>
        <v>8.88267530401657</v>
      </c>
      <c r="R115" s="12"/>
      <c r="S115" s="11"/>
    </row>
    <row r="116" customFormat="false" ht="13.8" hidden="false" customHeight="false" outlineLevel="0" collapsed="false">
      <c r="H116" s="11" t="n">
        <v>5000</v>
      </c>
      <c r="I116" s="11" t="n">
        <v>97.5703324808184</v>
      </c>
      <c r="J116" s="11" t="n">
        <v>80.9822184589331</v>
      </c>
      <c r="K116" s="11" t="n">
        <v>104.478308194682</v>
      </c>
      <c r="L116" s="0" t="n">
        <v>99.4587988826816</v>
      </c>
      <c r="M116" s="0" t="n">
        <v>104.536662563742</v>
      </c>
      <c r="N116" s="0" t="n">
        <v>108.990342405619</v>
      </c>
      <c r="O116" s="11"/>
      <c r="P116" s="12" t="n">
        <f aca="false">AVERAGE(I116:N116)</f>
        <v>99.336110497746</v>
      </c>
      <c r="Q116" s="12" t="n">
        <f aca="false">STDEV(I116:N116)/SQRT(6)</f>
        <v>4.0277806547931</v>
      </c>
      <c r="R116" s="12"/>
      <c r="S116" s="11"/>
    </row>
    <row r="117" customFormat="false" ht="13.8" hidden="false" customHeight="false" outlineLevel="0" collapsed="false">
      <c r="H117" s="11" t="n">
        <v>50000</v>
      </c>
      <c r="I117" s="11" t="n">
        <v>119.197570332481</v>
      </c>
      <c r="J117" s="11" t="n">
        <v>108.687552921253</v>
      </c>
      <c r="K117" s="11" t="n">
        <v>121.334162649666</v>
      </c>
      <c r="L117" s="0" t="n">
        <v>110.108240223464</v>
      </c>
      <c r="M117" s="0" t="n">
        <v>108.475470371022</v>
      </c>
      <c r="N117" s="0" t="n">
        <v>112.414398595259</v>
      </c>
      <c r="O117" s="11"/>
      <c r="P117" s="12" t="n">
        <f aca="false">AVERAGE(I117:N117)</f>
        <v>113.369565848858</v>
      </c>
      <c r="Q117" s="12" t="n">
        <f aca="false">STDEV(I117:N117)/SQRT(6)</f>
        <v>2.27172800145767</v>
      </c>
      <c r="R117" s="12"/>
      <c r="S117" s="11"/>
    </row>
    <row r="118" customFormat="false" ht="13.8" hidden="false" customHeight="false" outlineLevel="0" collapsed="false">
      <c r="H118" s="11"/>
      <c r="I118" s="11"/>
      <c r="J118" s="11"/>
      <c r="K118" s="11"/>
      <c r="L118" s="11"/>
      <c r="M118" s="12"/>
      <c r="N118" s="12"/>
      <c r="O118" s="11"/>
      <c r="P118" s="12"/>
      <c r="Q118" s="12"/>
      <c r="R118" s="12"/>
    </row>
    <row r="119" customFormat="false" ht="13.8" hidden="false" customHeight="false" outlineLevel="0" collapsed="false">
      <c r="H119" s="11"/>
      <c r="I119" s="11"/>
      <c r="J119" s="11"/>
      <c r="K119" s="11"/>
      <c r="L119" s="11"/>
      <c r="M119" s="11"/>
      <c r="N119" s="11"/>
      <c r="O119" s="11"/>
      <c r="P119" s="11"/>
      <c r="S119" s="11"/>
    </row>
    <row r="120" customFormat="false" ht="13.8" hidden="false" customHeight="false" outlineLevel="0" collapsed="false">
      <c r="H120" s="11"/>
      <c r="I120" s="11"/>
      <c r="J120" s="11"/>
      <c r="K120" s="11"/>
      <c r="L120" s="11"/>
      <c r="M120" s="11"/>
      <c r="N120" s="11"/>
    </row>
    <row r="121" customFormat="false" ht="13.8" hidden="false" customHeight="false" outlineLevel="0" collapsed="false">
      <c r="H121" s="11" t="n">
        <v>0.1</v>
      </c>
      <c r="I121" s="11" t="n">
        <v>0</v>
      </c>
      <c r="J121" s="11" t="n">
        <f aca="false">S$122-((I121^S$124*S$122)/(I121^S$124+S$123^S$124))</f>
        <v>100</v>
      </c>
      <c r="K121" s="11" t="n">
        <f aca="false">($J121-I114)^2</f>
        <v>0</v>
      </c>
      <c r="L121" s="11" t="n">
        <f aca="false">($J121-J114)^2</f>
        <v>0</v>
      </c>
      <c r="M121" s="11" t="n">
        <f aca="false">($J121-K114)^2</f>
        <v>0</v>
      </c>
      <c r="N121" s="11" t="n">
        <f aca="false">($J121-L114)^2</f>
        <v>0</v>
      </c>
      <c r="O121" s="11" t="n">
        <f aca="false">($J121-M114)^2</f>
        <v>0</v>
      </c>
      <c r="P121" s="11" t="n">
        <f aca="false">($J121-N114)^2</f>
        <v>0</v>
      </c>
      <c r="R121" s="12" t="s">
        <v>10</v>
      </c>
      <c r="S121" s="11" t="n">
        <v>0</v>
      </c>
    </row>
    <row r="122" customFormat="false" ht="13.8" hidden="false" customHeight="false" outlineLevel="0" collapsed="false">
      <c r="H122" s="11" t="n">
        <v>1000</v>
      </c>
      <c r="I122" s="11" t="n">
        <v>1000</v>
      </c>
      <c r="J122" s="11" t="n">
        <f aca="false">S$122-((I122^S$124*S$122)/(I122^S$124+S$123^S$124))</f>
        <v>99.9999999962747</v>
      </c>
      <c r="K122" s="11" t="n">
        <f aca="false">($J122-I115)^2</f>
        <v>923.359355296667</v>
      </c>
      <c r="L122" s="11" t="n">
        <f aca="false">($J122-J115)^2</f>
        <v>1834.2471580759</v>
      </c>
      <c r="M122" s="11" t="n">
        <f aca="false">($J122-K115)^2</f>
        <v>2500.77754488233</v>
      </c>
      <c r="N122" s="11" t="n">
        <f aca="false">($J122-L115)^2</f>
        <v>0.440109932325168</v>
      </c>
      <c r="O122" s="11" t="n">
        <f aca="false">($J122-M115)^2</f>
        <v>2.56045018117289</v>
      </c>
      <c r="P122" s="11" t="n">
        <f aca="false">($J122-N115)^2</f>
        <v>95.6583606482445</v>
      </c>
      <c r="R122" s="12" t="s">
        <v>12</v>
      </c>
      <c r="S122" s="11" t="n">
        <v>100</v>
      </c>
    </row>
    <row r="123" customFormat="false" ht="13.8" hidden="false" customHeight="false" outlineLevel="0" collapsed="false">
      <c r="H123" s="11" t="n">
        <v>5000</v>
      </c>
      <c r="I123" s="11" t="n">
        <v>5000</v>
      </c>
      <c r="J123" s="11" t="n">
        <f aca="false">S$122-((I123^S$124*S$122)/(I123^S$124+S$123^S$124))</f>
        <v>99.9999999813736</v>
      </c>
      <c r="K123" s="11" t="n">
        <f aca="false">($J123-I116)^2</f>
        <v>5.90328416325393</v>
      </c>
      <c r="L123" s="11" t="n">
        <f aca="false">($J123-J116)^2</f>
        <v>361.676014035277</v>
      </c>
      <c r="M123" s="11" t="n">
        <f aca="false">($J123-K116)^2</f>
        <v>20.0552444533859</v>
      </c>
      <c r="N123" s="11" t="n">
        <f aca="false">($J123-L116)^2</f>
        <v>0.292898629225366</v>
      </c>
      <c r="O123" s="11" t="n">
        <f aca="false">($J123-M116)^2</f>
        <v>20.581307386262</v>
      </c>
      <c r="P123" s="11" t="n">
        <f aca="false">($J123-N116)^2</f>
        <v>80.8262569051876</v>
      </c>
      <c r="R123" s="12" t="s">
        <v>0</v>
      </c>
      <c r="S123" s="11" t="n">
        <v>26843546100000</v>
      </c>
    </row>
    <row r="124" customFormat="false" ht="13.8" hidden="false" customHeight="false" outlineLevel="0" collapsed="false">
      <c r="H124" s="11" t="n">
        <v>50000</v>
      </c>
      <c r="I124" s="11" t="n">
        <v>50000</v>
      </c>
      <c r="J124" s="11" t="n">
        <f aca="false">S$122-((I124^S$124*S$122)/(I124^S$124+S$123^S$124))</f>
        <v>99.9999998137355</v>
      </c>
      <c r="K124" s="11" t="n">
        <f aca="false">($J124-I117)^2</f>
        <v>368.546713822207</v>
      </c>
      <c r="L124" s="11" t="n">
        <f aca="false">($J124-J117)^2</f>
        <v>75.4735789959373</v>
      </c>
      <c r="M124" s="11" t="n">
        <f aca="false">($J124-K117)^2</f>
        <v>455.146503909999</v>
      </c>
      <c r="N124" s="11" t="n">
        <f aca="false">($J124-L117)^2</f>
        <v>102.176524180868</v>
      </c>
      <c r="O124" s="11" t="n">
        <f aca="false">($J124-M117)^2</f>
        <v>71.8336011674306</v>
      </c>
      <c r="P124" s="11" t="n">
        <f aca="false">($J124-N117)^2</f>
        <v>154.117297106693</v>
      </c>
      <c r="R124" s="12" t="s">
        <v>14</v>
      </c>
      <c r="S124" s="11" t="n">
        <v>1</v>
      </c>
    </row>
    <row r="125" customFormat="false" ht="13.8" hidden="false" customHeight="false" outlineLevel="0" collapsed="false">
      <c r="H125" s="11"/>
      <c r="I125" s="11"/>
      <c r="J125" s="11"/>
      <c r="K125" s="11"/>
      <c r="L125" s="11"/>
      <c r="M125" s="11"/>
      <c r="N125" s="11"/>
      <c r="O125" s="11"/>
      <c r="R125" s="12" t="s">
        <v>15</v>
      </c>
      <c r="S125" s="11" t="n">
        <f aca="false">SUM(K121:P124)</f>
        <v>7073.67220377237</v>
      </c>
    </row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F1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859" activeCellId="0" sqref="H859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">
        <v>124</v>
      </c>
      <c r="B6" s="9" t="n">
        <f aca="false">AVERAGE(T15,AN15,AC15,AY15,BJ15)</f>
        <v>129492.953267958</v>
      </c>
      <c r="C6" s="9" t="e">
        <f aca="false">STDEV(T15,AN15,AC15,AY15,BJ15)</f>
        <v>#DIV/0!</v>
      </c>
      <c r="D6" s="10" t="n">
        <f aca="false">B6/1000</f>
        <v>129.492953267958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STDEV(J6:O6)/SQRT(3)</f>
        <v>0</v>
      </c>
      <c r="R6" s="12"/>
      <c r="T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12" t="str">
        <f aca="false">A6</f>
        <v>MTI-43</v>
      </c>
      <c r="I7" s="11" t="n">
        <v>1000</v>
      </c>
      <c r="J7" s="11" t="n">
        <v>140.092755477371</v>
      </c>
      <c r="K7" s="12" t="n">
        <v>95.5513418903151</v>
      </c>
      <c r="L7" s="11" t="n">
        <v>99.5428402890429</v>
      </c>
      <c r="M7" s="0" t="n">
        <v>126.19849286516</v>
      </c>
      <c r="N7" s="0" t="n">
        <v>88.6111111111111</v>
      </c>
      <c r="O7" s="0" t="n">
        <v>97.9009608277901</v>
      </c>
      <c r="P7" s="12" t="n">
        <f aca="false">AVERAGE(J7:O7)</f>
        <v>107.982917076798</v>
      </c>
      <c r="Q7" s="12" t="n">
        <f aca="false">STDEV(J7:O7)/SQRT(3)</f>
        <v>11.7346796274745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">
        <v>125</v>
      </c>
      <c r="B8" s="17" t="n">
        <f aca="false">AVERAGE(S49,AB49,AM49,AX49)</f>
        <v>47227.9822998433</v>
      </c>
      <c r="C8" s="18" t="e">
        <f aca="false">STDEV(S49,AB49,AM49,AX49)</f>
        <v>#DIV/0!</v>
      </c>
      <c r="D8" s="10" t="n">
        <f aca="false">B8/1000</f>
        <v>47.2279822998433</v>
      </c>
      <c r="E8" s="10" t="e">
        <f aca="false">C8/1000</f>
        <v>#DIV/0!</v>
      </c>
      <c r="I8" s="11" t="n">
        <v>5000</v>
      </c>
      <c r="J8" s="11" t="n">
        <v>98.0809211578442</v>
      </c>
      <c r="K8" s="11" t="n">
        <v>92.8383897316219</v>
      </c>
      <c r="L8" s="11" t="n">
        <v>105.087745170329</v>
      </c>
      <c r="M8" s="0" t="n">
        <v>106.798140131473</v>
      </c>
      <c r="N8" s="0" t="n">
        <v>92.9239766081871</v>
      </c>
      <c r="O8" s="0" t="n">
        <v>94.589800443459</v>
      </c>
      <c r="P8" s="12" t="n">
        <f aca="false">AVERAGE(J8:O8)</f>
        <v>98.3864955404857</v>
      </c>
      <c r="Q8" s="12" t="n">
        <f aca="false">STDEV(J8:O8)/SQRT(3)</f>
        <v>3.56643025859886</v>
      </c>
      <c r="R8" s="12"/>
      <c r="S8" s="2"/>
      <c r="T8" s="11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11" t="n">
        <v>80.5533343994883</v>
      </c>
      <c r="K9" s="11" t="n">
        <v>64.9504084014002</v>
      </c>
      <c r="L9" s="11" t="n">
        <v>73.0865654033328</v>
      </c>
      <c r="M9" s="0" t="n">
        <v>79.1566458233125</v>
      </c>
      <c r="N9" s="0" t="n">
        <v>65.2485380116959</v>
      </c>
      <c r="O9" s="0" t="n">
        <v>65.6319290465632</v>
      </c>
      <c r="P9" s="12" t="n">
        <f aca="false">AVERAGE(J9:O9)</f>
        <v>71.4379035142988</v>
      </c>
      <c r="Q9" s="12" t="n">
        <f aca="false">STDEV(J9:O9)/SQRT(3)</f>
        <v>4.15927338818268</v>
      </c>
      <c r="R9" s="12"/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">
        <v>126</v>
      </c>
      <c r="B10" s="17" t="n">
        <f aca="false">AVERAGE(S84,BN84)</f>
        <v>20350.9288574301</v>
      </c>
      <c r="C10" s="18" t="n">
        <f aca="false">STDEV(S84,BN84)</f>
        <v>4213.89453442189</v>
      </c>
      <c r="D10" s="10" t="n">
        <f aca="false">B10/1000</f>
        <v>20.3509288574301</v>
      </c>
      <c r="E10" s="10" t="n">
        <f aca="false">C10/1000</f>
        <v>4.21389453442189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1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4" t="s">
        <v>127</v>
      </c>
      <c r="B12" s="17" t="n">
        <f aca="false">AVERAGE(S118,AB118,AM118)</f>
        <v>1591472.19382454</v>
      </c>
      <c r="C12" s="18" t="e">
        <f aca="false">STDEV(S118,AB118,AM118)</f>
        <v>#DIV/0!</v>
      </c>
      <c r="D12" s="10" t="n">
        <f aca="false">B12/1000</f>
        <v>1591.47219382454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4"/>
      <c r="B14" s="17" t="e">
        <f aca="false">AVERAGE(Q152,AB152,AM152)</f>
        <v>#DIV/0!</v>
      </c>
      <c r="C14" s="18" t="e">
        <f aca="false">STDEV(Q152,AB152,AM152)</f>
        <v>#DIV/0!</v>
      </c>
      <c r="D14" s="10" t="e">
        <f aca="false">B14/1000</f>
        <v>#DIV/0!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99.2336750951244</v>
      </c>
      <c r="L14" s="11" t="n">
        <f aca="false">($K14-J7)^2</f>
        <v>1669.46444968289</v>
      </c>
      <c r="M14" s="11" t="n">
        <f aca="false">($K14-K7)^2</f>
        <v>13.5595778312413</v>
      </c>
      <c r="N14" s="11" t="n">
        <f aca="false">($K14-L7)^2</f>
        <v>0.0955831171306478</v>
      </c>
      <c r="O14" s="11" t="n">
        <f aca="false">($K14-M7)^2</f>
        <v>727.101397371227</v>
      </c>
      <c r="P14" s="11" t="n">
        <f aca="false">($K14-N7)^2</f>
        <v>112.838865594457</v>
      </c>
      <c r="Q14" s="11" t="n">
        <f aca="false">($K14-O7)^2</f>
        <v>1.77612731835647</v>
      </c>
      <c r="S14" s="12" t="s">
        <v>12</v>
      </c>
      <c r="T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96.2823331048146</v>
      </c>
      <c r="L15" s="11" t="n">
        <f aca="false">($K15-J8)^2</f>
        <v>3.23491898450067</v>
      </c>
      <c r="M15" s="11" t="n">
        <f aca="false">($K15-K8)^2</f>
        <v>11.8607459577582</v>
      </c>
      <c r="N15" s="11" t="n">
        <f aca="false">($K15-L8)^2</f>
        <v>77.5352816435059</v>
      </c>
      <c r="O15" s="11" t="n">
        <f aca="false">($K15-M8)^2</f>
        <v>110.582197421917</v>
      </c>
      <c r="P15" s="11" t="n">
        <f aca="false">($K15-N8)^2</f>
        <v>11.2785583584404</v>
      </c>
      <c r="Q15" s="11" t="n">
        <f aca="false">($K15-O8)^2</f>
        <v>2.86466680975561</v>
      </c>
      <c r="S15" s="12" t="s">
        <v>0</v>
      </c>
      <c r="T15" s="11" t="n">
        <v>129492.953267958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4"/>
      <c r="B16" s="17" t="e">
        <f aca="false">AVERAGE(Q186,AB186,AM186,AX186,BI186)</f>
        <v>#DIV/0!</v>
      </c>
      <c r="C16" s="18" t="e">
        <f aca="false">STDEV(Q186,AB186,AM186,AX186,BI186)</f>
        <v>#DIV/0!</v>
      </c>
      <c r="D16" s="10" t="e">
        <f aca="false">B16/1000</f>
        <v>#DIV/0!</v>
      </c>
      <c r="E16" s="10" t="e">
        <f aca="false">C16/1000</f>
        <v>#DIV/0!</v>
      </c>
      <c r="I16" s="11" t="n">
        <v>50000</v>
      </c>
      <c r="J16" s="11" t="n">
        <v>50000</v>
      </c>
      <c r="K16" s="11" t="n">
        <f aca="false">$T$14-(J16^$T$16*$T$14)/(J16^$T$16+$T$15^$T$16)</f>
        <v>72.143753228375</v>
      </c>
      <c r="L16" s="11" t="n">
        <f aca="false">($K16-J9)^2</f>
        <v>70.7210554735441</v>
      </c>
      <c r="M16" s="11" t="n">
        <f aca="false">($K16-K9)^2</f>
        <v>51.7442097997646</v>
      </c>
      <c r="N16" s="11" t="n">
        <f aca="false">($K16-L9)^2</f>
        <v>0.888894797248726</v>
      </c>
      <c r="O16" s="11" t="n">
        <f aca="false">($K16-M9)^2</f>
        <v>49.1806625481298</v>
      </c>
      <c r="P16" s="11" t="n">
        <f aca="false">($K16-N9)^2</f>
        <v>47.5439928843225</v>
      </c>
      <c r="Q16" s="11" t="n">
        <f aca="false">($K16-O9)^2</f>
        <v>42.4038541748284</v>
      </c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3004.67503976902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4"/>
      <c r="B18" s="17" t="e">
        <f aca="false">AVERAGE(Q220,AB220,AM220,AX220,BI220)</f>
        <v>#DIV/0!</v>
      </c>
      <c r="C18" s="17" t="e">
        <f aca="false">STDEV(Q220,AB220,AM220,AX220,BI220)</f>
        <v>#DIV/0!</v>
      </c>
      <c r="D18" s="10" t="e">
        <f aca="false">B18/1000</f>
        <v>#DIV/0!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4"/>
      <c r="B20" s="18" t="e">
        <f aca="false">AVERAGE(Q255,AB255,AM255,AX255)</f>
        <v>#DIV/0!</v>
      </c>
      <c r="C20" s="18" t="e">
        <f aca="false">STDEV(Q255,AB255,AM255,AX255)</f>
        <v>#DIV/0!</v>
      </c>
      <c r="D20" s="10" t="e">
        <f aca="false">B20/1000</f>
        <v>#DIV/0!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23" customFormat="false" ht="15" hidden="false" customHeight="false" outlineLevel="0" collapsed="false">
      <c r="A23" s="0" t="s">
        <v>128</v>
      </c>
      <c r="B23" s="17" t="n">
        <f aca="false">AVERAGE(AH84,AX84,CD84)</f>
        <v>195676.459190789</v>
      </c>
      <c r="C23" s="18" t="n">
        <f aca="false">STDEV(AH84,AX84,CD84)</f>
        <v>2259.16630674755</v>
      </c>
      <c r="D23" s="10" t="n">
        <f aca="false">B23/1000</f>
        <v>195.676459190789</v>
      </c>
      <c r="E23" s="10" t="n">
        <f aca="false">C23/1000</f>
        <v>2.25916630674755</v>
      </c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2" t="n">
        <f aca="false">AVERAGE(I40:N40)</f>
        <v>100</v>
      </c>
      <c r="P40" s="12" t="n">
        <f aca="false">STDEV(I40:N40)/SQRT(6)</f>
        <v>0</v>
      </c>
      <c r="Q40" s="12"/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MTI-47</v>
      </c>
      <c r="H41" s="11" t="n">
        <v>1000</v>
      </c>
      <c r="I41" s="11" t="n">
        <v>118.727011034703</v>
      </c>
      <c r="J41" s="12" t="n">
        <v>104.273628938156</v>
      </c>
      <c r="K41" s="11" t="n">
        <v>103.84898982451</v>
      </c>
      <c r="L41" s="0" t="n">
        <v>109.700176366843</v>
      </c>
      <c r="M41" s="0" t="n">
        <v>93.6695906432749</v>
      </c>
      <c r="N41" s="0" t="n">
        <v>87.1544715447154</v>
      </c>
      <c r="O41" s="12" t="n">
        <f aca="false">AVERAGE(I41:N41)</f>
        <v>102.895644725367</v>
      </c>
      <c r="P41" s="12" t="n">
        <f aca="false">STDEV(I41:N41)/SQRT(6)</f>
        <v>4.59218947227404</v>
      </c>
      <c r="Q41" s="12"/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105.453382376459</v>
      </c>
      <c r="J42" s="11" t="n">
        <v>89.2211201866978</v>
      </c>
      <c r="K42" s="11" t="n">
        <v>90.5028756820528</v>
      </c>
      <c r="L42" s="0" t="n">
        <v>106.86227352894</v>
      </c>
      <c r="M42" s="0" t="n">
        <v>86.2865497076023</v>
      </c>
      <c r="N42" s="0" t="n">
        <v>81.5668883961567</v>
      </c>
      <c r="O42" s="12" t="n">
        <f aca="false">AVERAGE(I42:N42)</f>
        <v>93.3155149796514</v>
      </c>
      <c r="P42" s="12" t="n">
        <f aca="false">STDEV(I42:N42)/SQRT(6)</f>
        <v>4.25422958191116</v>
      </c>
      <c r="Q42" s="12"/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11" t="n">
        <v>45.6740764433072</v>
      </c>
      <c r="J43" s="11" t="n">
        <v>46.6744457409568</v>
      </c>
      <c r="K43" s="11" t="n">
        <v>40.9526618492848</v>
      </c>
      <c r="L43" s="0" t="n">
        <v>54.7378547378547</v>
      </c>
      <c r="M43" s="0" t="n">
        <v>53.0555555555556</v>
      </c>
      <c r="N43" s="0" t="n">
        <v>41.9216555801922</v>
      </c>
      <c r="O43" s="12" t="n">
        <f aca="false">AVERAGE(I43:N43)</f>
        <v>47.1693749845252</v>
      </c>
      <c r="P43" s="12" t="n">
        <f aca="false">STDEV(I43:N43)/SQRT(6)</f>
        <v>2.31369805958143</v>
      </c>
      <c r="Q43" s="12"/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97.9265149560212</v>
      </c>
      <c r="K48" s="11" t="n">
        <f aca="false">($J48-I41)^2</f>
        <v>432.660637119257</v>
      </c>
      <c r="L48" s="11" t="n">
        <f aca="false">($J48-J41)^2</f>
        <v>40.2858559022111</v>
      </c>
      <c r="M48" s="11" t="n">
        <f aca="false">($J48-K41)^2</f>
        <v>35.0757085678815</v>
      </c>
      <c r="N48" s="11" t="n">
        <f aca="false">($J48-L41)^2</f>
        <v>138.619103016674</v>
      </c>
      <c r="O48" s="11" t="n">
        <f aca="false">($J48-M41)^2</f>
        <v>18.1214046044505</v>
      </c>
      <c r="P48" s="11" t="n">
        <f aca="false">($J48-N41)^2</f>
        <v>116.036919255056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90.4265878561137</v>
      </c>
      <c r="K49" s="11" t="n">
        <f aca="false">($J49-I42)^2</f>
        <v>225.804553556681</v>
      </c>
      <c r="L49" s="11" t="n">
        <f aca="false">($J49-J42)^2</f>
        <v>1.45315230200692</v>
      </c>
      <c r="M49" s="11" t="n">
        <f aca="false">($J49-K42)^2</f>
        <v>0.00581983238651943</v>
      </c>
      <c r="N49" s="11" t="n">
        <f aca="false">($J49-L42)^2</f>
        <v>270.131763535948</v>
      </c>
      <c r="O49" s="11" t="n">
        <f aca="false">($J49-M42)^2</f>
        <v>17.1399158711294</v>
      </c>
      <c r="P49" s="11" t="n">
        <f aca="false">($J49-N42)^2</f>
        <v>78.4942745207619</v>
      </c>
      <c r="R49" s="12" t="s">
        <v>0</v>
      </c>
      <c r="S49" s="11" t="n">
        <v>47227.9822998433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48.5744753544263</v>
      </c>
      <c r="K50" s="11" t="n">
        <f aca="false">($J50-I43)^2</f>
        <v>8.4123138436206</v>
      </c>
      <c r="L50" s="11" t="n">
        <f aca="false">($J50-J43)^2</f>
        <v>3.61011253206089</v>
      </c>
      <c r="M50" s="11" t="n">
        <f aca="false">($J50-K43)^2</f>
        <v>58.0920411071566</v>
      </c>
      <c r="N50" s="11" t="n">
        <f aca="false">($J50-L43)^2</f>
        <v>37.9872454240708</v>
      </c>
      <c r="O50" s="11" t="n">
        <f aca="false">($J50-M43)^2</f>
        <v>20.0800797689534</v>
      </c>
      <c r="P50" s="11" t="n">
        <f aca="false">($J50-N43)^2</f>
        <v>44.2600109484397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1546.27091170875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0" customFormat="false" ht="15" hidden="false" customHeight="false" outlineLevel="0" collapsed="false">
      <c r="AB70" s="25"/>
      <c r="AC70" s="25"/>
      <c r="AD70" s="25"/>
      <c r="AE70" s="25"/>
      <c r="AF70" s="25"/>
      <c r="AG70" s="25"/>
    </row>
    <row r="71" customFormat="false" ht="15" hidden="false" customHeight="false" outlineLevel="0" collapsed="false">
      <c r="AB71" s="25"/>
      <c r="AC71" s="25"/>
      <c r="AD71" s="25"/>
      <c r="AE71" s="25"/>
      <c r="AF71" s="25"/>
      <c r="AG71" s="25"/>
    </row>
    <row r="72" customFormat="false" ht="15" hidden="false" customHeight="false" outlineLevel="0" collapsed="false">
      <c r="AB72" s="25"/>
      <c r="AC72" s="25"/>
      <c r="AD72" s="25"/>
      <c r="AE72" s="25"/>
      <c r="AF72" s="25"/>
      <c r="AG72" s="25"/>
    </row>
    <row r="74" customFormat="false" ht="15" hidden="false" customHeight="false" outlineLevel="0" collapsed="false">
      <c r="H74" s="1" t="s">
        <v>4</v>
      </c>
      <c r="O74" s="0" t="s">
        <v>2</v>
      </c>
      <c r="P74" s="0" t="s">
        <v>5</v>
      </c>
      <c r="S74" s="1"/>
      <c r="W74" s="1"/>
      <c r="AD74" s="0" t="s">
        <v>2</v>
      </c>
      <c r="AE74" s="0" t="s">
        <v>5</v>
      </c>
      <c r="AH74" s="1"/>
      <c r="AM74" s="1"/>
      <c r="AT74" s="0" t="s">
        <v>2</v>
      </c>
      <c r="AU74" s="0" t="s">
        <v>5</v>
      </c>
      <c r="AX74" s="1"/>
      <c r="BC74" s="1"/>
      <c r="BJ74" s="0" t="s">
        <v>2</v>
      </c>
      <c r="BK74" s="0" t="s">
        <v>5</v>
      </c>
      <c r="BN74" s="1"/>
      <c r="BS74" s="1"/>
      <c r="BZ74" s="0" t="s">
        <v>2</v>
      </c>
      <c r="CA74" s="0" t="s">
        <v>5</v>
      </c>
      <c r="CD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2" t="n">
        <f aca="false">AVERAGE(I75:N75)</f>
        <v>100</v>
      </c>
      <c r="P75" s="12" t="n">
        <f aca="false">STDEV(I75:N75)/SQRT(6)</f>
        <v>0</v>
      </c>
      <c r="Q75" s="12"/>
      <c r="R75" s="12"/>
      <c r="S75" s="11"/>
      <c r="T75" s="3"/>
      <c r="U75" s="3"/>
      <c r="W75" s="11" t="n">
        <v>0</v>
      </c>
      <c r="X75" s="0" t="n">
        <v>100</v>
      </c>
      <c r="Y75" s="0" t="n">
        <v>100</v>
      </c>
      <c r="Z75" s="0" t="n">
        <v>100</v>
      </c>
      <c r="AA75" s="3" t="n">
        <v>100</v>
      </c>
      <c r="AB75" s="3" t="n">
        <v>100</v>
      </c>
      <c r="AC75" s="3" t="n">
        <v>100</v>
      </c>
      <c r="AD75" s="12" t="n">
        <f aca="false">AVERAGE(X75:AC75)</f>
        <v>100</v>
      </c>
      <c r="AE75" s="12" t="n">
        <f aca="false">STDEV(X75:AC75)/SQRT(6)</f>
        <v>0</v>
      </c>
      <c r="AF75" s="12"/>
      <c r="AG75" s="12"/>
      <c r="AH75" s="11"/>
      <c r="AI75" s="12"/>
      <c r="AJ75" s="12"/>
      <c r="AM75" s="11" t="n">
        <v>0</v>
      </c>
      <c r="AN75" s="0" t="n">
        <v>100</v>
      </c>
      <c r="AO75" s="0" t="n">
        <v>100</v>
      </c>
      <c r="AP75" s="0" t="n">
        <v>100</v>
      </c>
      <c r="AQ75" s="3" t="n">
        <v>100</v>
      </c>
      <c r="AR75" s="3" t="n">
        <v>100</v>
      </c>
      <c r="AS75" s="3" t="n">
        <v>100</v>
      </c>
      <c r="AT75" s="12" t="n">
        <f aca="false">AVERAGE(AN75:AS75)</f>
        <v>100</v>
      </c>
      <c r="AU75" s="12" t="n">
        <f aca="false">STDEV(AN75:AS75)/SQRT(6)</f>
        <v>0</v>
      </c>
      <c r="AV75" s="12"/>
      <c r="AW75" s="12"/>
      <c r="AX75" s="11"/>
      <c r="AY75" s="12"/>
      <c r="AZ75" s="12"/>
      <c r="BC75" s="11" t="n">
        <v>0</v>
      </c>
      <c r="BD75" s="0" t="n">
        <v>100</v>
      </c>
      <c r="BE75" s="0" t="n">
        <v>100</v>
      </c>
      <c r="BF75" s="0" t="n">
        <v>100</v>
      </c>
      <c r="BG75" s="3" t="n">
        <v>100</v>
      </c>
      <c r="BH75" s="3" t="n">
        <v>100</v>
      </c>
      <c r="BI75" s="3" t="n">
        <v>100</v>
      </c>
      <c r="BJ75" s="12" t="n">
        <f aca="false">AVERAGE(BD75:BI75)</f>
        <v>100</v>
      </c>
      <c r="BK75" s="12" t="n">
        <f aca="false">STDEV(BD75:BI75)/SQRT(6)</f>
        <v>0</v>
      </c>
      <c r="BL75" s="12"/>
      <c r="BM75" s="12"/>
      <c r="BN75" s="11"/>
      <c r="BO75" s="12"/>
      <c r="BP75" s="12"/>
      <c r="BS75" s="11" t="n">
        <v>0</v>
      </c>
      <c r="BT75" s="0" t="n">
        <v>100</v>
      </c>
      <c r="BU75" s="0" t="n">
        <v>100</v>
      </c>
      <c r="BV75" s="0" t="n">
        <v>100</v>
      </c>
      <c r="BW75" s="3" t="n">
        <v>100</v>
      </c>
      <c r="BX75" s="3" t="n">
        <v>100</v>
      </c>
      <c r="BY75" s="3" t="n">
        <v>100</v>
      </c>
      <c r="BZ75" s="12" t="n">
        <f aca="false">AVERAGE(BT75:BY75)</f>
        <v>100</v>
      </c>
      <c r="CA75" s="12" t="n">
        <f aca="false">STDEV(BT75:BY75)/SQRT(6)</f>
        <v>0</v>
      </c>
      <c r="CB75" s="12"/>
      <c r="CC75" s="12"/>
      <c r="CD75" s="11"/>
      <c r="CE75" s="12"/>
      <c r="CF75" s="12"/>
    </row>
    <row r="76" customFormat="false" ht="15" hidden="false" customHeight="false" outlineLevel="0" collapsed="false">
      <c r="G76" s="23" t="str">
        <f aca="false">A10</f>
        <v>MTI-55</v>
      </c>
      <c r="H76" s="11" t="n">
        <v>1000</v>
      </c>
      <c r="I76" s="11" t="n">
        <v>105.773228850152</v>
      </c>
      <c r="J76" s="12" t="n">
        <v>93.0134189031505</v>
      </c>
      <c r="K76" s="11" t="n">
        <v>97.3602713464091</v>
      </c>
      <c r="L76" s="0" t="n">
        <v>106.397306397306</v>
      </c>
      <c r="M76" s="0" t="n">
        <v>97.1783625730994</v>
      </c>
      <c r="N76" s="0" t="n">
        <v>85.3658536585366</v>
      </c>
      <c r="O76" s="12" t="n">
        <f aca="false">AVERAGE(I76:N76)</f>
        <v>97.5147402881089</v>
      </c>
      <c r="P76" s="12" t="n">
        <f aca="false">STDEV(I76:N76)/SQRT(6)</f>
        <v>3.24086904591779</v>
      </c>
      <c r="Q76" s="12"/>
      <c r="R76" s="12"/>
      <c r="S76" s="11"/>
      <c r="V76" s="23" t="s">
        <v>129</v>
      </c>
      <c r="W76" s="11" t="n">
        <v>1000</v>
      </c>
      <c r="X76" s="25" t="n">
        <v>99.8</v>
      </c>
      <c r="Y76" s="25" t="n">
        <v>101.2</v>
      </c>
      <c r="Z76" s="25" t="n">
        <v>105.3</v>
      </c>
      <c r="AA76" s="25" t="n">
        <v>98.9</v>
      </c>
      <c r="AB76" s="25" t="n">
        <v>107.7</v>
      </c>
      <c r="AC76" s="25" t="n">
        <v>98.8</v>
      </c>
      <c r="AD76" s="12" t="n">
        <f aca="false">AVERAGE(X76:AC76)</f>
        <v>101.95</v>
      </c>
      <c r="AE76" s="12" t="n">
        <f aca="false">STDEV(X76:AC76)/SQRT(6)</f>
        <v>1.51321952582345</v>
      </c>
      <c r="AF76" s="12"/>
      <c r="AG76" s="12"/>
      <c r="AH76" s="11"/>
      <c r="AI76" s="12"/>
      <c r="AJ76" s="12"/>
      <c r="AL76" s="23" t="s">
        <v>130</v>
      </c>
      <c r="AM76" s="11" t="n">
        <v>1000</v>
      </c>
      <c r="AN76" s="0" t="n">
        <v>99.8655311519498</v>
      </c>
      <c r="AO76" s="0" t="n">
        <v>81.8860619469026</v>
      </c>
      <c r="AP76" s="0" t="n">
        <v>103.545029416202</v>
      </c>
      <c r="AQ76" s="0" t="n">
        <v>102.257806244996</v>
      </c>
      <c r="AR76" s="0" t="n">
        <v>99.2517605633803</v>
      </c>
      <c r="AS76" s="0" t="n">
        <v>100.190448285965</v>
      </c>
      <c r="AT76" s="12" t="n">
        <f aca="false">AVERAGE(AN76:AS76)</f>
        <v>97.8327729348993</v>
      </c>
      <c r="AU76" s="12" t="n">
        <f aca="false">STDEV(AN76:AS76)/SQRT(6)</f>
        <v>3.25685252024167</v>
      </c>
      <c r="AV76" s="12"/>
      <c r="AW76" s="12"/>
      <c r="AX76" s="11"/>
      <c r="AY76" s="12"/>
      <c r="AZ76" s="12"/>
      <c r="BB76" s="23" t="s">
        <v>126</v>
      </c>
      <c r="BC76" s="11" t="n">
        <v>1000</v>
      </c>
      <c r="BE76" s="0" t="n">
        <v>99.5990044247787</v>
      </c>
      <c r="BF76" s="0" t="n">
        <v>100.452556946749</v>
      </c>
      <c r="BG76" s="0" t="n">
        <v>114.763811048839</v>
      </c>
      <c r="BH76" s="0" t="n">
        <v>88.9231220657277</v>
      </c>
      <c r="BI76" s="0" t="n">
        <v>97.6999707002637</v>
      </c>
      <c r="BJ76" s="12" t="n">
        <f aca="false">AVERAGE(BD76:BI76)</f>
        <v>100.287693037272</v>
      </c>
      <c r="BK76" s="12" t="n">
        <f aca="false">STDEV(BD76:BI76)/SQRT(5)</f>
        <v>4.15878134228742</v>
      </c>
      <c r="BL76" s="12"/>
      <c r="BM76" s="12"/>
      <c r="BN76" s="11"/>
      <c r="BO76" s="12"/>
      <c r="BP76" s="12"/>
      <c r="BR76" s="23" t="s">
        <v>129</v>
      </c>
      <c r="BS76" s="11" t="n">
        <v>1000</v>
      </c>
      <c r="BT76" s="0" t="n">
        <v>96.9968623935455</v>
      </c>
      <c r="BU76" s="0" t="n">
        <v>92.1045353982301</v>
      </c>
      <c r="BV76" s="0" t="n">
        <v>95.5046009956253</v>
      </c>
      <c r="BW76" s="0" t="n">
        <v>104.80384307446</v>
      </c>
      <c r="BX76" s="0" t="n">
        <v>87.1478873239436</v>
      </c>
      <c r="BY76" s="0" t="n">
        <v>84.7494872546147</v>
      </c>
      <c r="BZ76" s="12" t="n">
        <f aca="false">AVERAGE(BT76:BY76)</f>
        <v>93.5512027400699</v>
      </c>
      <c r="CA76" s="12" t="n">
        <f aca="false">STDEV(BT76:BY76)/SQRT(6)</f>
        <v>2.96015618895798</v>
      </c>
      <c r="CB76" s="12"/>
      <c r="CC76" s="12"/>
      <c r="CD76" s="11"/>
      <c r="CE76" s="12"/>
      <c r="CF76" s="12"/>
    </row>
    <row r="77" customFormat="false" ht="15" hidden="false" customHeight="false" outlineLevel="0" collapsed="false">
      <c r="H77" s="11" t="n">
        <v>5000</v>
      </c>
      <c r="I77" s="11" t="n">
        <v>91.108268031345</v>
      </c>
      <c r="J77" s="11" t="n">
        <v>86.2018669778296</v>
      </c>
      <c r="K77" s="11" t="n">
        <v>86.388438283439</v>
      </c>
      <c r="L77" s="0" t="n">
        <v>94.9815616482283</v>
      </c>
      <c r="M77" s="0" t="n">
        <v>83.9766081871345</v>
      </c>
      <c r="N77" s="0" t="n">
        <v>86.5484109386548</v>
      </c>
      <c r="O77" s="12" t="n">
        <f aca="false">AVERAGE(I77:N77)</f>
        <v>88.2008590111052</v>
      </c>
      <c r="P77" s="12" t="n">
        <f aca="false">STDEV(I77:N77)/SQRT(6)</f>
        <v>1.65616699201495</v>
      </c>
      <c r="Q77" s="12"/>
      <c r="R77" s="12"/>
      <c r="S77" s="11"/>
      <c r="W77" s="11" t="n">
        <v>5000</v>
      </c>
      <c r="X77" s="25" t="n">
        <v>94.4</v>
      </c>
      <c r="Y77" s="25" t="n">
        <v>99.4</v>
      </c>
      <c r="Z77" s="25" t="n">
        <v>102.7</v>
      </c>
      <c r="AA77" s="25" t="n">
        <v>96.9</v>
      </c>
      <c r="AB77" s="25" t="n">
        <v>102.9</v>
      </c>
      <c r="AC77" s="25" t="n">
        <v>90.7</v>
      </c>
      <c r="AD77" s="12" t="n">
        <f aca="false">AVERAGE(X77:AC77)</f>
        <v>97.8333333333333</v>
      </c>
      <c r="AE77" s="12" t="n">
        <f aca="false">STDEV(X77:AC77)/SQRT(6)</f>
        <v>1.9608954870444</v>
      </c>
      <c r="AF77" s="12"/>
      <c r="AG77" s="12"/>
      <c r="AH77" s="11"/>
      <c r="AI77" s="12"/>
      <c r="AJ77" s="12"/>
      <c r="AM77" s="11" t="n">
        <v>5000</v>
      </c>
      <c r="AN77" s="0" t="n">
        <v>96.9520394441954</v>
      </c>
      <c r="AO77" s="0" t="n">
        <v>83.1858407079646</v>
      </c>
      <c r="AP77" s="0" t="n">
        <v>99.8189772213004</v>
      </c>
      <c r="AQ77" s="0" t="n">
        <v>98.3346677341874</v>
      </c>
      <c r="AR77" s="0" t="n">
        <v>97.7259389671362</v>
      </c>
      <c r="AS77" s="0" t="n">
        <v>95.5903896864928</v>
      </c>
      <c r="AT77" s="12" t="n">
        <f aca="false">AVERAGE(AN77:AS77)</f>
        <v>95.2679756268795</v>
      </c>
      <c r="AU77" s="12" t="n">
        <f aca="false">STDEV(AN77:AS77)/SQRT(6)</f>
        <v>2.48378612700439</v>
      </c>
      <c r="AV77" s="12"/>
      <c r="AW77" s="12"/>
      <c r="AX77" s="11"/>
      <c r="AY77" s="12"/>
      <c r="AZ77" s="12"/>
      <c r="BC77" s="11" t="n">
        <v>5000</v>
      </c>
      <c r="BD77" s="0" t="n">
        <v>84.2820857612431</v>
      </c>
      <c r="BE77" s="0" t="n">
        <v>81.8169247787611</v>
      </c>
      <c r="BF77" s="0" t="n">
        <v>79.6952783225223</v>
      </c>
      <c r="BG77" s="0" t="n">
        <v>105.732586068855</v>
      </c>
      <c r="BH77" s="0" t="n">
        <v>88.8791079812207</v>
      </c>
      <c r="BI77" s="0" t="n">
        <v>90.6094345150894</v>
      </c>
      <c r="BJ77" s="12" t="n">
        <f aca="false">AVERAGE(BD77:BI77)</f>
        <v>88.5025695712819</v>
      </c>
      <c r="BK77" s="12" t="n">
        <f aca="false">STDEV(BD77:BI77)/SQRT(6)</f>
        <v>3.8363734550366</v>
      </c>
      <c r="BL77" s="12"/>
      <c r="BM77" s="12"/>
      <c r="BN77" s="11"/>
      <c r="BO77" s="12"/>
      <c r="BP77" s="12"/>
      <c r="BS77" s="11" t="n">
        <v>5000</v>
      </c>
      <c r="BT77" s="0" t="n">
        <v>97.982967279247</v>
      </c>
      <c r="BU77" s="0" t="n">
        <v>92.1460176991151</v>
      </c>
      <c r="BV77" s="0" t="n">
        <v>94.9766178910846</v>
      </c>
      <c r="BW77" s="0" t="n">
        <v>99.0072057646117</v>
      </c>
      <c r="BX77" s="0" t="n">
        <v>85.2992957746479</v>
      </c>
      <c r="BY77" s="0" t="n">
        <v>85.6724289481395</v>
      </c>
      <c r="BZ77" s="12" t="n">
        <f aca="false">AVERAGE(BT77:BY77)</f>
        <v>92.5140888928076</v>
      </c>
      <c r="CA77" s="12" t="n">
        <f aca="false">STDEV(BT77:BY77)/SQRT(6)</f>
        <v>2.42988527523333</v>
      </c>
      <c r="CB77" s="12"/>
      <c r="CC77" s="12"/>
      <c r="CD77" s="11"/>
      <c r="CE77" s="12"/>
      <c r="CF77" s="12"/>
    </row>
    <row r="78" customFormat="false" ht="15" hidden="false" customHeight="false" outlineLevel="0" collapsed="false">
      <c r="H78" s="11" t="n">
        <v>50000</v>
      </c>
      <c r="I78" s="11" t="n">
        <v>16.8399168399168</v>
      </c>
      <c r="J78" s="11" t="n">
        <v>13.0688448074679</v>
      </c>
      <c r="K78" s="11" t="n">
        <v>15.0125350243327</v>
      </c>
      <c r="L78" s="0" t="n">
        <v>16.9312169312169</v>
      </c>
      <c r="M78" s="0" t="n">
        <v>21.8567251461988</v>
      </c>
      <c r="N78" s="0" t="n">
        <v>8.810051736881</v>
      </c>
      <c r="O78" s="12" t="n">
        <f aca="false">AVERAGE(I78:N78)</f>
        <v>15.419881747669</v>
      </c>
      <c r="P78" s="12" t="n">
        <f aca="false">STDEV(I78:N78)/SQRT(6)</f>
        <v>1.78060612766326</v>
      </c>
      <c r="Q78" s="12"/>
      <c r="R78" s="12"/>
      <c r="S78" s="11"/>
      <c r="W78" s="11" t="n">
        <v>50000</v>
      </c>
      <c r="X78" s="25" t="n">
        <v>78.9</v>
      </c>
      <c r="Y78" s="25" t="n">
        <v>80.6</v>
      </c>
      <c r="Z78" s="25" t="n">
        <v>82.2</v>
      </c>
      <c r="AA78" s="25" t="n">
        <v>83.7</v>
      </c>
      <c r="AB78" s="25" t="n">
        <v>83.8</v>
      </c>
      <c r="AC78" s="25" t="n">
        <v>78.8</v>
      </c>
      <c r="AD78" s="12" t="n">
        <f aca="false">AVERAGE(X78:AC78)</f>
        <v>81.3333333333333</v>
      </c>
      <c r="AE78" s="12" t="n">
        <f aca="false">STDEV(X78:AC78)/SQRT(6)</f>
        <v>0.918573773726301</v>
      </c>
      <c r="AF78" s="12"/>
      <c r="AG78" s="12"/>
      <c r="AH78" s="11"/>
      <c r="AI78" s="12"/>
      <c r="AJ78" s="12"/>
      <c r="AM78" s="11" t="n">
        <v>50000</v>
      </c>
      <c r="AN78" s="0" t="n">
        <v>86.3887643806962</v>
      </c>
      <c r="AO78" s="0" t="n">
        <v>73.3545353982301</v>
      </c>
      <c r="AP78" s="0" t="n">
        <v>88.3843717001056</v>
      </c>
      <c r="AQ78" s="0" t="n">
        <v>77.7742193755004</v>
      </c>
      <c r="AR78" s="0" t="n">
        <v>75.0880281690141</v>
      </c>
      <c r="AS78" s="0" t="n">
        <v>80.5156753589218</v>
      </c>
      <c r="AT78" s="12" t="n">
        <f aca="false">AVERAGE(AN78:AS78)</f>
        <v>80.250932397078</v>
      </c>
      <c r="AU78" s="12" t="n">
        <f aca="false">STDEV(AN78:AS78)/SQRT(6)</f>
        <v>2.47821094216599</v>
      </c>
      <c r="AV78" s="12"/>
      <c r="AW78" s="12"/>
      <c r="AX78" s="11"/>
      <c r="AY78" s="12"/>
      <c r="AZ78" s="12"/>
      <c r="BC78" s="11" t="n">
        <v>50000</v>
      </c>
      <c r="BD78" s="0" t="n">
        <v>23.113700881518</v>
      </c>
      <c r="BE78" s="0" t="n">
        <v>22.7323008849558</v>
      </c>
      <c r="BF78" s="0" t="n">
        <v>27.8624226881883</v>
      </c>
      <c r="BG78" s="0" t="n">
        <v>35.8206565252202</v>
      </c>
      <c r="BH78" s="0" t="n">
        <v>23.7969483568075</v>
      </c>
      <c r="BI78" s="0" t="n">
        <v>28.8455903896865</v>
      </c>
      <c r="BJ78" s="12" t="n">
        <f aca="false">AVERAGE(BD78:BI78)</f>
        <v>27.0286032877294</v>
      </c>
      <c r="BK78" s="12" t="n">
        <f aca="false">STDEV(BD78:BI78)/SQRT(6)</f>
        <v>2.0455249190279</v>
      </c>
      <c r="BL78" s="12"/>
      <c r="BM78" s="12"/>
      <c r="BN78" s="11"/>
      <c r="BO78" s="12"/>
      <c r="BP78" s="12"/>
      <c r="BS78" s="11" t="n">
        <v>50000</v>
      </c>
      <c r="BT78" s="0" t="n">
        <v>78.3206334976841</v>
      </c>
      <c r="BU78" s="0" t="n">
        <v>67.450221238938</v>
      </c>
      <c r="BV78" s="0" t="n">
        <v>89.5006788354201</v>
      </c>
      <c r="BW78" s="0" t="n">
        <v>82.2097678142514</v>
      </c>
      <c r="BX78" s="0" t="n">
        <v>90.8450704225352</v>
      </c>
      <c r="BY78" s="0" t="n">
        <v>74.3773806035746</v>
      </c>
      <c r="BZ78" s="12" t="n">
        <f aca="false">AVERAGE(BT78:BY78)</f>
        <v>80.4506254020672</v>
      </c>
      <c r="CA78" s="12" t="n">
        <f aca="false">STDEV(BT78:BY78)/SQRT(6)</f>
        <v>3.66730697177226</v>
      </c>
      <c r="CB78" s="12"/>
      <c r="CC78" s="12"/>
      <c r="CD78" s="11"/>
      <c r="CE78" s="12"/>
      <c r="CF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W79" s="11"/>
      <c r="X79" s="11"/>
      <c r="Y79" s="11"/>
      <c r="Z79" s="11"/>
      <c r="AA79" s="11"/>
      <c r="AB79" s="12"/>
      <c r="AC79" s="12"/>
      <c r="AD79" s="11"/>
      <c r="AE79" s="12"/>
      <c r="AF79" s="12"/>
      <c r="AG79" s="12"/>
      <c r="AI79" s="12"/>
      <c r="AJ79" s="12"/>
      <c r="AM79" s="11"/>
      <c r="AN79" s="11"/>
      <c r="AO79" s="11"/>
      <c r="AP79" s="11"/>
      <c r="AQ79" s="11"/>
      <c r="AR79" s="12"/>
      <c r="AS79" s="12"/>
      <c r="AT79" s="11"/>
      <c r="AU79" s="12"/>
      <c r="AV79" s="12"/>
      <c r="AW79" s="12"/>
      <c r="AY79" s="12"/>
      <c r="AZ79" s="12"/>
      <c r="BC79" s="11"/>
      <c r="BD79" s="11"/>
      <c r="BE79" s="11"/>
      <c r="BF79" s="11"/>
      <c r="BG79" s="11"/>
      <c r="BH79" s="12"/>
      <c r="BI79" s="12"/>
      <c r="BJ79" s="11"/>
      <c r="BK79" s="12"/>
      <c r="BL79" s="12"/>
      <c r="BM79" s="12"/>
      <c r="BO79" s="12"/>
      <c r="BP79" s="12"/>
      <c r="BS79" s="11"/>
      <c r="BT79" s="11"/>
      <c r="BU79" s="11"/>
      <c r="BV79" s="11"/>
      <c r="BW79" s="11"/>
      <c r="BX79" s="12"/>
      <c r="BY79" s="12"/>
      <c r="BZ79" s="11"/>
      <c r="CA79" s="12"/>
      <c r="CB79" s="12"/>
      <c r="CC79" s="12"/>
      <c r="CE79" s="12"/>
      <c r="CF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W80" s="11"/>
      <c r="X80" s="11"/>
      <c r="Y80" s="11"/>
      <c r="Z80" s="11"/>
      <c r="AA80" s="11"/>
      <c r="AB80" s="11"/>
      <c r="AC80" s="11"/>
      <c r="AD80" s="11"/>
      <c r="AE80" s="11"/>
      <c r="AH80" s="11"/>
      <c r="AM80" s="11"/>
      <c r="AN80" s="11"/>
      <c r="AO80" s="11"/>
      <c r="AP80" s="11"/>
      <c r="AQ80" s="11"/>
      <c r="AR80" s="11"/>
      <c r="AS80" s="11"/>
      <c r="AT80" s="11"/>
      <c r="AU80" s="11"/>
      <c r="AX80" s="11"/>
      <c r="BC80" s="11"/>
      <c r="BD80" s="11"/>
      <c r="BE80" s="11"/>
      <c r="BF80" s="11"/>
      <c r="BG80" s="11"/>
      <c r="BH80" s="11"/>
      <c r="BI80" s="11"/>
      <c r="BJ80" s="11"/>
      <c r="BK80" s="11"/>
      <c r="BN80" s="11"/>
      <c r="BS80" s="11"/>
      <c r="BT80" s="11"/>
      <c r="BU80" s="11"/>
      <c r="BV80" s="11"/>
      <c r="BW80" s="11"/>
      <c r="BX80" s="11"/>
      <c r="BY80" s="11"/>
      <c r="BZ80" s="11"/>
      <c r="CA80" s="11"/>
      <c r="CD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  <c r="W81" s="11"/>
      <c r="X81" s="11"/>
      <c r="Y81" s="11"/>
      <c r="Z81" s="11"/>
      <c r="AA81" s="11"/>
      <c r="AB81" s="11"/>
      <c r="AC81" s="11"/>
      <c r="AM81" s="11"/>
      <c r="AN81" s="11"/>
      <c r="AO81" s="11"/>
      <c r="AP81" s="11"/>
      <c r="AQ81" s="11"/>
      <c r="AR81" s="11"/>
      <c r="AS81" s="11"/>
      <c r="BC81" s="11"/>
      <c r="BD81" s="11"/>
      <c r="BE81" s="11"/>
      <c r="BF81" s="11"/>
      <c r="BG81" s="11"/>
      <c r="BH81" s="11"/>
      <c r="BI81" s="11"/>
      <c r="BS81" s="11"/>
      <c r="BT81" s="11"/>
      <c r="BU81" s="11"/>
      <c r="BV81" s="11"/>
      <c r="BW81" s="11"/>
      <c r="BX81" s="11"/>
      <c r="BY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W82" s="11" t="n">
        <v>0.1</v>
      </c>
      <c r="X82" s="11" t="n">
        <v>0</v>
      </c>
      <c r="Y82" s="11" t="n">
        <f aca="false">AH$83-(X82^AH$85*AH$83)/(X82^AH$85+AH$84^AH$85)</f>
        <v>101.95</v>
      </c>
      <c r="Z82" s="11" t="n">
        <f aca="false">($Y82-X75)^2</f>
        <v>3.80249999999996</v>
      </c>
      <c r="AA82" s="11" t="n">
        <f aca="false">($Y82-Y75)^2</f>
        <v>3.80249999999996</v>
      </c>
      <c r="AB82" s="11" t="n">
        <f aca="false">($Y82-Z75)^2</f>
        <v>3.80249999999996</v>
      </c>
      <c r="AC82" s="11" t="n">
        <f aca="false">($Y82-AA75)^2</f>
        <v>3.80249999999996</v>
      </c>
      <c r="AD82" s="11" t="n">
        <f aca="false">($Y82-AB75)^2</f>
        <v>3.80249999999996</v>
      </c>
      <c r="AE82" s="11" t="n">
        <f aca="false">($Y82-AC75)^2</f>
        <v>3.80249999999996</v>
      </c>
      <c r="AG82" s="12" t="s">
        <v>10</v>
      </c>
      <c r="AH82" s="11" t="n">
        <v>0</v>
      </c>
      <c r="AI82" s="11"/>
      <c r="AJ82" s="11"/>
      <c r="AK82" s="11"/>
      <c r="AM82" s="11" t="n">
        <v>0.1</v>
      </c>
      <c r="AN82" s="11" t="n">
        <v>0</v>
      </c>
      <c r="AO82" s="11" t="n">
        <f aca="false">AX$83-(AN82^AX$85*AX$83)/(AN82^AX$85+AX$84^AX$85)</f>
        <v>100</v>
      </c>
      <c r="AP82" s="11" t="n">
        <f aca="false">($AO82-AN75)^2</f>
        <v>0</v>
      </c>
      <c r="AQ82" s="11" t="n">
        <f aca="false">($AO82-AO75)^2</f>
        <v>0</v>
      </c>
      <c r="AR82" s="11" t="n">
        <f aca="false">($AO82-AP75)^2</f>
        <v>0</v>
      </c>
      <c r="AS82" s="11" t="n">
        <f aca="false">($AO82-AQ75)^2</f>
        <v>0</v>
      </c>
      <c r="AT82" s="11" t="n">
        <f aca="false">($AO82-AR75)^2</f>
        <v>0</v>
      </c>
      <c r="AU82" s="11" t="n">
        <f aca="false">($AO82-AS75)^2</f>
        <v>0</v>
      </c>
      <c r="AW82" s="12" t="s">
        <v>10</v>
      </c>
      <c r="AX82" s="11" t="n">
        <v>0</v>
      </c>
      <c r="AY82" s="11"/>
      <c r="AZ82" s="11"/>
      <c r="BC82" s="11" t="n">
        <v>0.1</v>
      </c>
      <c r="BD82" s="11" t="n">
        <v>0</v>
      </c>
      <c r="BE82" s="11" t="n">
        <f aca="false">BN$83-(BD82^BN$85*BN$83)/(BD82^BN$85+BN$84^BN$85)</f>
        <v>100</v>
      </c>
      <c r="BF82" s="11" t="n">
        <f aca="false">($BE82-BD75)^2</f>
        <v>0</v>
      </c>
      <c r="BG82" s="11" t="n">
        <f aca="false">($BE82-BE75)^2</f>
        <v>0</v>
      </c>
      <c r="BH82" s="11" t="n">
        <f aca="false">($BE82-BF75)^2</f>
        <v>0</v>
      </c>
      <c r="BI82" s="11" t="n">
        <f aca="false">($BE82-BG75)^2</f>
        <v>0</v>
      </c>
      <c r="BJ82" s="11" t="n">
        <f aca="false">($BE82-BH75)^2</f>
        <v>0</v>
      </c>
      <c r="BK82" s="11" t="n">
        <f aca="false">($BE82-BI75)^2</f>
        <v>0</v>
      </c>
      <c r="BM82" s="12" t="s">
        <v>10</v>
      </c>
      <c r="BN82" s="11" t="n">
        <v>0</v>
      </c>
      <c r="BO82" s="11"/>
      <c r="BP82" s="11"/>
      <c r="BS82" s="11" t="n">
        <v>0.1</v>
      </c>
      <c r="BT82" s="11" t="n">
        <v>0</v>
      </c>
      <c r="BU82" s="11" t="n">
        <f aca="false">CD$83-(BT82^CD$85*CD$83)/(BT82^CD$85+CD$84^CD$85)</f>
        <v>100</v>
      </c>
      <c r="BV82" s="11" t="n">
        <f aca="false">($BU82-BT75)^2</f>
        <v>0</v>
      </c>
      <c r="BW82" s="11" t="n">
        <f aca="false">($BU82-BU75)^2</f>
        <v>0</v>
      </c>
      <c r="BX82" s="11" t="n">
        <f aca="false">($BU82-BV75)^2</f>
        <v>0</v>
      </c>
      <c r="BY82" s="11" t="n">
        <f aca="false">($BU82-BW75)^2</f>
        <v>0</v>
      </c>
      <c r="BZ82" s="11" t="n">
        <f aca="false">($BU82-BX75)^2</f>
        <v>0</v>
      </c>
      <c r="CA82" s="11" t="n">
        <f aca="false">($BU82-BY75)^2</f>
        <v>0</v>
      </c>
      <c r="CC82" s="12" t="s">
        <v>10</v>
      </c>
      <c r="CD82" s="11" t="n">
        <v>0</v>
      </c>
      <c r="CE82" s="11"/>
      <c r="CF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94.5567138710573</v>
      </c>
      <c r="K83" s="11" t="n">
        <f aca="false">($J83-I76)^2</f>
        <v>125.810208276256</v>
      </c>
      <c r="L83" s="11" t="n">
        <f aca="false">($J83-J76)^2</f>
        <v>2.38175935796646</v>
      </c>
      <c r="M83" s="11" t="n">
        <f aca="false">($J83-K76)^2</f>
        <v>7.85993451760101</v>
      </c>
      <c r="N83" s="11" t="n">
        <f aca="false">($J83-L76)^2</f>
        <v>140.199631372657</v>
      </c>
      <c r="O83" s="11" t="n">
        <f aca="false">($J83-M76)^2</f>
        <v>6.87304191691907</v>
      </c>
      <c r="P83" s="11" t="n">
        <f aca="false">($J83-N76)^2</f>
        <v>84.4719114460961</v>
      </c>
      <c r="R83" s="12" t="s">
        <v>12</v>
      </c>
      <c r="S83" s="11" t="n">
        <v>100</v>
      </c>
      <c r="T83" s="11"/>
      <c r="U83" s="11"/>
      <c r="W83" s="11" t="n">
        <v>1000</v>
      </c>
      <c r="X83" s="11" t="n">
        <v>1000</v>
      </c>
      <c r="Y83" s="11" t="n">
        <f aca="false">AH$83-(X83^AH$85*AH$83)/(X83^AH$85+AH$84^AH$85)</f>
        <v>101.428939475115</v>
      </c>
      <c r="Z83" s="11" t="n">
        <f aca="false">($Y83-X76)^2</f>
        <v>2.6534438135873</v>
      </c>
      <c r="AA83" s="11" t="n">
        <f aca="false">($Y83-Y76)^2</f>
        <v>0.0524132832658399</v>
      </c>
      <c r="AB83" s="11" t="n">
        <f aca="false">($Y83-Z76)^2</f>
        <v>14.9851095873244</v>
      </c>
      <c r="AC83" s="11" t="n">
        <f aca="false">($Y83-AA76)^2</f>
        <v>6.3955348687939</v>
      </c>
      <c r="AD83" s="11" t="n">
        <f aca="false">($Y83-AB76)^2</f>
        <v>39.3262001067734</v>
      </c>
      <c r="AE83" s="11" t="n">
        <f aca="false">($Y83-AC76)^2</f>
        <v>6.91132276381691</v>
      </c>
      <c r="AG83" s="12" t="s">
        <v>12</v>
      </c>
      <c r="AH83" s="11" t="n">
        <f aca="false">AD76</f>
        <v>101.95</v>
      </c>
      <c r="AI83" s="11"/>
      <c r="AJ83" s="11"/>
      <c r="AK83" s="11"/>
      <c r="AM83" s="11" t="n">
        <v>1000</v>
      </c>
      <c r="AN83" s="11" t="n">
        <v>1000</v>
      </c>
      <c r="AO83" s="11" t="n">
        <f aca="false">AX$83-(AN83^AX$85*AX$83)/(AN83^AX$85+AX$84^AX$85)</f>
        <v>99.4981569287686</v>
      </c>
      <c r="AP83" s="11" t="n">
        <f aca="false">($AO83-AN76)^2</f>
        <v>0.13496381985797</v>
      </c>
      <c r="AQ83" s="11" t="n">
        <f aca="false">($AO83-AO76)^2</f>
        <v>310.18588965027</v>
      </c>
      <c r="AR83" s="11" t="n">
        <f aca="false">($AO83-AP76)^2</f>
        <v>16.3771769295452</v>
      </c>
      <c r="AS83" s="11" t="n">
        <f aca="false">($AO83-AQ76)^2</f>
        <v>7.61566434855425</v>
      </c>
      <c r="AT83" s="11" t="n">
        <f aca="false">($AO83-AR76)^2</f>
        <v>0.0607111688765751</v>
      </c>
      <c r="AU83" s="11" t="n">
        <f aca="false">($AO83-AS76)^2</f>
        <v>0.479267323248808</v>
      </c>
      <c r="AW83" s="12" t="s">
        <v>12</v>
      </c>
      <c r="AX83" s="11" t="n">
        <f aca="false">AT75</f>
        <v>100</v>
      </c>
      <c r="AY83" s="11"/>
      <c r="AZ83" s="11"/>
      <c r="BC83" s="11" t="n">
        <v>1000</v>
      </c>
      <c r="BD83" s="11" t="n">
        <v>1000</v>
      </c>
      <c r="BE83" s="11" t="n">
        <f aca="false">BN$83-(BD83^BN$85*BN$83)/(BD83^BN$85+BN$84^BN$85)</f>
        <v>95.8899496633944</v>
      </c>
      <c r="BF83" s="11"/>
      <c r="BG83" s="11" t="n">
        <f aca="false">($BE83-BE76)^2</f>
        <v>13.7570872229473</v>
      </c>
      <c r="BH83" s="11" t="n">
        <f aca="false">($BE83-BF76)^2</f>
        <v>20.8173852221201</v>
      </c>
      <c r="BI83" s="11" t="n">
        <f aca="false">($BE83-BG76)^2</f>
        <v>356.222643596976</v>
      </c>
      <c r="BJ83" s="11" t="n">
        <f aca="false">($BE83-BH76)^2</f>
        <v>48.5366867756109</v>
      </c>
      <c r="BK83" s="11" t="n">
        <f aca="false">($BE83-BI76)^2</f>
        <v>3.27617615390932</v>
      </c>
      <c r="BM83" s="12" t="s">
        <v>12</v>
      </c>
      <c r="BN83" s="11" t="n">
        <f aca="false">BJ75</f>
        <v>100</v>
      </c>
      <c r="BO83" s="11"/>
      <c r="BP83" s="11"/>
      <c r="BS83" s="11" t="n">
        <v>1000</v>
      </c>
      <c r="BT83" s="11" t="n">
        <v>1000</v>
      </c>
      <c r="BU83" s="11" t="n">
        <f aca="false">CD$83-(BT83^CD$85*CD$83)/(BT83^CD$85+CD$84^CD$85)</f>
        <v>99.4874561198392</v>
      </c>
      <c r="BV83" s="11" t="n">
        <f aca="false">($BU83-BT76)^2</f>
        <v>6.20305710945373</v>
      </c>
      <c r="BW83" s="11" t="n">
        <f aca="false">($BU83-BU76)^2</f>
        <v>54.5075183815656</v>
      </c>
      <c r="BX83" s="11" t="n">
        <f aca="false">($BU83-BV76)^2</f>
        <v>15.8631349404772</v>
      </c>
      <c r="BY83" s="11" t="n">
        <f aca="false">($BU83-BW76)^2</f>
        <v>28.2639702512619</v>
      </c>
      <c r="BZ83" s="11" t="n">
        <f aca="false">($BU83-BX76)^2</f>
        <v>152.264958068641</v>
      </c>
      <c r="CA83" s="11" t="n">
        <f aca="false">($BU83-BY76)^2</f>
        <v>217.207726272328</v>
      </c>
      <c r="CC83" s="12" t="s">
        <v>12</v>
      </c>
      <c r="CD83" s="11" t="n">
        <f aca="false">BZ75</f>
        <v>100</v>
      </c>
      <c r="CE83" s="11"/>
      <c r="CF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77.6498909074416</v>
      </c>
      <c r="K84" s="11" t="n">
        <f aca="false">($J84-I77)^2</f>
        <v>181.127914809206</v>
      </c>
      <c r="L84" s="11" t="n">
        <f aca="false">($J84-J77)^2</f>
        <v>73.1362947084884</v>
      </c>
      <c r="M84" s="11" t="n">
        <f aca="false">($J84-K77)^2</f>
        <v>76.3622102425505</v>
      </c>
      <c r="N84" s="11" t="n">
        <f aca="false">($J84-L77)^2</f>
        <v>300.38681066704</v>
      </c>
      <c r="O84" s="11" t="n">
        <f aca="false">($J84-M77)^2</f>
        <v>40.0273515371644</v>
      </c>
      <c r="P84" s="11" t="n">
        <f aca="false">($J84-N77)^2</f>
        <v>79.183658745902</v>
      </c>
      <c r="R84" s="12" t="s">
        <v>0</v>
      </c>
      <c r="S84" s="11" t="n">
        <v>17371.2554569355</v>
      </c>
      <c r="T84" s="11"/>
      <c r="U84" s="11"/>
      <c r="W84" s="11" t="n">
        <v>5000</v>
      </c>
      <c r="X84" s="11" t="n">
        <v>5000</v>
      </c>
      <c r="Y84" s="11" t="n">
        <f aca="false">AH$83-(X84^AH$85*AH$83)/(X84^AH$85+AH$84^AH$85)</f>
        <v>99.3968925115436</v>
      </c>
      <c r="Z84" s="11" t="n">
        <f aca="false">($Y84-X77)^2</f>
        <v>24.9689347719204</v>
      </c>
      <c r="AA84" s="11" t="n">
        <f aca="false">($Y84-Y77)^2</f>
        <v>9.65648450670734E-006</v>
      </c>
      <c r="AB84" s="11" t="n">
        <f aca="false">($Y84-Z77)^2</f>
        <v>10.9105190802968</v>
      </c>
      <c r="AC84" s="11" t="n">
        <f aca="false">($Y84-AA77)^2</f>
        <v>6.23447221420247</v>
      </c>
      <c r="AD84" s="11" t="n">
        <f aca="false">($Y84-AB77)^2</f>
        <v>12.2717620756794</v>
      </c>
      <c r="AE84" s="11" t="n">
        <f aca="false">($Y84-AC77)^2</f>
        <v>75.6359393573431</v>
      </c>
      <c r="AG84" s="12" t="s">
        <v>0</v>
      </c>
      <c r="AH84" s="11" t="n">
        <v>194658.652173785</v>
      </c>
      <c r="AI84" s="11"/>
      <c r="AJ84" s="11" t="n">
        <f aca="false">AH84/1000</f>
        <v>194.658652173785</v>
      </c>
      <c r="AK84" s="11"/>
      <c r="AM84" s="11" t="n">
        <v>5000</v>
      </c>
      <c r="AN84" s="11" t="n">
        <v>5000</v>
      </c>
      <c r="AO84" s="11" t="n">
        <f aca="false">AX$83-(AN84^AX$85*AX$83)/(AN84^AX$85+AX$84^AX$85)</f>
        <v>97.540162735348</v>
      </c>
      <c r="AP84" s="11" t="n">
        <f aca="false">($AO84-AN77)^2</f>
        <v>0.345889005596147</v>
      </c>
      <c r="AQ84" s="11" t="n">
        <f aca="false">($AO84-AO77)^2</f>
        <v>206.046560865824</v>
      </c>
      <c r="AR84" s="11" t="n">
        <f aca="false">($AO84-AP77)^2</f>
        <v>5.19299546138655</v>
      </c>
      <c r="AS84" s="11" t="n">
        <f aca="false">($AO84-AQ77)^2</f>
        <v>0.631238193180818</v>
      </c>
      <c r="AT84" s="11" t="n">
        <f aca="false">($AO84-AR77)^2</f>
        <v>0.0345128082974269</v>
      </c>
      <c r="AU84" s="11" t="n">
        <f aca="false">($AO84-AS77)^2</f>
        <v>3.80161494204207</v>
      </c>
      <c r="AW84" s="12" t="s">
        <v>0</v>
      </c>
      <c r="AX84" s="11" t="n">
        <v>198265.479056288</v>
      </c>
      <c r="AY84" s="11"/>
      <c r="AZ84" s="11" t="n">
        <f aca="false">AX84/1000</f>
        <v>198.265479056288</v>
      </c>
      <c r="BC84" s="11" t="n">
        <v>5000</v>
      </c>
      <c r="BD84" s="11" t="n">
        <v>5000</v>
      </c>
      <c r="BE84" s="11" t="n">
        <f aca="false">BN$83-(BD84^BN$85*BN$83)/(BD84^BN$85+BN$84^BN$85)</f>
        <v>82.3512399966669</v>
      </c>
      <c r="BF84" s="11" t="n">
        <f aca="false">($BE84-BD77)^2</f>
        <v>3.72816536658165</v>
      </c>
      <c r="BG84" s="11" t="n">
        <f aca="false">($BE84-BE77)^2</f>
        <v>0.285492752085768</v>
      </c>
      <c r="BH84" s="11" t="n">
        <f aca="false">($BE84-BF77)^2</f>
        <v>7.05413241452525</v>
      </c>
      <c r="BI84" s="11" t="n">
        <f aca="false">($BE84-BG77)^2</f>
        <v>546.687344147424</v>
      </c>
      <c r="BJ84" s="11" t="n">
        <f aca="false">($BE84-BH77)^2</f>
        <v>42.6130604237619</v>
      </c>
      <c r="BK84" s="11" t="n">
        <f aca="false">($BE84-BI77)^2</f>
        <v>68.1977767041027</v>
      </c>
      <c r="BM84" s="12" t="s">
        <v>0</v>
      </c>
      <c r="BN84" s="11" t="n">
        <v>23330.6022579248</v>
      </c>
      <c r="BO84" s="11"/>
      <c r="BP84" s="11" t="n">
        <f aca="false">BN84/1000</f>
        <v>23.3306022579248</v>
      </c>
      <c r="BS84" s="11" t="n">
        <v>5000</v>
      </c>
      <c r="BT84" s="11" t="n">
        <v>5000</v>
      </c>
      <c r="BU84" s="11" t="n">
        <f aca="false">CD$83-(BT84^CD$85*CD$83)/(BT84^CD$85+CD$84^CD$85)</f>
        <v>97.4887653179142</v>
      </c>
      <c r="BV84" s="11" t="n">
        <f aca="false">($BU84-BT77)^2</f>
        <v>0.244235578585164</v>
      </c>
      <c r="BW84" s="11" t="n">
        <f aca="false">($BU84-BU77)^2</f>
        <v>28.5449521181837</v>
      </c>
      <c r="BX84" s="11" t="n">
        <f aca="false">($BU84-BV77)^2</f>
        <v>6.31088469412672</v>
      </c>
      <c r="BY84" s="11" t="n">
        <f aca="false">($BU84-BW77)^2</f>
        <v>2.30566139016681</v>
      </c>
      <c r="BZ84" s="11" t="n">
        <f aca="false">($BU84-BX77)^2</f>
        <v>148.583167746217</v>
      </c>
      <c r="CA84" s="11" t="n">
        <f aca="false">($BU84-BY77)^2</f>
        <v>139.625805203661</v>
      </c>
      <c r="CC84" s="12" t="s">
        <v>0</v>
      </c>
      <c r="CD84" s="11" t="n">
        <v>194105.246342294</v>
      </c>
      <c r="CE84" s="11"/>
      <c r="CF84" s="11" t="n">
        <f aca="false">CD84/1000</f>
        <v>194.105246342294</v>
      </c>
    </row>
    <row r="85" customFormat="false" ht="15" hidden="false" customHeight="false" outlineLevel="0" collapsed="false">
      <c r="H85" s="11" t="n">
        <v>50000</v>
      </c>
      <c r="I85" s="11" t="n">
        <v>50000</v>
      </c>
      <c r="J85" s="11" t="n">
        <f aca="false">S$83-(I85^S$85*S$83)/(I85^S$85+S$84^S$85)</f>
        <v>25.7843724881146</v>
      </c>
      <c r="K85" s="11" t="n">
        <f aca="false">($J85-I78)^2</f>
        <v>80.003286842578</v>
      </c>
      <c r="L85" s="11" t="n">
        <f aca="false">($J85-J78)^2</f>
        <v>161.684644197293</v>
      </c>
      <c r="M85" s="11" t="n">
        <f aca="false">($J85-K78)^2</f>
        <v>116.032482346136</v>
      </c>
      <c r="N85" s="11" t="n">
        <f aca="false">($J85-L78)^2</f>
        <v>78.3783633146291</v>
      </c>
      <c r="O85" s="11" t="n">
        <f aca="false">($J85-M78)^2</f>
        <v>15.4264136424585</v>
      </c>
      <c r="P85" s="11" t="n">
        <f aca="false">($J85-N78)^2</f>
        <v>288.127564965761</v>
      </c>
      <c r="R85" s="12" t="s">
        <v>14</v>
      </c>
      <c r="S85" s="11" t="n">
        <v>1</v>
      </c>
      <c r="T85" s="11"/>
      <c r="U85" s="11"/>
      <c r="W85" s="11" t="n">
        <v>50000</v>
      </c>
      <c r="X85" s="11" t="n">
        <v>50000</v>
      </c>
      <c r="Y85" s="11" t="n">
        <f aca="false">AH$83-(X85^AH$85*AH$83)/(X85^AH$85+AH$84^AH$85)</f>
        <v>81.1148488426268</v>
      </c>
      <c r="Z85" s="11" t="n">
        <f aca="false">($Y85-X78)^2</f>
        <v>4.90555539568525</v>
      </c>
      <c r="AA85" s="11" t="n">
        <f aca="false">($Y85-Y78)^2</f>
        <v>0.26506933075416</v>
      </c>
      <c r="AB85" s="11" t="n">
        <f aca="false">($Y85-Z78)^2</f>
        <v>1.1775530343484</v>
      </c>
      <c r="AC85" s="11" t="n">
        <f aca="false">($Y85-AA78)^2</f>
        <v>6.68300650646802</v>
      </c>
      <c r="AD85" s="11" t="n">
        <f aca="false">($Y85-AB78)^2</f>
        <v>7.21003673794263</v>
      </c>
      <c r="AE85" s="11" t="n">
        <f aca="false">($Y85-AC78)^2</f>
        <v>5.35852516421064</v>
      </c>
      <c r="AG85" s="12" t="s">
        <v>14</v>
      </c>
      <c r="AH85" s="11" t="n">
        <v>1</v>
      </c>
      <c r="AI85" s="11"/>
      <c r="AJ85" s="11"/>
      <c r="AK85" s="11"/>
      <c r="AM85" s="11" t="n">
        <v>50000</v>
      </c>
      <c r="AN85" s="11" t="n">
        <v>50000</v>
      </c>
      <c r="AO85" s="11" t="n">
        <f aca="false">AX$83-(AN85^AX$85*AX$83)/(AN85^AX$85+AX$84^AX$85)</f>
        <v>79.8602688581348</v>
      </c>
      <c r="AP85" s="11" t="n">
        <f aca="false">($AO85-AN78)^2</f>
        <v>42.6212537881041</v>
      </c>
      <c r="AQ85" s="11" t="n">
        <f aca="false">($AO85-AO78)^2</f>
        <v>42.3245678513238</v>
      </c>
      <c r="AR85" s="11" t="n">
        <f aca="false">($AO85-AP78)^2</f>
        <v>72.6603292604945</v>
      </c>
      <c r="AS85" s="11" t="n">
        <f aca="false">($AO85-AQ78)^2</f>
        <v>4.35160244399934</v>
      </c>
      <c r="AT85" s="11" t="n">
        <f aca="false">($AO85-AR78)^2</f>
        <v>22.7742811948994</v>
      </c>
      <c r="AU85" s="11" t="n">
        <f aca="false">($AO85-AS78)^2</f>
        <v>0.429557681273835</v>
      </c>
      <c r="AW85" s="12" t="s">
        <v>14</v>
      </c>
      <c r="AX85" s="11" t="n">
        <v>1</v>
      </c>
      <c r="AY85" s="11"/>
      <c r="AZ85" s="11"/>
      <c r="BC85" s="11" t="n">
        <v>50000</v>
      </c>
      <c r="BD85" s="11" t="n">
        <v>50000</v>
      </c>
      <c r="BE85" s="11" t="n">
        <f aca="false">BN$83-(BD85^BN$85*BN$83)/(BD85^BN$85+BN$84^BN$85)</f>
        <v>31.8156425006089</v>
      </c>
      <c r="BF85" s="11" t="n">
        <f aca="false">($BE85-BD78)^2</f>
        <v>75.7237879420664</v>
      </c>
      <c r="BG85" s="11" t="n">
        <f aca="false">($BE85-BE78)^2</f>
        <v>82.5070949066555</v>
      </c>
      <c r="BH85" s="11" t="n">
        <f aca="false">($BE85-BF78)^2</f>
        <v>15.6279468853148</v>
      </c>
      <c r="BI85" s="11" t="n">
        <f aca="false">($BE85-BG78)^2</f>
        <v>16.0401373373332</v>
      </c>
      <c r="BJ85" s="11" t="n">
        <f aca="false">($BE85-BH78)^2</f>
        <v>64.2994557718349</v>
      </c>
      <c r="BK85" s="11" t="n">
        <f aca="false">($BE85-BI78)^2</f>
        <v>8.82120954159462</v>
      </c>
      <c r="BM85" s="12" t="s">
        <v>14</v>
      </c>
      <c r="BN85" s="11" t="n">
        <v>1</v>
      </c>
      <c r="BO85" s="11"/>
      <c r="BP85" s="11"/>
      <c r="BS85" s="11" t="n">
        <v>50000</v>
      </c>
      <c r="BT85" s="11" t="n">
        <v>50000</v>
      </c>
      <c r="BU85" s="11" t="n">
        <f aca="false">CD$83-(BT85^CD$85*CD$83)/(BT85^CD$85+CD$84^CD$85)</f>
        <v>79.5170317929636</v>
      </c>
      <c r="BV85" s="11" t="n">
        <f aca="false">($BU85-BT78)^2</f>
        <v>1.43136888094768</v>
      </c>
      <c r="BW85" s="11" t="n">
        <f aca="false">($BU85-BU78)^2</f>
        <v>145.607916946743</v>
      </c>
      <c r="BX85" s="11" t="n">
        <f aca="false">($BU85-BV78)^2</f>
        <v>99.6732082683506</v>
      </c>
      <c r="BY85" s="11" t="n">
        <f aca="false">($BU85-BW78)^2</f>
        <v>7.25082728034093</v>
      </c>
      <c r="BZ85" s="11" t="n">
        <f aca="false">($BU85-BX78)^2</f>
        <v>128.324459193067</v>
      </c>
      <c r="CA85" s="11" t="n">
        <f aca="false">($BU85-BY78)^2</f>
        <v>26.4160143485878</v>
      </c>
      <c r="CC85" s="12" t="s">
        <v>14</v>
      </c>
      <c r="CD85" s="11" t="n">
        <v>1</v>
      </c>
      <c r="CE85" s="11"/>
      <c r="CF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1857.4734829067</v>
      </c>
      <c r="T86" s="11"/>
      <c r="U86" s="11"/>
      <c r="W86" s="11"/>
      <c r="X86" s="11"/>
      <c r="Y86" s="11"/>
      <c r="Z86" s="11"/>
      <c r="AA86" s="11"/>
      <c r="AB86" s="11"/>
      <c r="AC86" s="11"/>
      <c r="AD86" s="11"/>
      <c r="AG86" s="12" t="s">
        <v>15</v>
      </c>
      <c r="AH86" s="11" t="n">
        <f aca="false">SUM(Z82:AE85)</f>
        <v>248.760407748897</v>
      </c>
      <c r="AI86" s="11"/>
      <c r="AJ86" s="11"/>
      <c r="AK86" s="11"/>
      <c r="AM86" s="11"/>
      <c r="AN86" s="11"/>
      <c r="AO86" s="11"/>
      <c r="AP86" s="11"/>
      <c r="AQ86" s="11"/>
      <c r="AR86" s="11"/>
      <c r="AS86" s="11"/>
      <c r="AT86" s="11"/>
      <c r="AW86" s="12" t="s">
        <v>15</v>
      </c>
      <c r="AX86" s="11" t="n">
        <f aca="false">SUM(AP82:AU85)</f>
        <v>736.068076736775</v>
      </c>
      <c r="AY86" s="11"/>
      <c r="AZ86" s="11"/>
      <c r="BC86" s="11"/>
      <c r="BD86" s="11"/>
      <c r="BE86" s="11"/>
      <c r="BF86" s="11"/>
      <c r="BG86" s="11"/>
      <c r="BH86" s="11"/>
      <c r="BI86" s="11"/>
      <c r="BJ86" s="11"/>
      <c r="BM86" s="12" t="s">
        <v>15</v>
      </c>
      <c r="BN86" s="11" t="n">
        <f aca="false">SUM(BF82:BK85)</f>
        <v>1374.19558316484</v>
      </c>
      <c r="BO86" s="11"/>
      <c r="BP86" s="11"/>
      <c r="BS86" s="11"/>
      <c r="BT86" s="11"/>
      <c r="BU86" s="11"/>
      <c r="BV86" s="11"/>
      <c r="BW86" s="11"/>
      <c r="BX86" s="11"/>
      <c r="BY86" s="11"/>
      <c r="BZ86" s="11"/>
      <c r="CC86" s="12" t="s">
        <v>15</v>
      </c>
      <c r="CD86" s="11" t="n">
        <f aca="false">SUM(BV82:CA85)</f>
        <v>1208.62886667271</v>
      </c>
      <c r="CE86" s="11"/>
      <c r="CF86" s="11"/>
    </row>
    <row r="87" customFormat="false" ht="15" hidden="false" customHeight="false" outlineLevel="0" collapsed="false">
      <c r="H87" s="11"/>
      <c r="I87" s="11"/>
      <c r="S87" s="11"/>
      <c r="T87" s="11"/>
      <c r="W87" s="11"/>
      <c r="X87" s="11"/>
      <c r="AH87" s="11"/>
      <c r="AM87" s="11"/>
      <c r="AN87" s="11"/>
      <c r="AX87" s="11"/>
      <c r="BC87" s="11"/>
      <c r="BD87" s="11"/>
      <c r="BN87" s="11"/>
      <c r="BS87" s="11"/>
      <c r="BT87" s="11"/>
      <c r="CD87" s="11"/>
    </row>
    <row r="108" customFormat="false" ht="15" hidden="false" customHeight="false" outlineLevel="0" collapsed="false">
      <c r="H108" s="1" t="s">
        <v>4</v>
      </c>
      <c r="P108" s="0" t="s">
        <v>2</v>
      </c>
      <c r="Q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1"/>
      <c r="P109" s="12" t="n">
        <f aca="false">AVERAGE(I109:N109)</f>
        <v>100</v>
      </c>
      <c r="Q109" s="12" t="n">
        <f aca="false">STDEV(I109:N109)/SQRT(6)</f>
        <v>0</v>
      </c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MTI-59</v>
      </c>
      <c r="H110" s="11" t="n">
        <v>1000</v>
      </c>
      <c r="I110" s="11" t="n">
        <v>115.336638413562</v>
      </c>
      <c r="J110" s="12" t="n">
        <v>94.4574095682614</v>
      </c>
      <c r="K110" s="11" t="n">
        <v>96.8146291107506</v>
      </c>
      <c r="L110" s="0" t="n">
        <v>107.375340708674</v>
      </c>
      <c r="M110" s="0" t="n">
        <v>115.043859649123</v>
      </c>
      <c r="N110" s="0" t="n">
        <v>97.989652623799</v>
      </c>
      <c r="O110" s="11"/>
      <c r="P110" s="12" t="n">
        <f aca="false">AVERAGE(I110:N110)</f>
        <v>104.502921679028</v>
      </c>
      <c r="Q110" s="12" t="n">
        <f aca="false">STDEV(I110:N110)/SQRT(6)</f>
        <v>3.82612254823852</v>
      </c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113.257636334559</v>
      </c>
      <c r="J111" s="11" t="n">
        <v>94.1365227537923</v>
      </c>
      <c r="K111" s="11" t="n">
        <v>97.5077422209113</v>
      </c>
      <c r="L111" s="0" t="n">
        <v>115.375982042649</v>
      </c>
      <c r="M111" s="0" t="n">
        <v>91.6228070175439</v>
      </c>
      <c r="N111" s="0" t="n">
        <v>113.481152993348</v>
      </c>
      <c r="O111" s="11"/>
      <c r="P111" s="12" t="n">
        <f aca="false">AVERAGE(I111:N111)</f>
        <v>104.230307227134</v>
      </c>
      <c r="Q111" s="12" t="n">
        <f aca="false">STDEV(I111:N111)/SQRT(6)</f>
        <v>4.46214937778206</v>
      </c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50000</v>
      </c>
      <c r="I112" s="11" t="n">
        <v>106.636814329122</v>
      </c>
      <c r="J112" s="11" t="n">
        <v>90.6942823803968</v>
      </c>
      <c r="K112" s="11" t="n">
        <v>91.0190237428108</v>
      </c>
      <c r="L112" s="0" t="n">
        <v>103.28683662017</v>
      </c>
      <c r="M112" s="0" t="n">
        <v>101.301169590643</v>
      </c>
      <c r="N112" s="0" t="n">
        <v>85.3215077605322</v>
      </c>
      <c r="O112" s="11"/>
      <c r="P112" s="12" t="n">
        <f aca="false">AVERAGE(I112:N112)</f>
        <v>96.3766057372791</v>
      </c>
      <c r="Q112" s="12" t="n">
        <f aca="false">STDEV(I112:N112)/SQRT(6)</f>
        <v>3.46642070529982</v>
      </c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99.9372045550385</v>
      </c>
      <c r="K117" s="11" t="n">
        <f aca="false">($J117-I110)^2</f>
        <v>237.142563163039</v>
      </c>
      <c r="L117" s="11" t="n">
        <f aca="false">($J117-J110)^2</f>
        <v>30.0281530971077</v>
      </c>
      <c r="M117" s="11" t="n">
        <f aca="false">($J117-K110)^2</f>
        <v>9.75047740526989</v>
      </c>
      <c r="N117" s="11" t="n">
        <f aca="false">($J117-L110)^2</f>
        <v>55.3258694400193</v>
      </c>
      <c r="O117" s="11" t="n">
        <f aca="false">($J117-M110)^2</f>
        <v>228.211028131628</v>
      </c>
      <c r="P117" s="11" t="n">
        <f aca="false">($J117-N110)^2</f>
        <v>3.79295852487477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99.6868094527834</v>
      </c>
      <c r="K118" s="11" t="n">
        <f aca="false">($J118-I111)^2</f>
        <v>184.167342255123</v>
      </c>
      <c r="L118" s="11" t="n">
        <f aca="false">($J118-J111)^2</f>
        <v>30.8056824409974</v>
      </c>
      <c r="M118" s="11" t="n">
        <f aca="false">($J118-K111)^2</f>
        <v>4.74833400101872</v>
      </c>
      <c r="N118" s="11" t="n">
        <f aca="false">($J118-L111)^2</f>
        <v>246.15013655459</v>
      </c>
      <c r="O118" s="11" t="n">
        <f aca="false">($J118-M111)^2</f>
        <v>65.0281352755484</v>
      </c>
      <c r="P118" s="11" t="n">
        <f aca="false">($J118-N111)^2</f>
        <v>190.283913715117</v>
      </c>
      <c r="R118" s="12" t="s">
        <v>0</v>
      </c>
      <c r="S118" s="11" t="n">
        <v>1591472.19382454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96.9539538843175</v>
      </c>
      <c r="K119" s="11" t="n">
        <f aca="false">($J119-I112)^2</f>
        <v>93.7577863935589</v>
      </c>
      <c r="L119" s="11" t="n">
        <f aca="false">($J119-J112)^2</f>
        <v>39.1834873369974</v>
      </c>
      <c r="M119" s="11" t="n">
        <f aca="false">($J119-K112)^2</f>
        <v>35.2233957845652</v>
      </c>
      <c r="N119" s="11" t="n">
        <f aca="false">($J119-L112)^2</f>
        <v>40.1054037460582</v>
      </c>
      <c r="O119" s="11" t="n">
        <f aca="false">($J119-M112)^2</f>
        <v>18.8982843973227</v>
      </c>
      <c r="P119" s="11" t="n">
        <f aca="false">($J119-N112)^2</f>
        <v>135.313802822769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1647.91675448561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25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P246" activeCellId="0" sqref="P246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tr">
        <f aca="false">G7</f>
        <v>AKI XVIII195</v>
      </c>
      <c r="B6" s="9" t="n">
        <f aca="false">AVERAGE(T15,AN15,AC15,AY15,BJ15)</f>
        <v>75275.5842569563</v>
      </c>
      <c r="C6" s="9" t="e">
        <f aca="false">STDEV(T15,AN15,AC15,AY15,BJ15)</f>
        <v>#DIV/0!</v>
      </c>
      <c r="D6" s="10" t="n">
        <f aca="false">B6/1000</f>
        <v>75.2755842569563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STDEV(J6:O6)/SQRT(6)</f>
        <v>0</v>
      </c>
      <c r="R6" s="12"/>
      <c r="T6" s="11"/>
      <c r="U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131</v>
      </c>
      <c r="I7" s="11" t="n">
        <v>1000</v>
      </c>
      <c r="J7" s="11" t="n">
        <v>100.767813267813</v>
      </c>
      <c r="K7" s="11" t="n">
        <v>105.611466910643</v>
      </c>
      <c r="L7" s="11" t="n">
        <v>101.817071308597</v>
      </c>
      <c r="M7" s="0" t="n">
        <v>113.965765477524</v>
      </c>
      <c r="N7" s="0" t="n">
        <v>115.926809864757</v>
      </c>
      <c r="O7" s="0" t="n">
        <v>105.598455598456</v>
      </c>
      <c r="P7" s="12" t="n">
        <f aca="false">AVERAGE(J7:O7)</f>
        <v>107.281230404632</v>
      </c>
      <c r="Q7" s="12" t="n">
        <f aca="false">STDEV(J7:O7)/SQRT(6)</f>
        <v>2.56469967014468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AKI-A17</v>
      </c>
      <c r="B8" s="17" t="n">
        <f aca="false">AVERAGE(S49,AB49,AM49,AX49)</f>
        <v>144554.502462119</v>
      </c>
      <c r="C8" s="18" t="e">
        <f aca="false">STDEV(S49,AB49,AM49,AX49)</f>
        <v>#DIV/0!</v>
      </c>
      <c r="D8" s="10" t="n">
        <f aca="false">B8/1000</f>
        <v>144.554502462119</v>
      </c>
      <c r="E8" s="10" t="e">
        <f aca="false">C8/1000</f>
        <v>#DIV/0!</v>
      </c>
      <c r="I8" s="11" t="n">
        <v>5000</v>
      </c>
      <c r="J8" s="11" t="n">
        <v>100.168918918919</v>
      </c>
      <c r="K8" s="11" t="n">
        <v>99.9847514486124</v>
      </c>
      <c r="L8" s="11" t="n">
        <v>109.955718430295</v>
      </c>
      <c r="M8" s="3" t="n">
        <v>108.25467925132</v>
      </c>
      <c r="N8" s="3" t="n">
        <v>106.603023070804</v>
      </c>
      <c r="O8" s="3" t="n">
        <v>95.2034452034452</v>
      </c>
      <c r="P8" s="12" t="n">
        <f aca="false">AVERAGE(J8:O8)</f>
        <v>103.361756053899</v>
      </c>
      <c r="Q8" s="12" t="n">
        <f aca="false">STDEV(J8:O8)/SQRT(6)</f>
        <v>2.35289363776697</v>
      </c>
      <c r="R8" s="12"/>
      <c r="S8" s="2"/>
      <c r="T8" s="11"/>
      <c r="V8" s="3"/>
      <c r="W8" s="3"/>
      <c r="X8" s="3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20000</v>
      </c>
      <c r="J9" s="11" t="n">
        <v>94.963144963145</v>
      </c>
      <c r="K9" s="12" t="n">
        <v>105.245501677341</v>
      </c>
      <c r="L9" s="11" t="n">
        <v>71.0184761032219</v>
      </c>
      <c r="M9" s="0" t="n">
        <v>82.2588385858263</v>
      </c>
      <c r="N9" s="0" t="n">
        <v>74.5425616547335</v>
      </c>
      <c r="O9" s="0" t="n">
        <v>74.042174042174</v>
      </c>
      <c r="P9" s="12" t="n">
        <f aca="false">AVERAGE(J9:O9)</f>
        <v>83.678449504407</v>
      </c>
      <c r="Q9" s="12" t="n">
        <f aca="false">STDEV(J9:O9)/SQRT(6)</f>
        <v>5.57103989183119</v>
      </c>
      <c r="R9" s="12"/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AKI-A41</v>
      </c>
      <c r="B10" s="17" t="n">
        <f aca="false">AVERAGE(S84,AB84,AM84,AX84)</f>
        <v>497779.075543306</v>
      </c>
      <c r="C10" s="18" t="e">
        <f aca="false">STDEV(S84,AB84,AM84,AX84)</f>
        <v>#DIV/0!</v>
      </c>
      <c r="D10" s="10" t="n">
        <f aca="false">B10/1000</f>
        <v>497.779075543306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AKI-A55</v>
      </c>
      <c r="B12" s="17" t="n">
        <f aca="false">AVERAGE(S118)</f>
        <v>134519.079354334</v>
      </c>
      <c r="C12" s="18" t="e">
        <f aca="false">STDEV(S118)</f>
        <v>#DIV/0!</v>
      </c>
      <c r="D12" s="10" t="n">
        <f aca="false">B12/1000</f>
        <v>134.519079354334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107.281230404632</v>
      </c>
      <c r="L13" s="11"/>
      <c r="M13" s="11"/>
      <c r="N13" s="11"/>
      <c r="O13" s="11"/>
      <c r="P13" s="11"/>
      <c r="Q13" s="11"/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str">
        <f aca="false">G144</f>
        <v>RA-B87+89</v>
      </c>
      <c r="B14" s="17" t="n">
        <f aca="false">AVERAGE(S152,AB152,AM152)</f>
        <v>25975.0565921847</v>
      </c>
      <c r="C14" s="18" t="e">
        <f aca="false">STDEV(S152,AB152,AM152)</f>
        <v>#DIV/0!</v>
      </c>
      <c r="D14" s="10" t="n">
        <f aca="false">B14/1000</f>
        <v>25.9750565921847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105.874735371526</v>
      </c>
      <c r="L14" s="11" t="n">
        <f aca="false">($K14-J7)^2</f>
        <v>26.080653373394</v>
      </c>
      <c r="M14" s="11" t="n">
        <f aca="false">($K14-K7)^2</f>
        <v>0.0693102824957848</v>
      </c>
      <c r="N14" s="11" t="n">
        <f aca="false">($K14-L7)^2</f>
        <v>16.4646376475868</v>
      </c>
      <c r="O14" s="11" t="n">
        <f aca="false">($K14-M7)^2</f>
        <v>65.4647681761635</v>
      </c>
      <c r="P14" s="11" t="n">
        <f aca="false">($K14-N7)^2</f>
        <v>101.044201617462</v>
      </c>
      <c r="Q14" s="11" t="n">
        <f aca="false">($K14-O7)^2</f>
        <v>0.0763305130076979</v>
      </c>
      <c r="S14" s="12" t="s">
        <v>12</v>
      </c>
      <c r="T14" s="11" t="n">
        <f aca="false">P7</f>
        <v>107.281230404632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100.599171881007</v>
      </c>
      <c r="L15" s="11" t="n">
        <f aca="false">($K15-J8)^2</f>
        <v>0.185117611385368</v>
      </c>
      <c r="M15" s="11" t="n">
        <f aca="false">($K15-K8)^2</f>
        <v>0.377512467743787</v>
      </c>
      <c r="N15" s="11" t="n">
        <f aca="false">($K15-L8)^2</f>
        <v>87.5449633289958</v>
      </c>
      <c r="O15" s="11" t="n">
        <f aca="false">($K15-M8)^2</f>
        <v>58.6067930969189</v>
      </c>
      <c r="P15" s="11" t="n">
        <f aca="false">($K15-N8)^2</f>
        <v>36.0462291092286</v>
      </c>
      <c r="Q15" s="11" t="n">
        <f aca="false">($K15-O8)^2</f>
        <v>29.1138663789505</v>
      </c>
      <c r="S15" s="12" t="s">
        <v>0</v>
      </c>
      <c r="T15" s="11" t="n">
        <v>75275.5842569563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6" t="str">
        <f aca="false">G178</f>
        <v>RA-B55+71</v>
      </c>
      <c r="B16" s="17" t="n">
        <f aca="false">AVERAGE(S186,AB186,AM186,AX186,BI186)</f>
        <v>20050.076543479</v>
      </c>
      <c r="C16" s="18" t="e">
        <f aca="false">STDEV(S186,AB186,AM186,AX186,BI186)</f>
        <v>#DIV/0!</v>
      </c>
      <c r="D16" s="10" t="n">
        <f aca="false">B16/1000</f>
        <v>20.050076543479</v>
      </c>
      <c r="E16" s="10" t="e">
        <f aca="false">C16/1000</f>
        <v>#DIV/0!</v>
      </c>
      <c r="I16" s="11" t="n">
        <v>20000</v>
      </c>
      <c r="J16" s="11" t="n">
        <v>20000</v>
      </c>
      <c r="K16" s="11" t="n">
        <f aca="false">$T$14-(J16^$T$16*$T$14)/(J16^$T$16+$T$15^$T$16)</f>
        <v>84.7610367492884</v>
      </c>
      <c r="L16" s="11" t="n">
        <f aca="false">($K16-J9)^2</f>
        <v>104.083012007241</v>
      </c>
      <c r="M16" s="11" t="n">
        <f aca="false">($K16-K9)^2</f>
        <v>419.613303388618</v>
      </c>
      <c r="N16" s="11" t="n">
        <f aca="false">($K16-L9)^2</f>
        <v>188.857973110815</v>
      </c>
      <c r="O16" s="11" t="n">
        <f aca="false">($K16-M9)^2</f>
        <v>6.26099564923302</v>
      </c>
      <c r="P16" s="11" t="n">
        <f aca="false">($K16-N9)^2</f>
        <v>104.417233258038</v>
      </c>
      <c r="Q16" s="11" t="n">
        <f aca="false">($K16-O9)^2</f>
        <v>114.894017733967</v>
      </c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1359.20091875125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6" t="str">
        <f aca="false">G212</f>
        <v>RA-B51+57</v>
      </c>
      <c r="B18" s="17" t="n">
        <f aca="false">AVERAGE(S220,AB220,AM220,AX220,BI220)</f>
        <v>93753.6950194135</v>
      </c>
      <c r="C18" s="17" t="e">
        <f aca="false">STDEV(S220,AB220,AM220,AX220,BI220)</f>
        <v>#DIV/0!</v>
      </c>
      <c r="D18" s="10" t="n">
        <f aca="false">B18/1000</f>
        <v>93.7536950194135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6" t="str">
        <f aca="false">G247</f>
        <v>AKI XVIII129</v>
      </c>
      <c r="B20" s="18" t="n">
        <f aca="false">AVERAGE(S255,AB255,AM255,AX255)</f>
        <v>26843546100000</v>
      </c>
      <c r="C20" s="18" t="e">
        <f aca="false">STDEV(S255,AB255,AM255,AX255)</f>
        <v>#DIV/0!</v>
      </c>
      <c r="D20" s="10" t="n">
        <f aca="false">B20/1000</f>
        <v>26843546100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M40" s="0" t="n">
        <v>100</v>
      </c>
      <c r="N40" s="0" t="n">
        <v>100</v>
      </c>
      <c r="O40" s="12" t="n">
        <f aca="false">AVERAGE(I40:N40)</f>
        <v>100</v>
      </c>
      <c r="P40" s="12" t="n">
        <f aca="false">STDEV(I40:N40)/SQRT(6)</f>
        <v>0</v>
      </c>
      <c r="Q40" s="12"/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132</v>
      </c>
      <c r="H41" s="11" t="n">
        <v>1000</v>
      </c>
      <c r="I41" s="0" t="n">
        <v>92.2297297297297</v>
      </c>
      <c r="J41" s="0" t="n">
        <v>97.804208600183</v>
      </c>
      <c r="K41" s="0" t="n">
        <v>97.2820277905024</v>
      </c>
      <c r="L41" s="0" t="n">
        <v>109.694448888178</v>
      </c>
      <c r="M41" s="0" t="n">
        <v>92.140015910899</v>
      </c>
      <c r="N41" s="0" t="n">
        <v>99.6138996138996</v>
      </c>
      <c r="O41" s="12" t="n">
        <f aca="false">AVERAGE(I41:N41)</f>
        <v>98.127388422232</v>
      </c>
      <c r="P41" s="12" t="n">
        <f aca="false">STDEV(I41:N41)/SQRT(6)</f>
        <v>2.62968116434658</v>
      </c>
      <c r="Q41" s="12"/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3" t="n">
        <v>93.4428746928747</v>
      </c>
      <c r="J42" s="3" t="n">
        <v>98.8868557487039</v>
      </c>
      <c r="K42" s="3" t="n">
        <v>90.9757214841961</v>
      </c>
      <c r="L42" s="3" t="n">
        <v>105.551111822108</v>
      </c>
      <c r="M42" s="3" t="n">
        <v>104.630071599045</v>
      </c>
      <c r="N42" s="3" t="n">
        <v>98.8565488565488</v>
      </c>
      <c r="O42" s="12" t="n">
        <f aca="false">AVERAGE(I42:N42)</f>
        <v>98.7238640339127</v>
      </c>
      <c r="P42" s="12" t="n">
        <f aca="false">STDEV(I42:N42)/SQRT(6)</f>
        <v>2.37670172799742</v>
      </c>
      <c r="Q42" s="12"/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0" t="n">
        <v>94.5331695331695</v>
      </c>
      <c r="J43" s="0" t="n">
        <v>94.845989630985</v>
      </c>
      <c r="K43" s="0" t="n">
        <v>94.0448923499771</v>
      </c>
      <c r="L43" s="0" t="n">
        <v>94.5128779395297</v>
      </c>
      <c r="M43" s="0" t="n">
        <v>76.8019093078759</v>
      </c>
      <c r="N43" s="0" t="n">
        <v>69.037719037719</v>
      </c>
      <c r="O43" s="12" t="n">
        <f aca="false">AVERAGE(I43:N43)</f>
        <v>87.2960929665427</v>
      </c>
      <c r="P43" s="12" t="n">
        <f aca="false">STDEV(I43:N43)/SQRT(6)</f>
        <v>4.65653878800456</v>
      </c>
      <c r="Q43" s="12"/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99.3129721285948</v>
      </c>
      <c r="K48" s="11" t="n">
        <f aca="false">($J48-I41)^2</f>
        <v>50.1723228810796</v>
      </c>
      <c r="L48" s="11" t="n">
        <f aca="false">($J48-J41)^2</f>
        <v>2.27636738466547</v>
      </c>
      <c r="M48" s="11" t="n">
        <f aca="false">($J48-K41)^2</f>
        <v>4.12473490442939</v>
      </c>
      <c r="N48" s="11" t="n">
        <f aca="false">($J48-L41)^2</f>
        <v>107.775059709767</v>
      </c>
      <c r="O48" s="11" t="n">
        <f aca="false">($J48-M41)^2</f>
        <v>51.4513009009802</v>
      </c>
      <c r="P48" s="11" t="n">
        <f aca="false">($J48-N41)^2</f>
        <v>0.090557351411903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96.6567372311198</v>
      </c>
      <c r="K49" s="11" t="n">
        <f aca="false">($J49-I42)^2</f>
        <v>10.3289124147355</v>
      </c>
      <c r="L49" s="11" t="n">
        <f aca="false">($J49-J42)^2</f>
        <v>4.97342860247133</v>
      </c>
      <c r="M49" s="11" t="n">
        <f aca="false">($J49-K42)^2</f>
        <v>32.2739399167954</v>
      </c>
      <c r="N49" s="11" t="n">
        <f aca="false">($J49-L42)^2</f>
        <v>79.1098993648159</v>
      </c>
      <c r="O49" s="11" t="n">
        <f aca="false">($J49-M42)^2</f>
        <v>63.5740609427365</v>
      </c>
      <c r="P49" s="11" t="n">
        <f aca="false">($J49-N42)^2</f>
        <v>4.83917118737242</v>
      </c>
      <c r="R49" s="12" t="s">
        <v>0</v>
      </c>
      <c r="S49" s="11" t="n">
        <v>144554.502462119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87.8459721850491</v>
      </c>
      <c r="K50" s="11" t="n">
        <f aca="false">($J50-I43)^2</f>
        <v>44.7186083727084</v>
      </c>
      <c r="L50" s="11" t="n">
        <f aca="false">($J50-J43)^2</f>
        <v>49.0002442434069</v>
      </c>
      <c r="M50" s="11" t="n">
        <f aca="false">($J50-K43)^2</f>
        <v>38.426611211151</v>
      </c>
      <c r="N50" s="11" t="n">
        <f aca="false">($J50-L43)^2</f>
        <v>44.4476323391265</v>
      </c>
      <c r="O50" s="11" t="n">
        <f aca="false">($J50-M43)^2</f>
        <v>121.971324834955</v>
      </c>
      <c r="P50" s="11" t="n">
        <f aca="false">($J50-N43)^2</f>
        <v>353.750386454053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1063.30456301666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133</v>
      </c>
      <c r="H76" s="11" t="n">
        <v>1000</v>
      </c>
      <c r="I76" s="0" t="n">
        <v>122.097665847666</v>
      </c>
      <c r="J76" s="0" t="n">
        <v>94.4952729490698</v>
      </c>
      <c r="K76" s="0" t="n">
        <v>96.7781340662697</v>
      </c>
      <c r="L76" s="0" t="n">
        <v>109.550471924492</v>
      </c>
      <c r="M76" s="0" t="n">
        <v>112.649164677804</v>
      </c>
      <c r="N76" s="0" t="n">
        <v>101.084051084051</v>
      </c>
      <c r="O76" s="11"/>
      <c r="P76" s="12" t="n">
        <f aca="false">AVERAGE(I76:N76)</f>
        <v>106.109126758225</v>
      </c>
      <c r="Q76" s="12" t="n">
        <f aca="false">STDEV(I76:N76)/SQRT(6)</f>
        <v>4.31064088509056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3" t="n">
        <v>94.794226044226</v>
      </c>
      <c r="J77" s="3" t="n">
        <v>101.768831960964</v>
      </c>
      <c r="K77" s="3" t="n">
        <v>100.09161704077</v>
      </c>
      <c r="L77" s="3" t="n">
        <v>108.350663893777</v>
      </c>
      <c r="M77" s="3" t="n">
        <v>99.2840095465394</v>
      </c>
      <c r="N77" s="3" t="n">
        <v>96.4656964656965</v>
      </c>
      <c r="O77" s="11"/>
      <c r="P77" s="12" t="n">
        <f aca="false">AVERAGE(I77:N77)</f>
        <v>100.125840825329</v>
      </c>
      <c r="Q77" s="12" t="n">
        <f aca="false">STDEV(I77:N77)/SQRT(6)</f>
        <v>1.93975735987652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0" t="n">
        <v>93.9649877149877</v>
      </c>
      <c r="J78" s="0" t="n">
        <v>100.792924672156</v>
      </c>
      <c r="K78" s="0" t="n">
        <v>100.564971751412</v>
      </c>
      <c r="L78" s="0" t="n">
        <v>93.9049752039674</v>
      </c>
      <c r="M78" s="0" t="n">
        <v>92.06046141607</v>
      </c>
      <c r="N78" s="0" t="n">
        <v>91.7136917136917</v>
      </c>
      <c r="O78" s="11"/>
      <c r="P78" s="12" t="n">
        <f aca="false">AVERAGE(I78:N78)</f>
        <v>95.5003354120475</v>
      </c>
      <c r="Q78" s="12" t="n">
        <f aca="false">STDEV(I78:N78)/SQRT(6)</f>
        <v>1.68063393473137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99.799510434773</v>
      </c>
      <c r="K83" s="11" t="n">
        <f aca="false">($J83-I76)^2</f>
        <v>497.207734817529</v>
      </c>
      <c r="L83" s="11" t="n">
        <f aca="false">($J83-J76)^2</f>
        <v>28.134935304739</v>
      </c>
      <c r="M83" s="11" t="n">
        <f aca="false">($J83-K76)^2</f>
        <v>9.12871516015017</v>
      </c>
      <c r="N83" s="11" t="n">
        <f aca="false">($J83-L76)^2</f>
        <v>95.0812499739831</v>
      </c>
      <c r="O83" s="11" t="n">
        <f aca="false">($J83-M76)^2</f>
        <v>165.113614165445</v>
      </c>
      <c r="P83" s="11" t="n">
        <f aca="false">($J83-N76)^2</f>
        <v>1.65004467964755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99.0055274288022</v>
      </c>
      <c r="K84" s="11" t="n">
        <f aca="false">($J84-I77)^2</f>
        <v>17.7350593517336</v>
      </c>
      <c r="L84" s="11" t="n">
        <f aca="false">($J84-J77)^2</f>
        <v>7.63585193746585</v>
      </c>
      <c r="M84" s="11" t="n">
        <f aca="false">($J84-K77)^2</f>
        <v>1.17959064522435</v>
      </c>
      <c r="N84" s="11" t="n">
        <f aca="false">($J84-L77)^2</f>
        <v>87.3315755490014</v>
      </c>
      <c r="O84" s="11" t="n">
        <f aca="false">($J84-M77)^2</f>
        <v>0.0775522898993868</v>
      </c>
      <c r="P84" s="11" t="n">
        <f aca="false">($J84-N77)^2</f>
        <v>6.4507413211505</v>
      </c>
      <c r="R84" s="12" t="s">
        <v>0</v>
      </c>
      <c r="S84" s="11" t="n">
        <v>497779.075543306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96.1373487371976</v>
      </c>
      <c r="K85" s="11" t="n">
        <f aca="false">($J85-I78)^2</f>
        <v>4.7191524108169</v>
      </c>
      <c r="L85" s="11" t="n">
        <f aca="false">($J85-J78)^2</f>
        <v>21.6743872861637</v>
      </c>
      <c r="M85" s="11" t="n">
        <f aca="false">($J85-K78)^2</f>
        <v>19.6038455560009</v>
      </c>
      <c r="N85" s="11" t="n">
        <f aca="false">($J85-L78)^2</f>
        <v>4.98349159186676</v>
      </c>
      <c r="O85" s="11" t="n">
        <f aca="false">($J85-M78)^2</f>
        <v>16.6210102291711</v>
      </c>
      <c r="P85" s="11" t="n">
        <f aca="false">($J85-N78)^2</f>
        <v>19.5687414616132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1003.8972937316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STDEV(K109:N109)/SQRT(3)</f>
        <v>0</v>
      </c>
      <c r="Q109" s="12"/>
      <c r="R109" s="12"/>
      <c r="S109" s="11"/>
      <c r="T109" s="3"/>
      <c r="X109" s="12"/>
      <c r="Y109" s="12"/>
      <c r="Z109" s="3"/>
      <c r="AA109" s="3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23" t="s">
        <v>134</v>
      </c>
      <c r="H110" s="11" t="n">
        <v>1000</v>
      </c>
      <c r="I110" s="0" t="n">
        <v>101.765970515971</v>
      </c>
      <c r="J110" s="11" t="n">
        <v>95.9286367795059</v>
      </c>
      <c r="K110" s="25" t="n">
        <v>98.7173614292258</v>
      </c>
      <c r="L110" s="0" t="n">
        <v>107.006878899376</v>
      </c>
      <c r="M110" s="0" t="n">
        <v>84.2482100238663</v>
      </c>
      <c r="N110" s="11" t="n">
        <v>93.0650430650431</v>
      </c>
      <c r="O110" s="12" t="n">
        <f aca="false">AVERAGE(I110:N110)</f>
        <v>96.7886834521647</v>
      </c>
      <c r="P110" s="12" t="n">
        <f aca="false">STDEV(K110:N110)/SQRT(6)</f>
        <v>3.90883878299089</v>
      </c>
      <c r="Q110" s="12"/>
      <c r="R110" s="12"/>
      <c r="S110" s="11"/>
      <c r="V110" s="11"/>
      <c r="W110" s="25"/>
      <c r="X110" s="25"/>
      <c r="Y110" s="25"/>
      <c r="Z110" s="25"/>
      <c r="AA110" s="25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3" t="n">
        <v>95.6848894348894</v>
      </c>
      <c r="J111" s="11" t="n">
        <v>96.9807868252516</v>
      </c>
      <c r="K111" s="3" t="n">
        <v>97.1598717361429</v>
      </c>
      <c r="L111" s="3" t="n">
        <v>107.006878899376</v>
      </c>
      <c r="M111" s="0" t="n">
        <v>108.941925218775</v>
      </c>
      <c r="N111" s="0" t="n">
        <v>96.8814968814969</v>
      </c>
      <c r="O111" s="12" t="n">
        <f aca="false">AVERAGE(I111:N111)</f>
        <v>100.442641499322</v>
      </c>
      <c r="P111" s="12" t="n">
        <f aca="false">STDEV(K111:N111)/SQRT(6)</f>
        <v>2.60229472411929</v>
      </c>
      <c r="Q111" s="12"/>
      <c r="R111" s="12"/>
      <c r="S111" s="11"/>
      <c r="U111" s="3"/>
      <c r="V111" s="11"/>
      <c r="W111" s="3"/>
      <c r="X111" s="25"/>
      <c r="Y111" s="25"/>
      <c r="Z111" s="25"/>
      <c r="AA111" s="25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20000</v>
      </c>
      <c r="I112" s="0" t="n">
        <v>95.7002457002457</v>
      </c>
      <c r="J112" s="0" t="n">
        <v>98.8716071973163</v>
      </c>
      <c r="K112" s="0" t="n">
        <v>75.5382501145213</v>
      </c>
      <c r="L112" s="0" t="n">
        <v>88.177891537354</v>
      </c>
      <c r="M112" s="0" t="n">
        <v>82.7048528241846</v>
      </c>
      <c r="N112" s="0" t="n">
        <v>74.9034749034749</v>
      </c>
      <c r="O112" s="12" t="n">
        <f aca="false">AVERAGE(I112:N112)</f>
        <v>85.9827203795161</v>
      </c>
      <c r="P112" s="12" t="n">
        <f aca="false">STDEV(K112:N112)/SQRT(6)</f>
        <v>2.57808460460446</v>
      </c>
      <c r="Q112" s="12"/>
      <c r="R112" s="12"/>
      <c r="S112" s="11"/>
      <c r="X112" s="25"/>
      <c r="Y112" s="25"/>
      <c r="Z112" s="25"/>
      <c r="AA112" s="25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99.262096521933</v>
      </c>
      <c r="K117" s="11" t="n">
        <f aca="false">($J117-I110)^2</f>
        <v>6.26938497801982</v>
      </c>
      <c r="L117" s="11" t="n">
        <f aca="false">($J117-J110)^2</f>
        <v>11.1119538543822</v>
      </c>
      <c r="M117" s="11" t="n">
        <f aca="false">($J117-K110)^2</f>
        <v>0.296736321226721</v>
      </c>
      <c r="N117" s="11" t="n">
        <f aca="false">($J117-L110)^2</f>
        <v>59.9816540739517</v>
      </c>
      <c r="O117" s="11" t="n">
        <f aca="false">($J117-M110)^2</f>
        <v>225.416787776829</v>
      </c>
      <c r="P117" s="11" t="n">
        <f aca="false">($J117-N110)^2</f>
        <v>38.4034715475511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96.4162607557769</v>
      </c>
      <c r="K118" s="11" t="n">
        <f aca="false">($J118-I111)^2</f>
        <v>0.534904009016774</v>
      </c>
      <c r="L118" s="11" t="n">
        <f aca="false">($J118-J111)^2</f>
        <v>0.318689683116516</v>
      </c>
      <c r="M118" s="11" t="n">
        <f aca="false">($J118-K111)^2</f>
        <v>0.552957290120842</v>
      </c>
      <c r="N118" s="11" t="n">
        <f aca="false">($J118-L111)^2</f>
        <v>112.16119266353</v>
      </c>
      <c r="O118" s="11" t="n">
        <f aca="false">($J118-M111)^2</f>
        <v>156.892270239613</v>
      </c>
      <c r="P118" s="11" t="n">
        <f aca="false">($J118-N111)^2</f>
        <v>0.216444652674926</v>
      </c>
      <c r="R118" s="12" t="s">
        <v>0</v>
      </c>
      <c r="S118" s="11" t="n">
        <v>134519.079354334</v>
      </c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87.0566145724068</v>
      </c>
      <c r="K119" s="11" t="n">
        <f aca="false">($J119-I112)^2</f>
        <v>74.7123590741451</v>
      </c>
      <c r="L119" s="11" t="n">
        <f aca="false">($J119-J112)^2</f>
        <v>139.594050726665</v>
      </c>
      <c r="M119" s="11" t="n">
        <f aca="false">($J119-K112)^2</f>
        <v>132.672719784681</v>
      </c>
      <c r="N119" s="11" t="n">
        <f aca="false">($J119-L112)^2</f>
        <v>1.25726203212114</v>
      </c>
      <c r="O119" s="11" t="n">
        <f aca="false">($J119-M112)^2</f>
        <v>18.9378303132902</v>
      </c>
      <c r="P119" s="11" t="n">
        <f aca="false">($J119-N112)^2</f>
        <v>147.698803812567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1127.0294728335</v>
      </c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">
        <v>135</v>
      </c>
      <c r="H144" s="11" t="n">
        <v>1000</v>
      </c>
      <c r="I144" s="0" t="n">
        <v>100.752457002457</v>
      </c>
      <c r="J144" s="0" t="n">
        <v>90.3019213174748</v>
      </c>
      <c r="K144" s="0" t="n">
        <v>101.817071308597</v>
      </c>
      <c r="L144" s="3" t="n">
        <v>109.310510318349</v>
      </c>
      <c r="M144" s="3" t="n">
        <v>104.582338902148</v>
      </c>
      <c r="N144" s="3" t="n">
        <v>92.7828927828928</v>
      </c>
      <c r="O144" s="11"/>
      <c r="P144" s="12" t="n">
        <f aca="false">AVERAGE(I144:N144)</f>
        <v>99.9245319386531</v>
      </c>
      <c r="Q144" s="12" t="n">
        <f aca="false">STDEV(I144:N144)/SQRT(6)</f>
        <v>2.9306231762162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3" t="n">
        <v>67.9361179361179</v>
      </c>
      <c r="J145" s="3" t="n">
        <v>77.5236352546508</v>
      </c>
      <c r="K145" s="3" t="n">
        <v>83.7227057566041</v>
      </c>
      <c r="L145" s="0" t="n">
        <v>96.8645016797312</v>
      </c>
      <c r="M145" s="0" t="n">
        <v>92.824184566428</v>
      </c>
      <c r="N145" s="0" t="n">
        <v>84.2441342441343</v>
      </c>
      <c r="O145" s="11"/>
      <c r="P145" s="12" t="n">
        <f aca="false">AVERAGE(I145:N145)</f>
        <v>83.8525465729444</v>
      </c>
      <c r="Q145" s="12" t="n">
        <f aca="false">STDEV(I145:N145)/SQRT(6)</f>
        <v>4.25581673538302</v>
      </c>
      <c r="R145" s="12"/>
      <c r="S145" s="11"/>
      <c r="U145" s="3"/>
      <c r="V145" s="3"/>
      <c r="W145" s="3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0" t="n">
        <v>52.7948402948403</v>
      </c>
      <c r="J146" s="0" t="n">
        <v>52.7447392497713</v>
      </c>
      <c r="K146" s="0" t="n">
        <v>56.2070545121393</v>
      </c>
      <c r="L146" s="0" t="n">
        <v>66.0694288913774</v>
      </c>
      <c r="M146" s="0" t="n">
        <v>56.4518695306285</v>
      </c>
      <c r="N146" s="0" t="n">
        <v>51.5741015741016</v>
      </c>
      <c r="O146" s="11"/>
      <c r="P146" s="12" t="n">
        <f aca="false">AVERAGE(I146:N146)</f>
        <v>55.9736723421431</v>
      </c>
      <c r="Q146" s="12" t="n">
        <f aca="false">STDEV(I146:N146)/SQRT(6)</f>
        <v>2.17634743804639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96.2928715401112</v>
      </c>
      <c r="K151" s="11" t="n">
        <f aca="false">($J151-I144)^2</f>
        <v>19.8879024959664</v>
      </c>
      <c r="L151" s="11" t="n">
        <f aca="false">($J151-J144)^2</f>
        <v>35.8914845701068</v>
      </c>
      <c r="M151" s="11" t="n">
        <f aca="false">($J151-K144)^2</f>
        <v>30.5167830821389</v>
      </c>
      <c r="N151" s="11" t="n">
        <f aca="false">($J151-L144)^2</f>
        <v>169.458919360682</v>
      </c>
      <c r="O151" s="11" t="n">
        <f aca="false">($J151-M144)^2</f>
        <v>68.7152691462739</v>
      </c>
      <c r="P151" s="11" t="n">
        <f aca="false">($J151-N144)^2</f>
        <v>12.3199508761242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83.8579794515644</v>
      </c>
      <c r="K152" s="11" t="n">
        <f aca="false">($J152-I145)^2</f>
        <v>253.505674117057</v>
      </c>
      <c r="L152" s="11" t="n">
        <f aca="false">($J152-J145)^2</f>
        <v>40.1239164049734</v>
      </c>
      <c r="M152" s="11" t="n">
        <f aca="false">($J152-K145)^2</f>
        <v>0.0182989725482211</v>
      </c>
      <c r="N152" s="11" t="n">
        <f aca="false">($J152-L145)^2</f>
        <v>169.169620471796</v>
      </c>
      <c r="O152" s="11" t="n">
        <f aca="false">($J152-M145)^2</f>
        <v>80.3928341618056</v>
      </c>
      <c r="P152" s="11" t="n">
        <f aca="false">($J152-N145)^2</f>
        <v>0.149115523824678</v>
      </c>
      <c r="R152" s="12" t="s">
        <v>0</v>
      </c>
      <c r="S152" s="11" t="n">
        <v>25975.0565921847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56.4981503396348</v>
      </c>
      <c r="K153" s="11" t="n">
        <f aca="false">($J153-I146)^2</f>
        <v>13.714505287876</v>
      </c>
      <c r="L153" s="11" t="n">
        <f aca="false">($J153-J146)^2</f>
        <v>14.0880948095105</v>
      </c>
      <c r="M153" s="11" t="n">
        <f aca="false">($J153-K146)^2</f>
        <v>0.0847367807853002</v>
      </c>
      <c r="N153" s="11" t="n">
        <f aca="false">($J153-L146)^2</f>
        <v>91.6093731150476</v>
      </c>
      <c r="O153" s="11" t="n">
        <f aca="false">($J153-M146)^2</f>
        <v>0.00214191328227939</v>
      </c>
      <c r="P153" s="11" t="n">
        <f aca="false">($J153-N146)^2</f>
        <v>24.2462562453492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1023.89487733515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">
        <v>136</v>
      </c>
      <c r="H178" s="11" t="n">
        <v>1000</v>
      </c>
      <c r="I178" s="0" t="n">
        <v>96.468058968059</v>
      </c>
      <c r="J178" s="0" t="n">
        <v>99.0850869167429</v>
      </c>
      <c r="K178" s="0" t="n">
        <v>84.0280958925027</v>
      </c>
      <c r="L178" s="0" t="n">
        <v>105.007198848184</v>
      </c>
      <c r="M178" s="0" t="n">
        <v>100.445505171042</v>
      </c>
      <c r="N178" s="0" t="n">
        <v>96.1241461241461</v>
      </c>
      <c r="O178" s="11"/>
      <c r="P178" s="12" t="n">
        <f aca="false">AVERAGE(I178:N178)</f>
        <v>96.8596819867794</v>
      </c>
      <c r="Q178" s="12" t="n">
        <f aca="false">STDEV(I178:N178)/SQRT(6)</f>
        <v>2.88407448647927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3" t="n">
        <v>77.6719901719902</v>
      </c>
      <c r="J179" s="3" t="n">
        <v>69.5638914303141</v>
      </c>
      <c r="K179" s="3" t="n">
        <v>73.9196823942587</v>
      </c>
      <c r="L179" s="3"/>
      <c r="M179" s="3"/>
      <c r="N179" s="3" t="n">
        <v>105.167805167805</v>
      </c>
      <c r="O179" s="11"/>
      <c r="P179" s="12" t="n">
        <f aca="false">AVERAGE(I179:N179)</f>
        <v>81.580842291092</v>
      </c>
      <c r="Q179" s="12" t="n">
        <f aca="false">STDEV(I179:N179)/SQRT(4)</f>
        <v>8.03494669963467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11" t="n">
        <v>46.5755528255528</v>
      </c>
      <c r="J180" s="11" t="n">
        <v>40.4086611771882</v>
      </c>
      <c r="K180" s="11" t="n">
        <v>53.0920751259734</v>
      </c>
      <c r="L180" s="0" t="n">
        <v>58.694608862582</v>
      </c>
      <c r="M180" s="0" t="n">
        <v>53.2378679395386</v>
      </c>
      <c r="N180" s="0" t="n">
        <v>42.6789426789427</v>
      </c>
      <c r="O180" s="11"/>
      <c r="P180" s="12" t="n">
        <f aca="false">AVERAGE(I180:N180)</f>
        <v>49.1146181016296</v>
      </c>
      <c r="Q180" s="12" t="n">
        <f aca="false">STDEV(I180:N180)/SQRT(6)</f>
        <v>2.8766649276482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95.24942345015</v>
      </c>
      <c r="K185" s="11" t="n">
        <f aca="false">($J185-I178)^2</f>
        <v>1.48507252550946</v>
      </c>
      <c r="L185" s="11" t="n">
        <f aca="false">($J185-J178)^2</f>
        <v>14.7123142289558</v>
      </c>
      <c r="M185" s="11" t="n">
        <f aca="false">($J185-K178)^2</f>
        <v>125.918192156013</v>
      </c>
      <c r="N185" s="11" t="n">
        <f aca="false">($J185-L178)^2</f>
        <v>95.2141807184787</v>
      </c>
      <c r="O185" s="11" t="n">
        <f aca="false">($J185-M178)^2</f>
        <v>26.9992652501885</v>
      </c>
      <c r="P185" s="11" t="n">
        <f aca="false">($J185-N178)^2</f>
        <v>0.765139756402968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80.0399811500712</v>
      </c>
      <c r="K186" s="11" t="n">
        <f aca="false">($J186-I179)^2</f>
        <v>5.60738127227306</v>
      </c>
      <c r="L186" s="11" t="n">
        <f aca="false">($J186-J179)^2</f>
        <v>109.748455816401</v>
      </c>
      <c r="M186" s="11" t="n">
        <f aca="false">($J186-K179)^2</f>
        <v>37.4580568604002</v>
      </c>
      <c r="N186" s="11"/>
      <c r="O186" s="11"/>
      <c r="P186" s="11" t="n">
        <f aca="false">($J186-N179)^2</f>
        <v>631.407539866199</v>
      </c>
      <c r="R186" s="12" t="s">
        <v>0</v>
      </c>
      <c r="S186" s="11" t="n">
        <v>20050.076543479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50.0625174129501</v>
      </c>
      <c r="K187" s="11" t="n">
        <f aca="false">($J187-I180)^2</f>
        <v>12.1589220337625</v>
      </c>
      <c r="L187" s="11" t="n">
        <f aca="false">($J187-J180)^2</f>
        <v>93.1969402207581</v>
      </c>
      <c r="M187" s="11" t="n">
        <f aca="false">($J187-K180)^2</f>
        <v>9.17821993653923</v>
      </c>
      <c r="N187" s="11" t="n">
        <f aca="false">($J187-L180)^2</f>
        <v>74.5130027948089</v>
      </c>
      <c r="O187" s="11" t="n">
        <f aca="false">($J187-M180)^2</f>
        <v>10.0828509667062</v>
      </c>
      <c r="P187" s="11" t="n">
        <f aca="false">($J187-N180)^2</f>
        <v>54.5171758526719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1302.96271025607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O210" s="0" t="s">
        <v>2</v>
      </c>
      <c r="P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2" t="n">
        <f aca="false">AVERAGE(I211:N211)</f>
        <v>100</v>
      </c>
      <c r="P211" s="12" t="n">
        <f aca="false">STDEV(I211:N211)/SQRT(6)</f>
        <v>0</v>
      </c>
      <c r="Q211" s="12"/>
      <c r="R211" s="12"/>
      <c r="S211" s="11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">
        <v>137</v>
      </c>
      <c r="H212" s="11" t="n">
        <v>1000</v>
      </c>
      <c r="I212" s="0" t="n">
        <v>96.6369778869779</v>
      </c>
      <c r="J212" s="0" t="n">
        <v>90.97285757853</v>
      </c>
      <c r="K212" s="0" t="n">
        <v>88.8990685600855</v>
      </c>
      <c r="L212" s="3" t="n">
        <v>104.11134218525</v>
      </c>
      <c r="M212" s="3" t="n">
        <v>105.298329355609</v>
      </c>
      <c r="N212" s="0" t="n">
        <v>99.4356994356994</v>
      </c>
      <c r="O212" s="12" t="n">
        <f aca="false">AVERAGE(I212:N212)</f>
        <v>97.559045833692</v>
      </c>
      <c r="P212" s="12" t="n">
        <f aca="false">STDEV(I212:N212)/SQRT(6)</f>
        <v>2.74210513452321</v>
      </c>
      <c r="Q212" s="12"/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3" t="n">
        <v>92.3832923832924</v>
      </c>
      <c r="J213" s="3" t="n">
        <v>90.9576090271424</v>
      </c>
      <c r="K213" s="3" t="n">
        <v>90.0595510765002</v>
      </c>
      <c r="L213" s="0" t="n">
        <v>97.2804351303791</v>
      </c>
      <c r="M213" s="0" t="n">
        <v>87.478122513922</v>
      </c>
      <c r="N213" s="0" t="n">
        <v>88.1942381942382</v>
      </c>
      <c r="O213" s="12" t="n">
        <f aca="false">AVERAGE(I213:N213)</f>
        <v>91.0588747209124</v>
      </c>
      <c r="P213" s="12" t="n">
        <f aca="false">STDEV(I213:N213)/SQRT(6)</f>
        <v>1.44336097769415</v>
      </c>
      <c r="Q213" s="12"/>
      <c r="R213" s="12"/>
      <c r="S213" s="11"/>
      <c r="T213" s="3"/>
      <c r="U213" s="3"/>
      <c r="V213" s="3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0" t="n">
        <v>82.7702702702703</v>
      </c>
      <c r="J214" s="0" t="n">
        <v>82.3269289417505</v>
      </c>
      <c r="K214" s="0" t="n">
        <v>76.2101084134982</v>
      </c>
      <c r="L214" s="0" t="n">
        <v>92.4652055671093</v>
      </c>
      <c r="M214" s="0" t="n">
        <v>92.5377883850437</v>
      </c>
      <c r="N214" s="3" t="n">
        <v>81.1404811404811</v>
      </c>
      <c r="O214" s="12" t="n">
        <f aca="false">AVERAGE(I214:N214)</f>
        <v>84.5751304530255</v>
      </c>
      <c r="P214" s="12" t="n">
        <f aca="false">STDEV(I214:N214)/SQRT(6)</f>
        <v>2.68166333075046</v>
      </c>
      <c r="Q214" s="12"/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98.9446321858001</v>
      </c>
      <c r="K219" s="11" t="n">
        <f aca="false">($J219-I212)^2</f>
        <v>5.32526836287271</v>
      </c>
      <c r="L219" s="11" t="n">
        <f aca="false">($J219-J212)^2</f>
        <v>63.5491903891169</v>
      </c>
      <c r="M219" s="11" t="n">
        <f aca="false">($J219-K212)^2</f>
        <v>100.913348558281</v>
      </c>
      <c r="N219" s="11" t="n">
        <f aca="false">($J219-L212)^2</f>
        <v>26.6948922184152</v>
      </c>
      <c r="O219" s="11" t="n">
        <f aca="false">($J219-M212)^2</f>
        <v>40.3694677256372</v>
      </c>
      <c r="P219" s="11" t="n">
        <f aca="false">($J219-N212)^2</f>
        <v>0.241147043923636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94.9368983114839</v>
      </c>
      <c r="K220" s="11" t="n">
        <f aca="false">($J220-I213)^2</f>
        <v>6.52090323649456</v>
      </c>
      <c r="L220" s="11" t="n">
        <f aca="false">($J220-J213)^2</f>
        <v>15.8347432084748</v>
      </c>
      <c r="M220" s="11" t="n">
        <f aca="false">($J220-K213)^2</f>
        <v>23.7885160506027</v>
      </c>
      <c r="N220" s="11" t="n">
        <f aca="false">($J220-L213)^2</f>
        <v>5.49216482151765</v>
      </c>
      <c r="O220" s="11" t="n">
        <f aca="false">($J220-M213)^2</f>
        <v>55.6333363982945</v>
      </c>
      <c r="P220" s="11" t="n">
        <f aca="false">($J220-N213)^2</f>
        <v>45.4634654566953</v>
      </c>
      <c r="R220" s="12" t="s">
        <v>0</v>
      </c>
      <c r="S220" s="11" t="n">
        <v>93753.6950194135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82.4181535407823</v>
      </c>
      <c r="K221" s="11" t="n">
        <f aca="false">($J221-I214)^2</f>
        <v>0.123986191185297</v>
      </c>
      <c r="L221" s="11" t="n">
        <f aca="false">($J221-J214)^2</f>
        <v>0.00832192746852122</v>
      </c>
      <c r="M221" s="11" t="n">
        <f aca="false">($J221-K214)^2</f>
        <v>38.5398243023963</v>
      </c>
      <c r="N221" s="11" t="n">
        <f aca="false">($J221-L214)^2</f>
        <v>100.943254419721</v>
      </c>
      <c r="O221" s="11" t="n">
        <f aca="false">($J221-M214)^2</f>
        <v>102.407009381189</v>
      </c>
      <c r="P221" s="11" t="n">
        <f aca="false">($J221-N214)^2</f>
        <v>1.63244676249154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SUM(K219:N222)</f>
        <v>387.734413686546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">
        <v>138</v>
      </c>
      <c r="H247" s="11" t="n">
        <v>1000</v>
      </c>
      <c r="I247" s="0" t="n">
        <v>96.1762899262899</v>
      </c>
      <c r="J247" s="0" t="n">
        <v>110.719731625496</v>
      </c>
      <c r="K247" s="0" t="n">
        <v>86.1047488166132</v>
      </c>
      <c r="L247" s="11" t="n">
        <v>102.079667253239</v>
      </c>
      <c r="M247" s="11" t="n">
        <v>108.43277645187</v>
      </c>
      <c r="N247" s="11" t="n">
        <v>87.4814374814375</v>
      </c>
      <c r="O247" s="11"/>
      <c r="P247" s="12" t="n">
        <f aca="false">AVERAGE(I247:N247)</f>
        <v>98.4991085924909</v>
      </c>
      <c r="Q247" s="12" t="n">
        <f aca="false">STDEV(I247:N247)/SQRT(6)</f>
        <v>4.24753458804682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0" t="n">
        <v>96.4527027027027</v>
      </c>
      <c r="J248" s="0" t="n">
        <v>84.3092406221409</v>
      </c>
      <c r="K248" s="0" t="n">
        <v>89.7236219270118</v>
      </c>
      <c r="L248" s="0" t="n">
        <v>103.08750599904</v>
      </c>
      <c r="M248" s="0" t="n">
        <v>92.9196499602228</v>
      </c>
      <c r="N248" s="0" t="n">
        <v>90.3920403920404</v>
      </c>
      <c r="O248" s="11"/>
      <c r="P248" s="12" t="n">
        <f aca="false">AVERAGE(I248:N248)</f>
        <v>92.8141269338598</v>
      </c>
      <c r="Q248" s="12" t="n">
        <f aca="false">STDEV(I248:N248)/SQRT(6)</f>
        <v>2.62388707671313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20000</v>
      </c>
      <c r="I249" s="3" t="n">
        <v>89.0970515970516</v>
      </c>
      <c r="J249" s="3" t="n">
        <v>104.574565416285</v>
      </c>
      <c r="K249" s="3" t="n">
        <v>90.7161398686822</v>
      </c>
      <c r="L249" s="11" t="n">
        <v>111.486162214046</v>
      </c>
      <c r="M249" s="11" t="n">
        <v>99.2999204455052</v>
      </c>
      <c r="N249" s="11" t="n">
        <v>102.539352539353</v>
      </c>
      <c r="O249" s="11"/>
      <c r="P249" s="12" t="n">
        <f aca="false">AVERAGE(I249:N249)</f>
        <v>99.6188653468205</v>
      </c>
      <c r="Q249" s="12" t="n">
        <f aca="false">STDEV(I249:N249)/SQRT(6)</f>
        <v>3.48324444031275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U250" s="3"/>
      <c r="V250" s="3"/>
      <c r="W250" s="3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99.9999999962747</v>
      </c>
      <c r="K254" s="11" t="n">
        <f aca="false">($J254-I247)^2</f>
        <v>14.6207586993033</v>
      </c>
      <c r="L254" s="11" t="n">
        <f aca="false">($J254-J247)^2</f>
        <v>114.912646202527</v>
      </c>
      <c r="M254" s="11" t="n">
        <f aca="false">($J254-K247)^2</f>
        <v>193.078005345885</v>
      </c>
      <c r="N254" s="11" t="n">
        <f aca="false">($J254-L247)^2</f>
        <v>4.32501589968935</v>
      </c>
      <c r="O254" s="11" t="n">
        <f aca="false">($J254-M247)^2</f>
        <v>71.1117187500422</v>
      </c>
      <c r="P254" s="11" t="n">
        <f aca="false">($J254-N247)^2</f>
        <v>156.714407437887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99.9999999813736</v>
      </c>
      <c r="K255" s="11" t="n">
        <f aca="false">($J255-I248)^2</f>
        <v>12.5833179832656</v>
      </c>
      <c r="L255" s="11" t="n">
        <f aca="false">($J255-J248)^2</f>
        <v>246.199929269347</v>
      </c>
      <c r="M255" s="11" t="n">
        <f aca="false">($J255-K248)^2</f>
        <v>105.603945916168</v>
      </c>
      <c r="N255" s="11" t="n">
        <f aca="false">($J255-L248)^2</f>
        <v>9.53269340912658</v>
      </c>
      <c r="O255" s="11" t="n">
        <f aca="false">($J255-M248)^2</f>
        <v>50.1313564220094</v>
      </c>
      <c r="P255" s="11" t="n">
        <f aca="false">($J255-N248)^2</f>
        <v>92.3128874702588</v>
      </c>
      <c r="R255" s="12" t="s">
        <v>0</v>
      </c>
      <c r="S255" s="11" t="n">
        <v>26843546100000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20000</v>
      </c>
      <c r="I256" s="11" t="n">
        <v>20000</v>
      </c>
      <c r="J256" s="11" t="n">
        <f aca="false">S$254-((I256^S$256*S$254)/(I256^S$256+S$255^S$256))</f>
        <v>99.9999999254942</v>
      </c>
      <c r="K256" s="11" t="n">
        <f aca="false">($J256-I249)^2</f>
        <v>118.874282252689</v>
      </c>
      <c r="L256" s="11" t="n">
        <f aca="false">($J256-J249)^2</f>
        <v>20.9266494295341</v>
      </c>
      <c r="M256" s="11" t="n">
        <f aca="false">($J256-K249)^2</f>
        <v>86.1900575544691</v>
      </c>
      <c r="N256" s="11" t="n">
        <f aca="false">($J256-L249)^2</f>
        <v>131.93192411895</v>
      </c>
      <c r="O256" s="11" t="n">
        <f aca="false">($J256-M249)^2</f>
        <v>0.490111278301669</v>
      </c>
      <c r="P256" s="11" t="n">
        <f aca="false">($J256-N249)^2</f>
        <v>6.44831169751157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1435.98801913696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257"/>
  <sheetViews>
    <sheetView showFormulas="false" showGridLines="true" showRowColHeaders="true" showZeros="true" rightToLeft="false" tabSelected="true" showOutlineSymbols="true" defaultGridColor="true" view="normal" topLeftCell="A67" colorId="64" zoomScale="65" zoomScaleNormal="65" zoomScalePageLayoutView="100" workbookViewId="0">
      <selection pane="topLeft" activeCell="T131" activeCellId="0" sqref="T131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tr">
        <f aca="false">G7</f>
        <v>AKI XVIII181</v>
      </c>
      <c r="B6" s="9" t="n">
        <f aca="false">AVERAGE(T15,AN15,AC15,AY15,BJ15)</f>
        <v>57736.223442211</v>
      </c>
      <c r="C6" s="9" t="e">
        <f aca="false">STDEV(T15,AN15,AC15,AY15,BJ15)</f>
        <v>#DIV/0!</v>
      </c>
      <c r="D6" s="10" t="n">
        <f aca="false">B6/1000</f>
        <v>57.736223442211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STDEV(J6:O6)/SQRT(6)</f>
        <v>0</v>
      </c>
      <c r="R6" s="12"/>
      <c r="T6" s="11"/>
      <c r="U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139</v>
      </c>
      <c r="I7" s="11" t="n">
        <v>1000</v>
      </c>
      <c r="J7" s="0" t="n">
        <v>129.328346579398</v>
      </c>
      <c r="K7" s="11" t="n">
        <v>93.1845238095238</v>
      </c>
      <c r="L7" s="0" t="n">
        <v>103.678516228748</v>
      </c>
      <c r="M7" s="0" t="n">
        <v>96.2756052141527</v>
      </c>
      <c r="N7" s="0" t="n">
        <v>93.3953767637346</v>
      </c>
      <c r="O7" s="0" t="n">
        <v>97.9278587874137</v>
      </c>
      <c r="P7" s="12" t="n">
        <f aca="false">AVERAGE(J7:O7)</f>
        <v>102.298371230495</v>
      </c>
      <c r="Q7" s="12" t="n">
        <f aca="false">STDEV(J7:O7)/SQRT(6)</f>
        <v>5.6279806395342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RA-B23+91</v>
      </c>
      <c r="B8" s="17" t="n">
        <f aca="false">AVERAGE(S49,AB49,AM49,AX49)</f>
        <v>113096.50525299</v>
      </c>
      <c r="C8" s="18" t="e">
        <f aca="false">STDEV(S49,AB49,AM49,AX49)</f>
        <v>#DIV/0!</v>
      </c>
      <c r="D8" s="10" t="n">
        <f aca="false">B8/1000</f>
        <v>113.09650525299</v>
      </c>
      <c r="E8" s="10" t="e">
        <f aca="false">C8/1000</f>
        <v>#DIV/0!</v>
      </c>
      <c r="I8" s="11" t="n">
        <v>5000</v>
      </c>
      <c r="J8" s="0" t="n">
        <v>120.991117344554</v>
      </c>
      <c r="K8" s="11" t="n">
        <v>95.7291666666667</v>
      </c>
      <c r="L8" s="3" t="n">
        <v>100.386398763524</v>
      </c>
      <c r="M8" s="0" t="n">
        <v>84.4661700806952</v>
      </c>
      <c r="N8" s="0" t="n">
        <v>81.1768237766437</v>
      </c>
      <c r="O8" s="0" t="n">
        <v>92.7858787413661</v>
      </c>
      <c r="P8" s="12" t="n">
        <f aca="false">AVERAGE(J8:O8)</f>
        <v>95.9225925622416</v>
      </c>
      <c r="Q8" s="12" t="n">
        <f aca="false">STDEV(J8:O8)/SQRT(6)</f>
        <v>5.79344514915827</v>
      </c>
      <c r="R8" s="12"/>
      <c r="S8" s="2"/>
      <c r="T8" s="11"/>
      <c r="V8" s="3"/>
      <c r="W8" s="3"/>
      <c r="X8" s="3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20000</v>
      </c>
      <c r="J9" s="0" t="n">
        <v>101.496026180458</v>
      </c>
      <c r="K9" s="1" t="n">
        <v>79.389880952381</v>
      </c>
      <c r="L9" s="0" t="n">
        <v>77.8979907264297</v>
      </c>
      <c r="M9" s="0" t="n">
        <v>58.3333333333333</v>
      </c>
      <c r="N9" s="0" t="n">
        <v>60.0570399279496</v>
      </c>
      <c r="O9" s="0" t="n">
        <v>57.390636991558</v>
      </c>
      <c r="P9" s="12" t="n">
        <f aca="false">AVERAGE(J9:O9)</f>
        <v>72.4274846853516</v>
      </c>
      <c r="Q9" s="12" t="n">
        <f aca="false">STDEV(J9:O9)/SQRT(6)</f>
        <v>7.07380448597316</v>
      </c>
      <c r="R9" s="12"/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NJ1-58</v>
      </c>
      <c r="B10" s="17" t="n">
        <f aca="false">AVERAGE(S84,AB84,AM84,AX84)</f>
        <v>12481.2663995478</v>
      </c>
      <c r="C10" s="18" t="e">
        <f aca="false">STDEV(S84,AB84,AM84,AX84)</f>
        <v>#DIV/0!</v>
      </c>
      <c r="D10" s="10" t="n">
        <f aca="false">B10/1000</f>
        <v>12.4812663995478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NJ1-59</v>
      </c>
      <c r="B12" s="17" t="n">
        <f aca="false">AVERAGE(S118)</f>
        <v>42826.6499464899</v>
      </c>
      <c r="C12" s="18" t="e">
        <f aca="false">STDEV(S118)</f>
        <v>#DIV/0!</v>
      </c>
      <c r="D12" s="10" t="n">
        <f aca="false">B12/1000</f>
        <v>42.8266499464899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n">
        <f aca="false">G144</f>
        <v>0</v>
      </c>
      <c r="B14" s="17" t="e">
        <f aca="false">AVERAGE(S152,AB152,AM152)</f>
        <v>#DIV/0!</v>
      </c>
      <c r="C14" s="18" t="e">
        <f aca="false">STDEV(S152,AB152,AM152)</f>
        <v>#DIV/0!</v>
      </c>
      <c r="D14" s="10" t="e">
        <f aca="false">B14/1000</f>
        <v>#DIV/0!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98.2974731070616</v>
      </c>
      <c r="L14" s="11" t="n">
        <f aca="false">($K14-J7)^2</f>
        <v>962.915108456147</v>
      </c>
      <c r="M14" s="11" t="n">
        <f aca="false">($K14-K7)^2</f>
        <v>26.1422505191928</v>
      </c>
      <c r="N14" s="11" t="n">
        <f aca="false">($K14-L7)^2</f>
        <v>28.9556250774479</v>
      </c>
      <c r="O14" s="11" t="n">
        <f aca="false">($K14-M7)^2</f>
        <v>4.08794977637605</v>
      </c>
      <c r="P14" s="11" t="n">
        <f aca="false">($K14-N7)^2</f>
        <v>24.0305485592604</v>
      </c>
      <c r="Q14" s="11" t="n">
        <f aca="false">($K14-O7)^2</f>
        <v>0.136614745288818</v>
      </c>
      <c r="S14" s="12" t="s">
        <v>12</v>
      </c>
      <c r="T14" s="11" t="n">
        <f aca="false">P6</f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92.0301227494101</v>
      </c>
      <c r="L15" s="11" t="n">
        <f aca="false">($K15-J8)^2</f>
        <v>838.739207939952</v>
      </c>
      <c r="M15" s="11" t="n">
        <f aca="false">($K15-K8)^2</f>
        <v>13.6829259017928</v>
      </c>
      <c r="N15" s="11" t="n">
        <f aca="false">($K15-L8)^2</f>
        <v>69.8273488240546</v>
      </c>
      <c r="O15" s="11" t="n">
        <f aca="false">($K15-M8)^2</f>
        <v>57.2133799745598</v>
      </c>
      <c r="P15" s="11" t="n">
        <f aca="false">($K15-N8)^2</f>
        <v>117.794098592253</v>
      </c>
      <c r="Q15" s="11" t="n">
        <f aca="false">($K15-O8)^2</f>
        <v>0.571167119377345</v>
      </c>
      <c r="S15" s="12" t="s">
        <v>0</v>
      </c>
      <c r="T15" s="11" t="n">
        <v>57736.223442211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6" t="n">
        <f aca="false">G178</f>
        <v>0</v>
      </c>
      <c r="B16" s="17" t="e">
        <f aca="false">AVERAGE(S186,AB186,AM186,AX186,BI186)</f>
        <v>#DIV/0!</v>
      </c>
      <c r="C16" s="18" t="e">
        <f aca="false">STDEV(S186,AB186,AM186,AX186,BI186)</f>
        <v>#DIV/0!</v>
      </c>
      <c r="D16" s="10" t="e">
        <f aca="false">B16/1000</f>
        <v>#DIV/0!</v>
      </c>
      <c r="E16" s="10" t="e">
        <f aca="false">C16/1000</f>
        <v>#DIV/0!</v>
      </c>
      <c r="I16" s="11" t="n">
        <v>20000</v>
      </c>
      <c r="J16" s="11" t="n">
        <v>20000</v>
      </c>
      <c r="K16" s="11" t="n">
        <f aca="false">$T$14-(J16^$T$16*$T$14)/(J16^$T$16+$T$15^$T$16)</f>
        <v>74.2719685696232</v>
      </c>
      <c r="L16" s="11" t="n">
        <f aca="false">($K16-J9)^2</f>
        <v>741.149312798054</v>
      </c>
      <c r="M16" s="11" t="n">
        <f aca="false">($K16-K9)^2</f>
        <v>26.1930271575854</v>
      </c>
      <c r="N16" s="11" t="n">
        <f aca="false">($K16-L9)^2</f>
        <v>13.1480366816519</v>
      </c>
      <c r="O16" s="11" t="n">
        <f aca="false">($K16-M9)^2</f>
        <v>254.040093195501</v>
      </c>
      <c r="P16" s="11" t="n">
        <f aca="false">($K16-N9)^2</f>
        <v>202.064196287871</v>
      </c>
      <c r="Q16" s="11" t="n">
        <f aca="false">($K16-O9)^2</f>
        <v>284.97935584858</v>
      </c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3665.67024745495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6" t="n">
        <f aca="false">G212</f>
        <v>0</v>
      </c>
      <c r="B18" s="17" t="e">
        <f aca="false">AVERAGE(S220,AB220,AM220,AX220,BI220)</f>
        <v>#DIV/0!</v>
      </c>
      <c r="C18" s="17" t="e">
        <f aca="false">STDEV(S220,AB220,AM220,AX220,BI220)</f>
        <v>#DIV/0!</v>
      </c>
      <c r="D18" s="10" t="e">
        <f aca="false">B18/1000</f>
        <v>#DIV/0!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6" t="n">
        <f aca="false">G247</f>
        <v>0</v>
      </c>
      <c r="B20" s="18" t="e">
        <f aca="false">AVERAGE(S255,AB255,AM255,AX255)</f>
        <v>#DIV/0!</v>
      </c>
      <c r="C20" s="18" t="e">
        <f aca="false">STDEV(S255,AB255,AM255,AX255)</f>
        <v>#DIV/0!</v>
      </c>
      <c r="D20" s="10" t="e">
        <f aca="false">B20/1000</f>
        <v>#DIV/0!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M40" s="0" t="n">
        <v>100</v>
      </c>
      <c r="N40" s="0" t="n">
        <v>100</v>
      </c>
      <c r="O40" s="12" t="n">
        <f aca="false">AVERAGE(I40:N40)</f>
        <v>100</v>
      </c>
      <c r="P40" s="12" t="n">
        <f aca="false">STDEV(I40:L40)/SQRT(5)</f>
        <v>0</v>
      </c>
      <c r="Q40" s="12"/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140</v>
      </c>
      <c r="H41" s="11" t="n">
        <v>1000</v>
      </c>
      <c r="I41" s="3"/>
      <c r="J41" s="3" t="n">
        <v>102.425595238095</v>
      </c>
      <c r="K41" s="3" t="n">
        <v>102.395672333849</v>
      </c>
      <c r="L41" s="3" t="n">
        <v>95.8876474239603</v>
      </c>
      <c r="M41" s="12" t="n">
        <v>92.6448513959772</v>
      </c>
      <c r="N41" s="12" t="n">
        <v>95.0422102839601</v>
      </c>
      <c r="O41" s="12" t="n">
        <f aca="false">AVERAGE(I41:N41)</f>
        <v>97.6791953351683</v>
      </c>
      <c r="P41" s="12" t="n">
        <f aca="false">STDEV(I41:L41)/SQRT(5)</f>
        <v>1.68424112711808</v>
      </c>
      <c r="Q41" s="12"/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J42" s="0" t="n">
        <v>95.5059523809524</v>
      </c>
      <c r="K42" s="0" t="n">
        <v>96.0123647604328</v>
      </c>
      <c r="L42" s="0" t="n">
        <v>95.1272501551831</v>
      </c>
      <c r="M42" s="0" t="n">
        <v>92.3146202341639</v>
      </c>
      <c r="N42" s="0" t="n">
        <v>93.7989255564083</v>
      </c>
      <c r="O42" s="12" t="n">
        <f aca="false">AVERAGE(I42:N42)</f>
        <v>94.5518226174281</v>
      </c>
      <c r="P42" s="12" t="n">
        <f aca="false">STDEV(I42:L42)/SQRT(5)</f>
        <v>0.198603183787836</v>
      </c>
      <c r="Q42" s="12"/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J43" s="0" t="n">
        <v>88.8839285714286</v>
      </c>
      <c r="K43" s="0" t="n">
        <v>99.6754250386399</v>
      </c>
      <c r="L43" s="0" t="n">
        <v>66.340782122905</v>
      </c>
      <c r="M43" s="0" t="n">
        <v>85.6949864905434</v>
      </c>
      <c r="N43" s="0" t="n">
        <v>89.424405218726</v>
      </c>
      <c r="O43" s="12" t="n">
        <f aca="false">AVERAGE(I43:N43)</f>
        <v>86.0039054884486</v>
      </c>
      <c r="P43" s="12" t="n">
        <f aca="false">STDEV(I43:L43)/SQRT(5)</f>
        <v>7.60668185680846</v>
      </c>
      <c r="Q43" s="12"/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99.1235489660418</v>
      </c>
      <c r="K48" s="11"/>
      <c r="L48" s="11" t="n">
        <f aca="false">($J48-J41)^2</f>
        <v>10.9035095827805</v>
      </c>
      <c r="M48" s="11" t="n">
        <f aca="false">($J48-K41)^2</f>
        <v>10.70679133415</v>
      </c>
      <c r="N48" s="11" t="n">
        <f aca="false">($J48-L41)^2</f>
        <v>10.4710587900454</v>
      </c>
      <c r="O48" s="11" t="n">
        <f aca="false">($J48-M41)^2</f>
        <v>41.9735222043609</v>
      </c>
      <c r="P48" s="11" t="n">
        <f aca="false">($J48-N41)^2</f>
        <v>16.6573254378563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95.7661744610572</v>
      </c>
      <c r="K49" s="11"/>
      <c r="L49" s="11" t="n">
        <f aca="false">($J49-J42)^2</f>
        <v>0.0677155309740818</v>
      </c>
      <c r="M49" s="11" t="n">
        <f aca="false">($J49-K42)^2</f>
        <v>0.0606096635066398</v>
      </c>
      <c r="N49" s="11" t="n">
        <f aca="false">($J49-L42)^2</f>
        <v>0.408224268636717</v>
      </c>
      <c r="O49" s="11" t="n">
        <f aca="false">($J49-M42)^2</f>
        <v>11.9132265811852</v>
      </c>
      <c r="P49" s="11" t="n">
        <f aca="false">($J49-N42)^2</f>
        <v>3.87006825284234</v>
      </c>
      <c r="R49" s="12" t="s">
        <v>0</v>
      </c>
      <c r="S49" s="11" t="n">
        <v>113096.50525299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84.9733094328931</v>
      </c>
      <c r="K50" s="11"/>
      <c r="L50" s="11" t="n">
        <f aca="false">($J50-J43)^2</f>
        <v>15.2929420466802</v>
      </c>
      <c r="M50" s="11" t="n">
        <f aca="false">($J50-K43)^2</f>
        <v>216.152203284744</v>
      </c>
      <c r="N50" s="11" t="n">
        <f aca="false">($J50-L43)^2</f>
        <v>347.171073957452</v>
      </c>
      <c r="O50" s="11" t="n">
        <f aca="false">($J50-M43)^2</f>
        <v>0.52081777553881</v>
      </c>
      <c r="P50" s="11" t="n">
        <f aca="false">($J50-N43)^2</f>
        <v>19.8122536946594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611.23412845897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141</v>
      </c>
      <c r="H76" s="11" t="n">
        <v>1000</v>
      </c>
      <c r="I76" s="0" t="n">
        <v>108.57612430898</v>
      </c>
      <c r="K76" s="0" t="n">
        <v>101.644290239855</v>
      </c>
      <c r="L76" s="12" t="n">
        <v>109.783827061649</v>
      </c>
      <c r="M76" s="12" t="n">
        <v>97.4618544600939</v>
      </c>
      <c r="N76" s="0" t="n">
        <v>96.3668326985057</v>
      </c>
      <c r="O76" s="11"/>
      <c r="P76" s="12" t="n">
        <f aca="false">AVERAGE(I76:N76)</f>
        <v>102.766585753817</v>
      </c>
      <c r="Q76" s="12" t="n">
        <f aca="false">STDEV(I76:N76)/SQRT(6)</f>
        <v>2.52775406145208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3" t="n">
        <v>86.2841774988794</v>
      </c>
      <c r="J77" s="3" t="n">
        <v>74.8755530973451</v>
      </c>
      <c r="K77" s="3" t="n">
        <v>86.076331271685</v>
      </c>
      <c r="L77" s="12" t="n">
        <v>86.293034427542</v>
      </c>
      <c r="M77" s="12" t="n">
        <v>77.9489436619718</v>
      </c>
      <c r="N77" s="3" t="n">
        <v>85.2036331673015</v>
      </c>
      <c r="O77" s="11"/>
      <c r="P77" s="12" t="n">
        <f aca="false">AVERAGE(I77:N77)</f>
        <v>82.7802788541208</v>
      </c>
      <c r="Q77" s="12" t="n">
        <f aca="false">STDEV(I77:N77)/SQRT(6)</f>
        <v>2.05896296005712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50000</v>
      </c>
      <c r="I78" s="0" t="n">
        <v>5.97639324667563</v>
      </c>
      <c r="J78" s="0" t="n">
        <v>5.37887168141593</v>
      </c>
      <c r="K78" s="0" t="n">
        <v>5.61170613968925</v>
      </c>
      <c r="L78" s="0" t="n">
        <v>5.07606084867894</v>
      </c>
      <c r="M78" s="0" t="n">
        <v>5.57511737089202</v>
      </c>
      <c r="N78" s="0" t="n">
        <v>7.07588631702315</v>
      </c>
      <c r="O78" s="11"/>
      <c r="P78" s="12" t="n">
        <f aca="false">AVERAGE(I78:N78)</f>
        <v>5.78233926739582</v>
      </c>
      <c r="Q78" s="12" t="n">
        <f aca="false">STDEV(I78:N78)/SQRT(6)</f>
        <v>0.285458274406676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102.766585753817</v>
      </c>
      <c r="K82" s="11" t="n">
        <f aca="false">($J82-I75)^2</f>
        <v>7.65399673322159</v>
      </c>
      <c r="L82" s="11" t="n">
        <f aca="false">($J82-J75)^2</f>
        <v>7.65399673322159</v>
      </c>
      <c r="M82" s="11" t="n">
        <f aca="false">($J82-K75)^2</f>
        <v>7.65399673322159</v>
      </c>
      <c r="N82" s="11" t="n">
        <f aca="false">($J82-L75)^2</f>
        <v>7.65399673322159</v>
      </c>
      <c r="O82" s="11" t="n">
        <f aca="false">($J82-M75)^2</f>
        <v>7.65399673322159</v>
      </c>
      <c r="P82" s="11" t="n">
        <f aca="false">($J82-N75)^2</f>
        <v>7.65399673322159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95.1436679426782</v>
      </c>
      <c r="K83" s="11" t="n">
        <f aca="false">($J83-I76)^2</f>
        <v>180.430884032603</v>
      </c>
      <c r="L83" s="11"/>
      <c r="M83" s="11" t="n">
        <f aca="false">($J83-K76)^2</f>
        <v>42.2580902505528</v>
      </c>
      <c r="N83" s="11" t="n">
        <f aca="false">($J83-L76)^2</f>
        <v>214.334259028786</v>
      </c>
      <c r="O83" s="11" t="n">
        <f aca="false">($J83-M76)^2</f>
        <v>5.37398872952818</v>
      </c>
      <c r="P83" s="11" t="n">
        <f aca="false">($J83-N76)^2</f>
        <v>1.49613201989868</v>
      </c>
      <c r="R83" s="12" t="s">
        <v>12</v>
      </c>
      <c r="S83" s="11" t="n">
        <f aca="false">P76</f>
        <v>102.766585753817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73.3732387831204</v>
      </c>
      <c r="K84" s="11" t="n">
        <f aca="false">($J84-I77)^2</f>
        <v>166.692338522085</v>
      </c>
      <c r="L84" s="11" t="n">
        <f aca="false">($J84-J77)^2</f>
        <v>2.25694829872445</v>
      </c>
      <c r="M84" s="11" t="n">
        <f aca="false">($J84-K77)^2</f>
        <v>161.368558773027</v>
      </c>
      <c r="N84" s="11" t="n">
        <f aca="false">($J84-L77)^2</f>
        <v>166.921119493615</v>
      </c>
      <c r="O84" s="11" t="n">
        <f aca="false">($J84-M77)^2</f>
        <v>20.9370751383445</v>
      </c>
      <c r="P84" s="11" t="n">
        <f aca="false">($J84-N77)^2</f>
        <v>139.958231285264</v>
      </c>
      <c r="R84" s="12" t="s">
        <v>0</v>
      </c>
      <c r="S84" s="11" t="n">
        <v>12481.2663995478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50000</v>
      </c>
      <c r="I85" s="11" t="n">
        <v>50000</v>
      </c>
      <c r="J85" s="11" t="n">
        <f aca="false">S$83-(I85^S$85*S$83)/(I85^S$85+S$84^S$85)</f>
        <v>20.5286673538781</v>
      </c>
      <c r="K85" s="11" t="n">
        <f aca="false">($J85-I78)^2</f>
        <v>211.768681691156</v>
      </c>
      <c r="L85" s="11" t="n">
        <f aca="false">($J85-J78)^2</f>
        <v>229.516308917355</v>
      </c>
      <c r="M85" s="11" t="n">
        <f aca="false">($J85-K78)^2</f>
        <v>222.515731865615</v>
      </c>
      <c r="N85" s="11" t="n">
        <f aca="false">($J85-L78)^2</f>
        <v>238.783047804524</v>
      </c>
      <c r="O85" s="11" t="n">
        <f aca="false">($J85-M78)^2</f>
        <v>223.608657093664</v>
      </c>
      <c r="P85" s="11" t="n">
        <f aca="false">($J85-N78)^2</f>
        <v>180.977317625565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2455.12135096964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STDEV(K109:N109)/SQRT(3)</f>
        <v>0</v>
      </c>
      <c r="Q109" s="12"/>
      <c r="R109" s="12"/>
      <c r="S109" s="11"/>
      <c r="T109" s="3"/>
      <c r="X109" s="12"/>
      <c r="Y109" s="12"/>
      <c r="Z109" s="3"/>
      <c r="AA109" s="3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23" t="s">
        <v>142</v>
      </c>
      <c r="H110" s="11" t="n">
        <v>1000</v>
      </c>
      <c r="I110" s="0" t="n">
        <v>96.5635738831615</v>
      </c>
      <c r="J110" s="0" t="n">
        <v>90.3346238938053</v>
      </c>
      <c r="K110" s="0" t="n">
        <v>96.2286921104239</v>
      </c>
      <c r="L110" s="12" t="n">
        <v>103.570856685348</v>
      </c>
      <c r="M110" s="12" t="n">
        <v>87.2652582159624</v>
      </c>
      <c r="N110" s="0" t="n">
        <v>91.7081746264284</v>
      </c>
      <c r="O110" s="12" t="n">
        <f aca="false">AVERAGE(I110:N110)</f>
        <v>94.2785299025216</v>
      </c>
      <c r="P110" s="12" t="n">
        <f aca="false">STDEV(K110:N110)/SQRT(6)</f>
        <v>2.84072780056008</v>
      </c>
      <c r="Q110" s="12"/>
      <c r="R110" s="12"/>
      <c r="S110" s="11"/>
      <c r="V110" s="11"/>
      <c r="W110" s="25"/>
      <c r="X110" s="25"/>
      <c r="Y110" s="25"/>
      <c r="Z110" s="25"/>
      <c r="AA110" s="25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0" t="n">
        <v>83.2063349768415</v>
      </c>
      <c r="J111" s="0" t="n">
        <v>77.8899336283186</v>
      </c>
      <c r="K111" s="0" t="n">
        <v>87.7055362799819</v>
      </c>
      <c r="L111" s="12"/>
      <c r="M111" s="12" t="n">
        <v>82.9518779342723</v>
      </c>
      <c r="N111" s="0" t="n">
        <v>89.3495458540873</v>
      </c>
      <c r="O111" s="12" t="n">
        <f aca="false">AVERAGE(I111:N111)</f>
        <v>84.2206457347003</v>
      </c>
      <c r="P111" s="12" t="n">
        <f aca="false">STDEV(K111:N111)/SQRT(6)</f>
        <v>1.35636554766072</v>
      </c>
      <c r="Q111" s="12"/>
      <c r="R111" s="12"/>
      <c r="S111" s="11"/>
      <c r="U111" s="3"/>
      <c r="V111" s="11"/>
      <c r="W111" s="3"/>
      <c r="X111" s="25"/>
      <c r="Y111" s="25"/>
      <c r="Z111" s="25"/>
      <c r="AA111" s="25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50000</v>
      </c>
      <c r="I112" s="0" t="n">
        <v>43.9115493799492</v>
      </c>
      <c r="J112" s="0" t="n">
        <v>49.391592920354</v>
      </c>
      <c r="K112" s="0" t="n">
        <v>51.0484235933022</v>
      </c>
      <c r="L112" s="12" t="n">
        <v>54.5556445156125</v>
      </c>
      <c r="M112" s="12" t="n">
        <v>41.4759389671362</v>
      </c>
      <c r="N112" s="0" t="n">
        <v>48.3152651626135</v>
      </c>
      <c r="O112" s="12" t="n">
        <f aca="false">AVERAGE(I112:N112)</f>
        <v>48.1164024231613</v>
      </c>
      <c r="P112" s="12" t="n">
        <f aca="false">STDEV(K112:N112)/SQRT(6)</f>
        <v>2.26139285383674</v>
      </c>
      <c r="Q112" s="12"/>
      <c r="R112" s="12"/>
      <c r="S112" s="11"/>
      <c r="X112" s="25"/>
      <c r="Y112" s="25"/>
      <c r="Z112" s="25"/>
      <c r="AA112" s="25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97.7182832791898</v>
      </c>
      <c r="K117" s="11" t="n">
        <f aca="false">($J117-I110)^2</f>
        <v>1.33335378927613</v>
      </c>
      <c r="L117" s="11" t="n">
        <f aca="false">($J117-J110)^2</f>
        <v>54.5184259193771</v>
      </c>
      <c r="M117" s="11" t="n">
        <f aca="false">($J117-K110)^2</f>
        <v>2.21888185006544</v>
      </c>
      <c r="N117" s="11" t="n">
        <f aca="false">($J117-L110)^2</f>
        <v>34.2526154744699</v>
      </c>
      <c r="O117" s="11" t="n">
        <f aca="false">($J117-M110)^2</f>
        <v>109.265732972461</v>
      </c>
      <c r="P117" s="11" t="n">
        <f aca="false">($J117-N110)^2</f>
        <v>36.1214060179978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89.5455776108212</v>
      </c>
      <c r="K118" s="11" t="n">
        <f aca="false">($J118-I111)^2</f>
        <v>40.1859971724662</v>
      </c>
      <c r="L118" s="11" t="n">
        <f aca="false">($J118-J111)^2</f>
        <v>135.85403664685</v>
      </c>
      <c r="M118" s="11" t="n">
        <f aca="false">($J118-K111)^2</f>
        <v>3.38575209919696</v>
      </c>
      <c r="N118" s="11"/>
      <c r="O118" s="11" t="n">
        <f aca="false">($J118-M111)^2</f>
        <v>43.4768754245214</v>
      </c>
      <c r="P118" s="11" t="n">
        <f aca="false">($J118-N111)^2</f>
        <v>0.0384284496481908</v>
      </c>
      <c r="R118" s="12" t="s">
        <v>0</v>
      </c>
      <c r="S118" s="11" t="n">
        <v>42826.6499464899</v>
      </c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46.1361580657897</v>
      </c>
      <c r="K119" s="11" t="n">
        <f aca="false">($J119-I112)^2</f>
        <v>4.94888380511713</v>
      </c>
      <c r="L119" s="11" t="n">
        <f aca="false">($J119-J112)^2</f>
        <v>10.5978560923119</v>
      </c>
      <c r="M119" s="11" t="n">
        <f aca="false">($J119-K112)^2</f>
        <v>24.1303526127874</v>
      </c>
      <c r="N119" s="11" t="n">
        <f aca="false">($J119-L112)^2</f>
        <v>70.8877520787492</v>
      </c>
      <c r="O119" s="11" t="n">
        <f aca="false">($J119-M112)^2</f>
        <v>21.7176420474551</v>
      </c>
      <c r="P119" s="11" t="n">
        <f aca="false">($J119-N112)^2</f>
        <v>4.74850773942772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597.682500192178</v>
      </c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n">
        <v>0</v>
      </c>
      <c r="H144" s="11" t="n">
        <v>1000</v>
      </c>
      <c r="I144" s="0" t="n">
        <v>100.752457002457</v>
      </c>
      <c r="J144" s="0" t="n">
        <v>90.3019213174748</v>
      </c>
      <c r="K144" s="0" t="n">
        <v>101.817071308597</v>
      </c>
      <c r="L144" s="3" t="n">
        <v>109.310510318349</v>
      </c>
      <c r="M144" s="3" t="n">
        <v>104.582338902148</v>
      </c>
      <c r="N144" s="3" t="n">
        <v>92.7828927828928</v>
      </c>
      <c r="O144" s="11"/>
      <c r="P144" s="12" t="n">
        <f aca="false">AVERAGE(I144:N144)</f>
        <v>99.9245319386531</v>
      </c>
      <c r="Q144" s="12" t="n">
        <f aca="false">STDEV(I144:N144)/SQRT(6)</f>
        <v>2.9306231762162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3" t="n">
        <v>67.9361179361179</v>
      </c>
      <c r="J145" s="3" t="n">
        <v>77.5236352546508</v>
      </c>
      <c r="K145" s="3" t="n">
        <v>83.7227057566041</v>
      </c>
      <c r="L145" s="0" t="n">
        <v>96.8645016797312</v>
      </c>
      <c r="M145" s="0" t="n">
        <v>92.824184566428</v>
      </c>
      <c r="N145" s="0" t="n">
        <v>84.2441342441343</v>
      </c>
      <c r="O145" s="11"/>
      <c r="P145" s="12" t="n">
        <f aca="false">AVERAGE(I145:N145)</f>
        <v>83.8525465729444</v>
      </c>
      <c r="Q145" s="12" t="n">
        <f aca="false">STDEV(I145:N145)/SQRT(6)</f>
        <v>4.25581673538302</v>
      </c>
      <c r="R145" s="12"/>
      <c r="S145" s="11"/>
      <c r="U145" s="3"/>
      <c r="V145" s="3"/>
      <c r="W145" s="3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0" t="n">
        <v>52.7948402948403</v>
      </c>
      <c r="J146" s="0" t="n">
        <v>52.7447392497713</v>
      </c>
      <c r="K146" s="0" t="n">
        <v>56.2070545121393</v>
      </c>
      <c r="L146" s="0" t="n">
        <v>66.0694288913774</v>
      </c>
      <c r="M146" s="0" t="n">
        <v>56.4518695306285</v>
      </c>
      <c r="N146" s="0" t="n">
        <v>51.5741015741016</v>
      </c>
      <c r="O146" s="11"/>
      <c r="P146" s="12" t="n">
        <f aca="false">AVERAGE(I146:N146)</f>
        <v>55.9736723421431</v>
      </c>
      <c r="Q146" s="12" t="n">
        <f aca="false">STDEV(I146:N146)/SQRT(6)</f>
        <v>2.17634743804639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3.8" hidden="false" customHeight="false" outlineLevel="0" collapsed="false">
      <c r="H150" s="11" t="n">
        <v>0.1</v>
      </c>
      <c r="I150" s="11" t="n">
        <v>0</v>
      </c>
      <c r="J150" s="11" t="e">
        <f aca="false">S$151-(I150^S$153*S$151)/(I150^S$153+S$152^S$153)</f>
        <v>#DIV/0!</v>
      </c>
      <c r="K150" s="11" t="e">
        <f aca="false">($J150-I143)^2</f>
        <v>#DIV/0!</v>
      </c>
      <c r="L150" s="11" t="e">
        <f aca="false">($J150-J143)^2</f>
        <v>#DIV/0!</v>
      </c>
      <c r="M150" s="11" t="e">
        <f aca="false">($J150-K143)^2</f>
        <v>#DIV/0!</v>
      </c>
      <c r="N150" s="11" t="e">
        <f aca="false">($J150-L143)^2</f>
        <v>#DIV/0!</v>
      </c>
      <c r="O150" s="11" t="e">
        <f aca="false">($J150-M143)^2</f>
        <v>#DIV/0!</v>
      </c>
      <c r="P150" s="11" t="n"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3.8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0</v>
      </c>
      <c r="K151" s="11" t="n">
        <f aca="false">($J151-I144)^2</f>
        <v>10151.057592032</v>
      </c>
      <c r="L151" s="11" t="n">
        <f aca="false">($J151-J144)^2</f>
        <v>8154.43699362741</v>
      </c>
      <c r="M151" s="11" t="n">
        <f aca="false">($J151-K144)^2</f>
        <v>10366.7160098599</v>
      </c>
      <c r="N151" s="11" t="n">
        <f aca="false">($J151-L144)^2</f>
        <v>11948.7876660579</v>
      </c>
      <c r="O151" s="11" t="n">
        <f aca="false">($J151-M144)^2</f>
        <v>10937.4656102437</v>
      </c>
      <c r="P151" s="11" t="n">
        <f aca="false">($J151-N144)^2</f>
        <v>8608.66519316178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3.8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0</v>
      </c>
      <c r="K152" s="11" t="n">
        <f aca="false">($J152-I145)^2</f>
        <v>4615.31612023012</v>
      </c>
      <c r="L152" s="11" t="n">
        <f aca="false">($J152-J145)^2</f>
        <v>6009.91402309614</v>
      </c>
      <c r="M152" s="11" t="n">
        <f aca="false">($J152-K145)^2</f>
        <v>7009.49145920691</v>
      </c>
      <c r="N152" s="11" t="n">
        <f aca="false">($J152-L145)^2</f>
        <v>9382.73168566265</v>
      </c>
      <c r="O152" s="11" t="n">
        <f aca="false">($J152-M145)^2</f>
        <v>8616.32924042229</v>
      </c>
      <c r="P152" s="11" t="n">
        <f aca="false">($J152-N145)^2</f>
        <v>7097.07415454372</v>
      </c>
      <c r="R152" s="12" t="s">
        <v>0</v>
      </c>
      <c r="S152" s="11"/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3.8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0</v>
      </c>
      <c r="K153" s="11" t="n">
        <f aca="false">($J153-I146)^2</f>
        <v>2787.29516175769</v>
      </c>
      <c r="L153" s="11" t="n">
        <f aca="false">($J153-J146)^2</f>
        <v>2782.00751852636</v>
      </c>
      <c r="M153" s="11" t="n">
        <f aca="false">($J153-K146)^2</f>
        <v>3159.2329769306</v>
      </c>
      <c r="N153" s="11" t="n">
        <f aca="false">($J153-L146)^2</f>
        <v>4365.16943403278</v>
      </c>
      <c r="O153" s="11" t="n">
        <f aca="false">($J153-M146)^2</f>
        <v>3186.8135735031</v>
      </c>
      <c r="P153" s="11" t="n">
        <f aca="false">($J153-N146)^2</f>
        <v>2659.88795317575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e">
        <f aca="false">SUM(K150:P153)</f>
        <v>#DIV/0!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n">
        <v>0</v>
      </c>
      <c r="H178" s="11" t="n">
        <v>1000</v>
      </c>
      <c r="I178" s="0" t="n">
        <v>96.468058968059</v>
      </c>
      <c r="J178" s="0" t="n">
        <v>99.0850869167429</v>
      </c>
      <c r="K178" s="0" t="n">
        <v>84.0280958925027</v>
      </c>
      <c r="L178" s="0" t="n">
        <v>105.007198848184</v>
      </c>
      <c r="M178" s="0" t="n">
        <v>100.445505171042</v>
      </c>
      <c r="N178" s="0" t="n">
        <v>96.1241461241461</v>
      </c>
      <c r="O178" s="11"/>
      <c r="P178" s="12" t="n">
        <f aca="false">AVERAGE(I178:N178)</f>
        <v>96.8596819867794</v>
      </c>
      <c r="Q178" s="12" t="n">
        <f aca="false">STDEV(I178:N178)/SQRT(6)</f>
        <v>2.88407448647927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3" t="n">
        <v>77.6719901719902</v>
      </c>
      <c r="J179" s="3" t="n">
        <v>69.5638914303141</v>
      </c>
      <c r="K179" s="3" t="n">
        <v>73.9196823942587</v>
      </c>
      <c r="L179" s="3"/>
      <c r="M179" s="3"/>
      <c r="N179" s="3" t="n">
        <v>105.167805167805</v>
      </c>
      <c r="O179" s="11"/>
      <c r="P179" s="12" t="n">
        <f aca="false">AVERAGE(I179:N179)</f>
        <v>81.580842291092</v>
      </c>
      <c r="Q179" s="12" t="n">
        <f aca="false">STDEV(I179:N179)/SQRT(4)</f>
        <v>8.03494669963467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11" t="n">
        <v>46.5755528255528</v>
      </c>
      <c r="J180" s="11" t="n">
        <v>40.4086611771882</v>
      </c>
      <c r="K180" s="11" t="n">
        <v>53.0920751259734</v>
      </c>
      <c r="L180" s="0" t="n">
        <v>58.694608862582</v>
      </c>
      <c r="M180" s="0" t="n">
        <v>53.2378679395386</v>
      </c>
      <c r="N180" s="0" t="n">
        <v>42.6789426789427</v>
      </c>
      <c r="O180" s="11"/>
      <c r="P180" s="12" t="n">
        <f aca="false">AVERAGE(I180:N180)</f>
        <v>49.1146181016296</v>
      </c>
      <c r="Q180" s="12" t="n">
        <f aca="false">STDEV(I180:N180)/SQRT(6)</f>
        <v>2.8766649276482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3.8" hidden="false" customHeight="false" outlineLevel="0" collapsed="false">
      <c r="H184" s="11" t="n">
        <v>0.1</v>
      </c>
      <c r="I184" s="11" t="n">
        <v>0</v>
      </c>
      <c r="J184" s="11" t="e">
        <f aca="false">S$185-(I184^S$187*S$185)/(I184^S$187+S$186^S$187)</f>
        <v>#DIV/0!</v>
      </c>
      <c r="K184" s="11" t="e">
        <f aca="false">($J184-I177)^2</f>
        <v>#DIV/0!</v>
      </c>
      <c r="L184" s="11" t="e">
        <f aca="false">($J184-J177)^2</f>
        <v>#DIV/0!</v>
      </c>
      <c r="M184" s="11" t="e">
        <f aca="false">($J184-K177)^2</f>
        <v>#DIV/0!</v>
      </c>
      <c r="N184" s="11" t="e">
        <f aca="false">($J184-L177)^2</f>
        <v>#DIV/0!</v>
      </c>
      <c r="O184" s="11" t="e">
        <f aca="false">($J184-M177)^2</f>
        <v>#DIV/0!</v>
      </c>
      <c r="P184" s="11" t="n">
        <f aca="false">0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0</v>
      </c>
      <c r="K185" s="11" t="n">
        <f aca="false">($J185-I178)^2</f>
        <v>9306.08640106491</v>
      </c>
      <c r="L185" s="11" t="n">
        <f aca="false">($J185-J178)^2</f>
        <v>9817.85444929849</v>
      </c>
      <c r="M185" s="11" t="n">
        <f aca="false">($J185-K178)^2</f>
        <v>7060.72089931963</v>
      </c>
      <c r="N185" s="11" t="n">
        <f aca="false">($J185-L178)^2</f>
        <v>11026.5118099421</v>
      </c>
      <c r="O185" s="11" t="n">
        <f aca="false">($J185-M178)^2</f>
        <v>10089.2995090658</v>
      </c>
      <c r="P185" s="11" t="n">
        <f aca="false">($J185-N178)^2</f>
        <v>9239.85146809619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0</v>
      </c>
      <c r="K186" s="11" t="n">
        <f aca="false">($J186-I179)^2</f>
        <v>6032.93805727774</v>
      </c>
      <c r="L186" s="11" t="n">
        <f aca="false">($J186-J179)^2</f>
        <v>4839.13499092853</v>
      </c>
      <c r="M186" s="11" t="n">
        <f aca="false">($J186-K179)^2</f>
        <v>5464.11944526808</v>
      </c>
      <c r="N186" s="11"/>
      <c r="O186" s="11"/>
      <c r="P186" s="11" t="n">
        <f aca="false">($J186-N179)^2</f>
        <v>11060.2672438134</v>
      </c>
      <c r="R186" s="12" t="s">
        <v>0</v>
      </c>
      <c r="S186" s="11"/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0</v>
      </c>
      <c r="K187" s="11" t="n">
        <f aca="false">($J187-I180)^2</f>
        <v>2169.28212100586</v>
      </c>
      <c r="L187" s="11" t="n">
        <f aca="false">($J187-J180)^2</f>
        <v>1632.8598981328</v>
      </c>
      <c r="M187" s="11" t="n">
        <f aca="false">($J187-K180)^2</f>
        <v>2818.768441182</v>
      </c>
      <c r="N187" s="11" t="n">
        <f aca="false">($J187-L180)^2</f>
        <v>3445.05710953149</v>
      </c>
      <c r="O187" s="11" t="n">
        <f aca="false">($J187-M180)^2</f>
        <v>2834.27058274775</v>
      </c>
      <c r="P187" s="11" t="n">
        <f aca="false">($J187-N180)^2</f>
        <v>1821.49214819248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e">
        <f aca="false">SUM(K184:P187)</f>
        <v>#DIV/0!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O210" s="0" t="s">
        <v>2</v>
      </c>
      <c r="P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2" t="n">
        <f aca="false">AVERAGE(I211:N211)</f>
        <v>100</v>
      </c>
      <c r="P211" s="12" t="n">
        <f aca="false">STDEV(I211:N211)/SQRT(6)</f>
        <v>0</v>
      </c>
      <c r="Q211" s="12"/>
      <c r="R211" s="12"/>
      <c r="S211" s="11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n">
        <v>0</v>
      </c>
      <c r="H212" s="11" t="n">
        <v>1000</v>
      </c>
      <c r="I212" s="0" t="n">
        <v>96.6369778869779</v>
      </c>
      <c r="J212" s="0" t="n">
        <v>90.97285757853</v>
      </c>
      <c r="K212" s="0" t="n">
        <v>88.8990685600855</v>
      </c>
      <c r="L212" s="3" t="n">
        <v>104.11134218525</v>
      </c>
      <c r="M212" s="3" t="n">
        <v>105.298329355609</v>
      </c>
      <c r="N212" s="0" t="n">
        <v>99.4356994356994</v>
      </c>
      <c r="O212" s="12" t="n">
        <f aca="false">AVERAGE(I212:N212)</f>
        <v>97.559045833692</v>
      </c>
      <c r="P212" s="12" t="n">
        <f aca="false">STDEV(I212:N212)/SQRT(6)</f>
        <v>2.74210513452321</v>
      </c>
      <c r="Q212" s="12"/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3" t="n">
        <v>92.3832923832924</v>
      </c>
      <c r="J213" s="3" t="n">
        <v>90.9576090271424</v>
      </c>
      <c r="K213" s="3" t="n">
        <v>90.0595510765002</v>
      </c>
      <c r="L213" s="0" t="n">
        <v>97.2804351303791</v>
      </c>
      <c r="M213" s="0" t="n">
        <v>87.478122513922</v>
      </c>
      <c r="N213" s="0" t="n">
        <v>88.1942381942382</v>
      </c>
      <c r="O213" s="12" t="n">
        <f aca="false">AVERAGE(I213:N213)</f>
        <v>91.0588747209124</v>
      </c>
      <c r="P213" s="12" t="n">
        <f aca="false">STDEV(I213:N213)/SQRT(6)</f>
        <v>1.44336097769415</v>
      </c>
      <c r="Q213" s="12"/>
      <c r="R213" s="12"/>
      <c r="S213" s="11"/>
      <c r="T213" s="3"/>
      <c r="U213" s="3"/>
      <c r="V213" s="3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0" t="n">
        <v>82.7702702702703</v>
      </c>
      <c r="J214" s="0" t="n">
        <v>82.3269289417505</v>
      </c>
      <c r="K214" s="0" t="n">
        <v>76.2101084134982</v>
      </c>
      <c r="L214" s="0" t="n">
        <v>92.4652055671093</v>
      </c>
      <c r="M214" s="0" t="n">
        <v>92.5377883850437</v>
      </c>
      <c r="N214" s="3" t="n">
        <v>81.1404811404811</v>
      </c>
      <c r="O214" s="12" t="n">
        <f aca="false">AVERAGE(I214:N214)</f>
        <v>84.5751304530255</v>
      </c>
      <c r="P214" s="12" t="n">
        <f aca="false">STDEV(I214:N214)/SQRT(6)</f>
        <v>2.68166333075046</v>
      </c>
      <c r="Q214" s="12"/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3.8" hidden="false" customHeight="false" outlineLevel="0" collapsed="false">
      <c r="H218" s="11" t="n">
        <v>0.1</v>
      </c>
      <c r="I218" s="11" t="n">
        <v>0</v>
      </c>
      <c r="J218" s="11" t="e">
        <f aca="false">S$219-((I218^S$221*S$219)/(I218^S$221+S$220^S$221))</f>
        <v>#DIV/0!</v>
      </c>
      <c r="K218" s="11" t="e">
        <f aca="false">($J218-I211)^2</f>
        <v>#DIV/0!</v>
      </c>
      <c r="L218" s="11" t="e">
        <f aca="false">($J218-J211)^2</f>
        <v>#DIV/0!</v>
      </c>
      <c r="M218" s="11" t="e">
        <f aca="false">($J218-K211)^2</f>
        <v>#DIV/0!</v>
      </c>
      <c r="N218" s="11" t="e">
        <f aca="false">($J218-L211)^2</f>
        <v>#DIV/0!</v>
      </c>
      <c r="O218" s="11" t="e">
        <f aca="false">($J218-M211)^2</f>
        <v>#DIV/0!</v>
      </c>
      <c r="P218" s="11" t="n">
        <f aca="false">0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0</v>
      </c>
      <c r="K219" s="11" t="n">
        <f aca="false">($J219-I212)^2</f>
        <v>9338.70549512826</v>
      </c>
      <c r="L219" s="11" t="n">
        <f aca="false">($J219-J212)^2</f>
        <v>8276.0608160035</v>
      </c>
      <c r="M219" s="11" t="n">
        <f aca="false">($J219-K212)^2</f>
        <v>7903.04439085078</v>
      </c>
      <c r="N219" s="11" t="n">
        <f aca="false">($J219-L212)^2</f>
        <v>10839.1715716142</v>
      </c>
      <c r="O219" s="11" t="n">
        <f aca="false">($J219-M212)^2</f>
        <v>11087.7381650823</v>
      </c>
      <c r="P219" s="11" t="n">
        <f aca="false">($J219-N212)^2</f>
        <v>9887.45832226675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0</v>
      </c>
      <c r="K220" s="11" t="n">
        <f aca="false">($J220-I213)^2</f>
        <v>8534.67271157689</v>
      </c>
      <c r="L220" s="11" t="n">
        <f aca="false">($J220-J213)^2</f>
        <v>8273.2866399345</v>
      </c>
      <c r="M220" s="11" t="n">
        <f aca="false">($J220-K213)^2</f>
        <v>8110.72274010075</v>
      </c>
      <c r="N220" s="11" t="n">
        <f aca="false">($J220-L213)^2</f>
        <v>9463.4830591559</v>
      </c>
      <c r="O220" s="11" t="n">
        <f aca="false">($J220-M213)^2</f>
        <v>7652.42191856075</v>
      </c>
      <c r="P220" s="11" t="n">
        <f aca="false">($J220-N213)^2</f>
        <v>7778.22365066202</v>
      </c>
      <c r="R220" s="12" t="s">
        <v>0</v>
      </c>
      <c r="S220" s="11"/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0</v>
      </c>
      <c r="K221" s="11" t="n">
        <f aca="false">($J221-I214)^2</f>
        <v>6850.91764061359</v>
      </c>
      <c r="L221" s="11" t="n">
        <f aca="false">($J221-J214)^2</f>
        <v>6777.72322898004</v>
      </c>
      <c r="M221" s="11" t="n">
        <f aca="false">($J221-K214)^2</f>
        <v>5807.98062439715</v>
      </c>
      <c r="N221" s="11" t="n">
        <f aca="false">($J221-L214)^2</f>
        <v>8549.81424056778</v>
      </c>
      <c r="O221" s="11" t="n">
        <f aca="false">($J221-M214)^2</f>
        <v>8563.24227919513</v>
      </c>
      <c r="P221" s="11" t="n">
        <f aca="false">($J221-N214)^2</f>
        <v>6583.77767970877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SUM(K219:N222)</f>
        <v>98725.5831589233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n">
        <v>0</v>
      </c>
      <c r="H247" s="11" t="n">
        <v>1000</v>
      </c>
      <c r="I247" s="0" t="n">
        <v>96.1762899262899</v>
      </c>
      <c r="J247" s="0" t="n">
        <v>110.719731625496</v>
      </c>
      <c r="K247" s="0" t="n">
        <v>86.1047488166132</v>
      </c>
      <c r="L247" s="11" t="n">
        <v>102.079667253239</v>
      </c>
      <c r="M247" s="11" t="n">
        <v>108.43277645187</v>
      </c>
      <c r="N247" s="11" t="n">
        <v>87.4814374814375</v>
      </c>
      <c r="O247" s="11"/>
      <c r="P247" s="12" t="n">
        <f aca="false">AVERAGE(I247:N247)</f>
        <v>98.4991085924909</v>
      </c>
      <c r="Q247" s="12" t="n">
        <f aca="false">STDEV(I247:N247)/SQRT(6)</f>
        <v>4.24753458804682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0" t="n">
        <v>96.4527027027027</v>
      </c>
      <c r="J248" s="0" t="n">
        <v>84.3092406221409</v>
      </c>
      <c r="K248" s="0" t="n">
        <v>89.7236219270118</v>
      </c>
      <c r="L248" s="0" t="n">
        <v>103.08750599904</v>
      </c>
      <c r="M248" s="0" t="n">
        <v>92.9196499602228</v>
      </c>
      <c r="N248" s="0" t="n">
        <v>90.3920403920404</v>
      </c>
      <c r="O248" s="11"/>
      <c r="P248" s="12" t="n">
        <f aca="false">AVERAGE(I248:N248)</f>
        <v>92.8141269338598</v>
      </c>
      <c r="Q248" s="12" t="n">
        <f aca="false">STDEV(I248:N248)/SQRT(6)</f>
        <v>2.62388707671313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20000</v>
      </c>
      <c r="I249" s="3" t="n">
        <v>89.0970515970516</v>
      </c>
      <c r="J249" s="3" t="n">
        <v>104.574565416285</v>
      </c>
      <c r="K249" s="3" t="n">
        <v>90.7161398686822</v>
      </c>
      <c r="L249" s="11" t="n">
        <v>111.486162214046</v>
      </c>
      <c r="M249" s="11" t="n">
        <v>99.2999204455052</v>
      </c>
      <c r="N249" s="11" t="n">
        <v>102.539352539353</v>
      </c>
      <c r="O249" s="11"/>
      <c r="P249" s="12" t="n">
        <f aca="false">AVERAGE(I249:N249)</f>
        <v>99.6188653468205</v>
      </c>
      <c r="Q249" s="12" t="n">
        <f aca="false">STDEV(I249:N249)/SQRT(6)</f>
        <v>3.48324444031275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U250" s="3"/>
      <c r="V250" s="3"/>
      <c r="W250" s="3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3.8" hidden="false" customHeight="false" outlineLevel="0" collapsed="false">
      <c r="H253" s="11" t="n">
        <v>0.1</v>
      </c>
      <c r="I253" s="11" t="n">
        <v>0</v>
      </c>
      <c r="J253" s="11" t="e">
        <f aca="false">S$254-((I253^S$256*S$254)/(I253^S$256+S$255^S$256))</f>
        <v>#DIV/0!</v>
      </c>
      <c r="K253" s="11" t="e">
        <f aca="false">($J253-I246)^2</f>
        <v>#DIV/0!</v>
      </c>
      <c r="L253" s="11" t="e">
        <f aca="false">($J253-J246)^2</f>
        <v>#DIV/0!</v>
      </c>
      <c r="M253" s="11" t="e">
        <f aca="false">($J253-K246)^2</f>
        <v>#DIV/0!</v>
      </c>
      <c r="N253" s="11" t="e">
        <f aca="false">($J253-L246)^2</f>
        <v>#DIV/0!</v>
      </c>
      <c r="O253" s="11" t="e">
        <f aca="false">($J253-M246)^2</f>
        <v>#DIV/0!</v>
      </c>
      <c r="P253" s="11" t="n">
        <f aca="false">0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0</v>
      </c>
      <c r="K254" s="11" t="n">
        <f aca="false">($J254-I247)^2</f>
        <v>9249.87874398577</v>
      </c>
      <c r="L254" s="11" t="n">
        <f aca="false">($J254-J247)^2</f>
        <v>12258.8589712219</v>
      </c>
      <c r="M254" s="11" t="n">
        <f aca="false">($J254-K247)^2</f>
        <v>7414.02776877205</v>
      </c>
      <c r="N254" s="11" t="n">
        <f aca="false">($J254-L247)^2</f>
        <v>10420.258466532</v>
      </c>
      <c r="O254" s="11" t="n">
        <f aca="false">($J254-M247)^2</f>
        <v>11757.6670090612</v>
      </c>
      <c r="P254" s="11" t="n">
        <f aca="false">($J254-N247)^2</f>
        <v>7653.00190381866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0</v>
      </c>
      <c r="K255" s="11" t="n">
        <f aca="false">($J255-I248)^2</f>
        <v>9303.12385865595</v>
      </c>
      <c r="L255" s="11" t="n">
        <f aca="false">($J255-J248)^2</f>
        <v>7108.04805428205</v>
      </c>
      <c r="M255" s="11" t="n">
        <f aca="false">($J255-K248)^2</f>
        <v>8050.32833170135</v>
      </c>
      <c r="N255" s="11" t="n">
        <f aca="false">($J255-L248)^2</f>
        <v>10627.0338931021</v>
      </c>
      <c r="O255" s="11" t="n">
        <f aca="false">($J255-M248)^2</f>
        <v>8634.06134873033</v>
      </c>
      <c r="P255" s="11" t="n">
        <f aca="false">($J255-N248)^2</f>
        <v>8170.72096623626</v>
      </c>
      <c r="R255" s="12" t="s">
        <v>0</v>
      </c>
      <c r="S255" s="11"/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20000</v>
      </c>
      <c r="I256" s="11" t="n">
        <v>20000</v>
      </c>
      <c r="J256" s="11" t="n">
        <f aca="false">S$254-((I256^S$256*S$254)/(I256^S$256+S$255^S$256))</f>
        <v>0</v>
      </c>
      <c r="K256" s="11" t="n">
        <f aca="false">($J256-I249)^2</f>
        <v>7938.28460328768</v>
      </c>
      <c r="L256" s="11" t="n">
        <f aca="false">($J256-J249)^2</f>
        <v>10935.8397320049</v>
      </c>
      <c r="M256" s="11" t="n">
        <f aca="false">($J256-K249)^2</f>
        <v>8229.41803267431</v>
      </c>
      <c r="N256" s="11" t="n">
        <f aca="false">($J256-L249)^2</f>
        <v>12429.1643652166</v>
      </c>
      <c r="O256" s="11" t="n">
        <f aca="false">($J256-M249)^2</f>
        <v>9860.47420048366</v>
      </c>
      <c r="P256" s="11" t="n">
        <f aca="false">($J256-N249)^2</f>
        <v>10514.3188191897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e">
        <f aca="false">SUM(K253:P256)</f>
        <v>#DIV/0!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25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T259" activeCellId="0" sqref="T259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tr">
        <f aca="false">G7</f>
        <v>DAP-06</v>
      </c>
      <c r="B6" s="9" t="n">
        <f aca="false">AVERAGE(T15,AN15,AC15,AY15,BJ15)</f>
        <v>80226.3559149852</v>
      </c>
      <c r="C6" s="9" t="e">
        <f aca="false">STDEV(T15,AN15,AC15,AY15,BJ15)</f>
        <v>#DIV/0!</v>
      </c>
      <c r="D6" s="10" t="n">
        <f aca="false">B6/1000</f>
        <v>80.2263559149852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STDEV(J6:O6)/SQRT(6)</f>
        <v>0</v>
      </c>
      <c r="R6" s="12"/>
      <c r="T6" s="11"/>
      <c r="U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143</v>
      </c>
      <c r="I7" s="11" t="n">
        <v>1000</v>
      </c>
      <c r="J7" s="0" t="n">
        <v>104.32519741565</v>
      </c>
      <c r="K7" s="0" t="n">
        <v>108.065339458908</v>
      </c>
      <c r="L7" s="0" t="n">
        <v>113.355874894336</v>
      </c>
      <c r="M7" s="12" t="n">
        <v>88.3540580291483</v>
      </c>
      <c r="N7" s="12" t="n">
        <v>99.3842709207948</v>
      </c>
      <c r="O7" s="0" t="n">
        <v>89.8917886696372</v>
      </c>
      <c r="P7" s="12" t="n">
        <f aca="false">AVERAGE(J7:O7)</f>
        <v>100.562754898079</v>
      </c>
      <c r="Q7" s="12" t="n">
        <f aca="false">STDEV(J7:O7)/SQRT(6)</f>
        <v>4.07602458284927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DAP-10a</v>
      </c>
      <c r="B8" s="17" t="n">
        <f aca="false">AVERAGE(S49,AB49,AM49,AX49)</f>
        <v>53687091.2</v>
      </c>
      <c r="C8" s="18" t="e">
        <f aca="false">STDEV(S49,AB49,AM49,AX49)</f>
        <v>#DIV/0!</v>
      </c>
      <c r="D8" s="10" t="n">
        <f aca="false">B8/1000</f>
        <v>53687.0912</v>
      </c>
      <c r="E8" s="10" t="e">
        <f aca="false">C8/1000</f>
        <v>#DIV/0!</v>
      </c>
      <c r="I8" s="11" t="n">
        <v>5000</v>
      </c>
      <c r="J8" s="0" t="n">
        <v>93.9339554917444</v>
      </c>
      <c r="K8" s="0" t="n">
        <v>98.0602348136805</v>
      </c>
      <c r="L8" s="0" t="n">
        <v>93.1360946745562</v>
      </c>
      <c r="M8" s="12" t="n">
        <v>93.2076480812943</v>
      </c>
      <c r="N8" s="12" t="n">
        <v>100.209907640638</v>
      </c>
      <c r="O8" s="3" t="n">
        <v>77.5047740292807</v>
      </c>
      <c r="P8" s="12" t="n">
        <f aca="false">AVERAGE(J8:O8)</f>
        <v>92.6754357885324</v>
      </c>
      <c r="Q8" s="12" t="n">
        <f aca="false">STDEV(J8:O8)/SQRT(6)</f>
        <v>3.25572640753817</v>
      </c>
      <c r="R8" s="12"/>
      <c r="S8" s="2"/>
      <c r="T8" s="11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20000</v>
      </c>
      <c r="J9" s="0" t="n">
        <v>74.6051687006461</v>
      </c>
      <c r="K9" s="0" t="n">
        <v>75.9401054960014</v>
      </c>
      <c r="L9" s="0" t="n">
        <v>77.447168216399</v>
      </c>
      <c r="M9" s="0" t="n">
        <v>82.8720417168071</v>
      </c>
      <c r="N9" s="0" t="n">
        <v>91.6876574307305</v>
      </c>
      <c r="O9" s="0" t="n">
        <v>79.9236155315086</v>
      </c>
      <c r="P9" s="12" t="n">
        <f aca="false">AVERAGE(J9:O9)</f>
        <v>80.4126261820155</v>
      </c>
      <c r="Q9" s="12" t="n">
        <f aca="false">STDEV(J9:O9)/SQRT(6)</f>
        <v>2.55563514922846</v>
      </c>
      <c r="R9" s="12"/>
      <c r="T9" s="11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DAP-10b</v>
      </c>
      <c r="B10" s="17" t="n">
        <f aca="false">AVERAGE(S84,AB84,AM84,AX84)</f>
        <v>178851.013290611</v>
      </c>
      <c r="C10" s="18" t="e">
        <f aca="false">STDEV(S84,AB84,AM84,AX84)</f>
        <v>#DIV/0!</v>
      </c>
      <c r="D10" s="10" t="n">
        <f aca="false">B10/1000</f>
        <v>178.851013290611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DAP-13</v>
      </c>
      <c r="B12" s="17" t="n">
        <f aca="false">AVERAGE(S118)</f>
        <v>5368709220000000</v>
      </c>
      <c r="C12" s="18" t="e">
        <f aca="false">STDEV(S118)</f>
        <v>#DIV/0!</v>
      </c>
      <c r="D12" s="10" t="n">
        <f aca="false">B12/1000</f>
        <v>5368709220000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str">
        <f aca="false">G144</f>
        <v>DAP-16</v>
      </c>
      <c r="B14" s="17" t="n">
        <f aca="false">AVERAGE(S152,AB152,AM152)</f>
        <v>219017.29215134</v>
      </c>
      <c r="C14" s="18" t="e">
        <f aca="false">STDEV(S152,AB152,AM152)</f>
        <v>#DIV/0!</v>
      </c>
      <c r="D14" s="10" t="n">
        <f aca="false">B14/1000</f>
        <v>219.01729215134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98.7688725060538</v>
      </c>
      <c r="L14" s="11" t="n">
        <f aca="false">($K14-J7)^2</f>
        <v>30.8727465009995</v>
      </c>
      <c r="M14" s="11" t="n">
        <f aca="false">($K14-K7)^2</f>
        <v>86.4242978055109</v>
      </c>
      <c r="N14" s="11" t="n">
        <f aca="false">($K14-L7)^2</f>
        <v>212.780638675751</v>
      </c>
      <c r="O14" s="11" t="n">
        <f aca="false">($K14-M7)^2</f>
        <v>108.46836058836</v>
      </c>
      <c r="P14" s="11" t="n">
        <f aca="false">($K14-N7)^2</f>
        <v>0.378715208865781</v>
      </c>
      <c r="Q14" s="11" t="n">
        <f aca="false">($K14-O7)^2</f>
        <v>78.8026174387684</v>
      </c>
      <c r="S14" s="12" t="s">
        <v>12</v>
      </c>
      <c r="T14" s="11" t="n">
        <f aca="false">P6</f>
        <v>100</v>
      </c>
      <c r="U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94.1332702233713</v>
      </c>
      <c r="L15" s="11" t="n">
        <f aca="false">($K15-J8)^2</f>
        <v>0.039726362243497</v>
      </c>
      <c r="M15" s="11" t="n">
        <f aca="false">($K15-K8)^2</f>
        <v>15.4210508935424</v>
      </c>
      <c r="N15" s="11" t="n">
        <f aca="false">($K15-L8)^2</f>
        <v>0.994359075154654</v>
      </c>
      <c r="O15" s="11" t="n">
        <f aca="false">($K15-M8)^2</f>
        <v>0.856776349903194</v>
      </c>
      <c r="P15" s="11" t="n">
        <f aca="false">($K15-N8)^2</f>
        <v>36.9255223009258</v>
      </c>
      <c r="Q15" s="11" t="n">
        <f aca="false">($K15-O8)^2</f>
        <v>276.506885676885</v>
      </c>
      <c r="S15" s="12" t="s">
        <v>0</v>
      </c>
      <c r="T15" s="11" t="n">
        <v>80226.3559149852</v>
      </c>
      <c r="U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6" t="str">
        <f aca="false">G178</f>
        <v>DAP-02</v>
      </c>
      <c r="B16" s="17" t="n">
        <f aca="false">AVERAGE(S186,AB186,AM186,AX186,BI186)</f>
        <v>2306179.79295343</v>
      </c>
      <c r="C16" s="18" t="e">
        <f aca="false">STDEV(S186,AB186,AM186,AX186,BI186)</f>
        <v>#DIV/0!</v>
      </c>
      <c r="D16" s="10" t="n">
        <f aca="false">B16/1000</f>
        <v>2306.17979295343</v>
      </c>
      <c r="E16" s="10" t="e">
        <f aca="false">C16/1000</f>
        <v>#DIV/0!</v>
      </c>
      <c r="I16" s="11" t="n">
        <v>20000</v>
      </c>
      <c r="J16" s="11" t="n">
        <v>20000</v>
      </c>
      <c r="K16" s="11" t="n">
        <f aca="false">$T$14-(J16^$T$16*$T$14)/(J16^$T$16+$T$15^$T$16)</f>
        <v>80.0451689404286</v>
      </c>
      <c r="L16" s="11" t="n">
        <f aca="false">($K16-J9)^2</f>
        <v>29.593602608834</v>
      </c>
      <c r="M16" s="11" t="n">
        <f aca="false">($K16-K9)^2</f>
        <v>16.8515458827729</v>
      </c>
      <c r="N16" s="11" t="n">
        <f aca="false">($K16-L9)^2</f>
        <v>6.74960776205849</v>
      </c>
      <c r="O16" s="11" t="n">
        <f aca="false">($K16-M9)^2</f>
        <v>7.99120969382969</v>
      </c>
      <c r="P16" s="11" t="n">
        <f aca="false">($K16-N9)^2</f>
        <v>135.547538246811</v>
      </c>
      <c r="Q16" s="11" t="n">
        <f aca="false">($K16-O9)^2</f>
        <v>0.0147752312200815</v>
      </c>
      <c r="S16" s="12" t="s">
        <v>14</v>
      </c>
      <c r="T16" s="11" t="n">
        <v>1</v>
      </c>
      <c r="U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1045.21997630244</v>
      </c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6" t="str">
        <f aca="false">G212</f>
        <v>DAP-14</v>
      </c>
      <c r="B18" s="17" t="n">
        <f aca="false">AVERAGE(S220,AB220,AM220,AX220,BI220)</f>
        <v>805909.326051898</v>
      </c>
      <c r="C18" s="17" t="e">
        <f aca="false">STDEV(S220,AB220,AM220,AX220,BI220)</f>
        <v>#DIV/0!</v>
      </c>
      <c r="D18" s="10" t="n">
        <f aca="false">B18/1000</f>
        <v>805.909326051898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6" t="str">
        <f aca="false">G247</f>
        <v>NJ1-4</v>
      </c>
      <c r="B20" s="18" t="n">
        <f aca="false">AVERAGE(S255,AB255,AM255,AX255)</f>
        <v>154041.803042041</v>
      </c>
      <c r="C20" s="18" t="e">
        <f aca="false">STDEV(S255,AB255,AM255,AX255)</f>
        <v>#DIV/0!</v>
      </c>
      <c r="D20" s="10" t="n">
        <f aca="false">B20/1000</f>
        <v>154.041803042041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V39" s="3"/>
      <c r="W39" s="3"/>
      <c r="X39" s="3"/>
      <c r="Y39" s="12"/>
      <c r="Z39" s="12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M40" s="0" t="n">
        <v>100</v>
      </c>
      <c r="N40" s="0" t="n">
        <v>100</v>
      </c>
      <c r="O40" s="12" t="n">
        <f aca="false">AVERAGE(I40:N40)</f>
        <v>100</v>
      </c>
      <c r="P40" s="12" t="n">
        <f aca="false">STDEV(I40:L40)/SQRT(5)</f>
        <v>0</v>
      </c>
      <c r="Q40" s="12"/>
      <c r="R40" s="12"/>
      <c r="S40" s="11"/>
      <c r="T40" s="3"/>
      <c r="U40" s="3"/>
      <c r="Y40" s="12"/>
      <c r="Z40" s="12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144</v>
      </c>
      <c r="H41" s="11" t="n">
        <v>1000</v>
      </c>
      <c r="I41" s="0" t="n">
        <v>105.689160086145</v>
      </c>
      <c r="J41" s="0" t="n">
        <v>101.344223243151</v>
      </c>
      <c r="K41" s="0" t="n">
        <v>101.284868977177</v>
      </c>
      <c r="L41" s="12" t="n">
        <v>83.6208049204439</v>
      </c>
      <c r="M41" s="12" t="n">
        <v>103.750349846068</v>
      </c>
      <c r="N41" s="0" t="n">
        <v>91.4322087842139</v>
      </c>
      <c r="O41" s="12" t="n">
        <f aca="false">AVERAGE(I41:N41)</f>
        <v>97.8536026428665</v>
      </c>
      <c r="P41" s="12" t="n">
        <f aca="false">STDEV(I41:L41)/SQRT(5)</f>
        <v>4.38069780406538</v>
      </c>
      <c r="Q41" s="12"/>
      <c r="R41" s="12"/>
      <c r="S41" s="11"/>
      <c r="Y41" s="12"/>
      <c r="Z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0" t="n">
        <v>106.317300789663</v>
      </c>
      <c r="J42" s="0" t="n">
        <v>99.7277522545516</v>
      </c>
      <c r="K42" s="0" t="n">
        <v>104.243448858834</v>
      </c>
      <c r="L42" s="12" t="n">
        <v>91.5095601016179</v>
      </c>
      <c r="M42" s="12" t="n">
        <v>102.672823957459</v>
      </c>
      <c r="N42" s="0" t="n">
        <v>92.488860598345</v>
      </c>
      <c r="O42" s="12" t="n">
        <f aca="false">AVERAGE(I42:N42)</f>
        <v>99.4932910934118</v>
      </c>
      <c r="P42" s="12" t="n">
        <f aca="false">STDEV(I42:L42)/SQRT(5)</f>
        <v>2.9356268977784</v>
      </c>
      <c r="Q42" s="12"/>
      <c r="R42" s="12"/>
      <c r="S42" s="11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3" t="n">
        <v>100.502512562814</v>
      </c>
      <c r="J43" s="3" t="n">
        <v>98.5196528841245</v>
      </c>
      <c r="K43" s="3" t="n">
        <v>119.137785291631</v>
      </c>
      <c r="L43" s="12" t="n">
        <v>89.7847305789544</v>
      </c>
      <c r="M43" s="12" t="n">
        <v>98.4466834592779</v>
      </c>
      <c r="N43" s="0" t="n">
        <v>91.0120942075112</v>
      </c>
      <c r="O43" s="12" t="n">
        <f aca="false">AVERAGE(I43:N43)</f>
        <v>99.5672431640522</v>
      </c>
      <c r="P43" s="12" t="n">
        <f aca="false">STDEV(I43:L43)/SQRT(5)</f>
        <v>5.52129822513468</v>
      </c>
      <c r="Q43" s="12"/>
      <c r="R43" s="12"/>
      <c r="S43" s="11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99.9981373895446</v>
      </c>
      <c r="K48" s="11" t="n">
        <f aca="false">($J48-I41)^2</f>
        <v>32.3877393332209</v>
      </c>
      <c r="L48" s="11" t="n">
        <f aca="false">($J48-J41)^2</f>
        <v>1.8119471252793</v>
      </c>
      <c r="M48" s="11" t="n">
        <f aca="false">($J48-K41)^2</f>
        <v>1.655678178611</v>
      </c>
      <c r="N48" s="11" t="n">
        <f aca="false">($J48-L41)^2</f>
        <v>268.21701880346</v>
      </c>
      <c r="O48" s="11" t="n">
        <f aca="false">($J48-M41)^2</f>
        <v>14.0790983188894</v>
      </c>
      <c r="P48" s="11" t="n">
        <f aca="false">($J48-N41)^2</f>
        <v>73.3751328716227</v>
      </c>
      <c r="R48" s="12" t="s">
        <v>12</v>
      </c>
      <c r="S48" s="11" t="n">
        <v>100</v>
      </c>
      <c r="T48" s="11"/>
      <c r="U48" s="11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99.9906876415348</v>
      </c>
      <c r="K49" s="11" t="n">
        <f aca="false">($J49-I42)^2</f>
        <v>40.0260339260685</v>
      </c>
      <c r="L49" s="11" t="n">
        <f aca="false">($J49-J42)^2</f>
        <v>0.069135017728006</v>
      </c>
      <c r="M49" s="11" t="n">
        <f aca="false">($J49-K42)^2</f>
        <v>18.0859779713641</v>
      </c>
      <c r="N49" s="11" t="n">
        <f aca="false">($J49-L42)^2</f>
        <v>71.9295243483371</v>
      </c>
      <c r="O49" s="11" t="n">
        <f aca="false">($J49-M42)^2</f>
        <v>7.19385521719942</v>
      </c>
      <c r="P49" s="11" t="n">
        <f aca="false">($J49-N42)^2</f>
        <v>56.2774089859339</v>
      </c>
      <c r="R49" s="12" t="s">
        <v>0</v>
      </c>
      <c r="S49" s="11" t="n">
        <v>53687091.2</v>
      </c>
      <c r="T49" s="11"/>
      <c r="U49" s="11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99.9627609696352</v>
      </c>
      <c r="K50" s="11" t="n">
        <f aca="false">($J50-I43)^2</f>
        <v>0.291331782339014</v>
      </c>
      <c r="L50" s="11" t="n">
        <f aca="false">($J50-J43)^2</f>
        <v>2.08256094646648</v>
      </c>
      <c r="M50" s="11" t="n">
        <f aca="false">($J50-K43)^2</f>
        <v>367.681557749129</v>
      </c>
      <c r="N50" s="11" t="n">
        <f aca="false">($J50-L43)^2</f>
        <v>103.592302633623</v>
      </c>
      <c r="O50" s="11" t="n">
        <f aca="false">($J50-M43)^2</f>
        <v>2.29849101741129</v>
      </c>
      <c r="P50" s="11" t="n">
        <f aca="false">($J50-N43)^2</f>
        <v>80.1144354865921</v>
      </c>
      <c r="R50" s="12" t="s">
        <v>14</v>
      </c>
      <c r="S50" s="11" t="n">
        <v>1</v>
      </c>
      <c r="T50" s="11"/>
      <c r="U50" s="11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907.830807815626</v>
      </c>
      <c r="T51" s="11"/>
      <c r="U51" s="11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V74" s="11"/>
      <c r="W74" s="11"/>
      <c r="X74" s="11"/>
      <c r="Y74" s="11"/>
      <c r="Z74" s="1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145</v>
      </c>
      <c r="H76" s="11" t="n">
        <v>1000</v>
      </c>
      <c r="I76" s="11" t="n">
        <v>103.948312993539</v>
      </c>
      <c r="J76" s="11" t="n">
        <v>106.738131699847</v>
      </c>
      <c r="K76" s="11" t="n">
        <v>96.8554522400676</v>
      </c>
      <c r="L76" s="11" t="n">
        <v>97.5531488166867</v>
      </c>
      <c r="M76" s="11" t="n">
        <v>112.356563112231</v>
      </c>
      <c r="N76" s="11" t="n">
        <v>81.3112667091025</v>
      </c>
      <c r="O76" s="11"/>
      <c r="P76" s="12" t="n">
        <f aca="false">AVERAGE(I76:N76)</f>
        <v>99.7938125952456</v>
      </c>
      <c r="Q76" s="12" t="n">
        <f aca="false">STDEV(I76:N76)/SQRT(6)</f>
        <v>4.39152661427581</v>
      </c>
      <c r="R76" s="12"/>
      <c r="S76" s="11"/>
      <c r="V76" s="11"/>
      <c r="W76" s="11"/>
      <c r="X76" s="11"/>
      <c r="Y76" s="11"/>
      <c r="Z76" s="11"/>
      <c r="AA76" s="11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0" t="n">
        <v>100.017946877243</v>
      </c>
      <c r="J77" s="0" t="n">
        <v>95.2526799387442</v>
      </c>
      <c r="K77" s="0" t="n">
        <v>101.606086221471</v>
      </c>
      <c r="L77" s="0" t="n">
        <v>93.6622543120738</v>
      </c>
      <c r="M77" s="0" t="n">
        <v>98.3347327176042</v>
      </c>
      <c r="N77" s="0" t="n">
        <v>92.3488224061108</v>
      </c>
      <c r="O77" s="11"/>
      <c r="P77" s="12" t="n">
        <f aca="false">AVERAGE(I77:N77)</f>
        <v>96.8704204122079</v>
      </c>
      <c r="Q77" s="12" t="n">
        <f aca="false">STDEV(I77:N77)/SQRT(6)</f>
        <v>1.50368354967757</v>
      </c>
      <c r="R77" s="12"/>
      <c r="S77" s="11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90.8111988513999</v>
      </c>
      <c r="J78" s="11" t="n">
        <v>87.102263059384</v>
      </c>
      <c r="K78" s="11" t="n">
        <v>93.9983093829248</v>
      </c>
      <c r="L78" s="11" t="n">
        <v>91.1084369568124</v>
      </c>
      <c r="M78" s="11" t="n">
        <v>98.8664987405541</v>
      </c>
      <c r="N78" s="0" t="n">
        <v>78.3577339274348</v>
      </c>
      <c r="O78" s="11"/>
      <c r="P78" s="12" t="n">
        <f aca="false">AVERAGE(I78:N78)</f>
        <v>90.040740153085</v>
      </c>
      <c r="Q78" s="12" t="n">
        <f aca="false">STDEV(I78:N78)/SQRT(6)</f>
        <v>2.83088463218682</v>
      </c>
      <c r="R78" s="12"/>
      <c r="S78" s="11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99.4439842279987</v>
      </c>
      <c r="K83" s="11" t="n">
        <f aca="false">($J83-I76)^2</f>
        <v>20.2889776280741</v>
      </c>
      <c r="L83" s="11" t="n">
        <f aca="false">($J83-J76)^2</f>
        <v>53.2045873410714</v>
      </c>
      <c r="M83" s="11" t="n">
        <f aca="false">($J83-K76)^2</f>
        <v>6.70049785254234</v>
      </c>
      <c r="N83" s="11" t="n">
        <f aca="false">($J83-L76)^2</f>
        <v>3.5752585526713</v>
      </c>
      <c r="O83" s="11" t="n">
        <f aca="false">($J83-M76)^2</f>
        <v>166.734693441523</v>
      </c>
      <c r="P83" s="11" t="n">
        <f aca="false">($J83-N76)^2</f>
        <v>328.795444620084</v>
      </c>
      <c r="R83" s="12" t="s">
        <v>12</v>
      </c>
      <c r="S83" s="11" t="n">
        <v>100</v>
      </c>
      <c r="T83" s="11"/>
      <c r="U83" s="11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97.2804066126649</v>
      </c>
      <c r="K84" s="11" t="n">
        <f aca="false">($J84-I77)^2</f>
        <v>7.49412670018626</v>
      </c>
      <c r="L84" s="11" t="n">
        <f aca="false">($J84-J77)^2</f>
        <v>4.11167546412961</v>
      </c>
      <c r="M84" s="11" t="n">
        <f aca="false">($J84-K77)^2</f>
        <v>18.7115040780408</v>
      </c>
      <c r="N84" s="11" t="n">
        <f aca="false">($J84-L77)^2</f>
        <v>13.0910260702728</v>
      </c>
      <c r="O84" s="11" t="n">
        <f aca="false">($J84-M77)^2</f>
        <v>1.11160353555643</v>
      </c>
      <c r="P84" s="11" t="n">
        <f aca="false">($J84-N77)^2</f>
        <v>24.320522786334</v>
      </c>
      <c r="R84" s="12" t="s">
        <v>0</v>
      </c>
      <c r="S84" s="11" t="n">
        <v>178851.013290611</v>
      </c>
      <c r="T84" s="11"/>
      <c r="U84" s="11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89.9422187148873</v>
      </c>
      <c r="K85" s="11" t="n">
        <f aca="false">($J85-I78)^2</f>
        <v>0.755126477653415</v>
      </c>
      <c r="L85" s="11" t="n">
        <f aca="false">($J85-J78)^2</f>
        <v>8.06534812522528</v>
      </c>
      <c r="M85" s="11" t="n">
        <f aca="false">($J85-K78)^2</f>
        <v>16.4518715073408</v>
      </c>
      <c r="N85" s="11" t="n">
        <f aca="false">($J85-L78)^2</f>
        <v>1.36006498779882</v>
      </c>
      <c r="O85" s="11" t="n">
        <f aca="false">($J85-M78)^2</f>
        <v>79.6427739765152</v>
      </c>
      <c r="P85" s="11" t="n">
        <f aca="false">($J85-N78)^2</f>
        <v>134.200287790719</v>
      </c>
      <c r="R85" s="12" t="s">
        <v>14</v>
      </c>
      <c r="S85" s="11" t="n">
        <v>1</v>
      </c>
      <c r="T85" s="11"/>
      <c r="U85" s="11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888.615390935738</v>
      </c>
      <c r="T86" s="11"/>
      <c r="U86" s="11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  <c r="V108" s="11"/>
      <c r="W108" s="11"/>
      <c r="X108" s="11"/>
      <c r="Y108" s="11"/>
      <c r="Z108" s="11"/>
      <c r="AA108" s="1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STDEV(K109:N109)/SQRT(3)</f>
        <v>0</v>
      </c>
      <c r="Q109" s="12"/>
      <c r="R109" s="12"/>
      <c r="S109" s="11"/>
      <c r="T109" s="3"/>
      <c r="V109" s="11"/>
      <c r="W109" s="11"/>
      <c r="X109" s="11"/>
      <c r="Y109" s="11"/>
      <c r="Z109" s="11"/>
      <c r="AA109" s="11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0" t="s">
        <v>146</v>
      </c>
      <c r="H110" s="11" t="n">
        <v>1000</v>
      </c>
      <c r="I110" s="11" t="n">
        <v>127.727925340991</v>
      </c>
      <c r="J110" s="11" t="n">
        <v>104.645227156713</v>
      </c>
      <c r="K110" s="11" t="n">
        <v>96.770921386306</v>
      </c>
      <c r="L110" s="11" t="n">
        <v>99.5186522262334</v>
      </c>
      <c r="M110" s="11" t="n">
        <v>104.408060453401</v>
      </c>
      <c r="N110" s="11" t="n">
        <v>93.6600891152133</v>
      </c>
      <c r="O110" s="12" t="n">
        <f aca="false">AVERAGE(I110:N110)</f>
        <v>104.455145946476</v>
      </c>
      <c r="P110" s="12" t="n">
        <f aca="false">STDEV(K110:N110)/SQRT(6)</f>
        <v>1.86078372729041</v>
      </c>
      <c r="Q110" s="12"/>
      <c r="R110" s="12"/>
      <c r="S110" s="11"/>
      <c r="V110" s="11"/>
      <c r="W110" s="11"/>
      <c r="X110" s="11"/>
      <c r="Y110" s="11"/>
      <c r="Z110" s="11"/>
      <c r="AA110" s="11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11" t="n">
        <v>124.407753050969</v>
      </c>
      <c r="J111" s="11" t="n">
        <v>105.104645227157</v>
      </c>
      <c r="K111" s="11" t="n">
        <v>95.7058326289096</v>
      </c>
      <c r="L111" s="11" t="n">
        <v>96.911351784998</v>
      </c>
      <c r="M111" s="11" t="n">
        <v>107.318779736916</v>
      </c>
      <c r="N111" s="11" t="n">
        <v>94.4493952896245</v>
      </c>
      <c r="O111" s="12" t="n">
        <f aca="false">AVERAGE(I111:N111)</f>
        <v>103.982959619762</v>
      </c>
      <c r="P111" s="12" t="n">
        <f aca="false">STDEV(K111:N111)/SQRT(6)</f>
        <v>2.40915295790019</v>
      </c>
      <c r="Q111" s="12"/>
      <c r="R111" s="12"/>
      <c r="S111" s="11"/>
      <c r="U111" s="3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20000</v>
      </c>
      <c r="I112" s="11" t="n">
        <v>111.970567121321</v>
      </c>
      <c r="J112" s="11" t="n">
        <v>115.347966649651</v>
      </c>
      <c r="K112" s="11" t="n">
        <v>95.7396449704142</v>
      </c>
      <c r="L112" s="11" t="n">
        <v>97.6333734456478</v>
      </c>
      <c r="M112" s="11" t="n">
        <v>110.117548278757</v>
      </c>
      <c r="N112" s="11" t="n">
        <v>99.2106938255888</v>
      </c>
      <c r="O112" s="12" t="n">
        <f aca="false">AVERAGE(I112:N112)</f>
        <v>105.003299048563</v>
      </c>
      <c r="P112" s="12" t="n">
        <f aca="false">STDEV(K112:N112)/SQRT(6)</f>
        <v>2.63433663941804</v>
      </c>
      <c r="Q112" s="12"/>
      <c r="R112" s="12"/>
      <c r="S112" s="11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99.9999999999814</v>
      </c>
      <c r="K117" s="11" t="n">
        <f aca="false">($J117-I110)^2</f>
        <v>768.837843716604</v>
      </c>
      <c r="L117" s="11" t="n">
        <f aca="false">($J117-J110)^2</f>
        <v>21.5781353376371</v>
      </c>
      <c r="M117" s="11" t="n">
        <f aca="false">($J117-K110)^2</f>
        <v>10.4269486932956</v>
      </c>
      <c r="N117" s="11" t="n">
        <f aca="false">($J117-L110)^2</f>
        <v>0.231695679292127</v>
      </c>
      <c r="O117" s="11" t="n">
        <f aca="false">($J117-M110)^2</f>
        <v>19.4309969610021</v>
      </c>
      <c r="P117" s="11" t="n">
        <f aca="false">($J117-N110)^2</f>
        <v>40.1944700268007</v>
      </c>
      <c r="R117" s="12" t="s">
        <v>12</v>
      </c>
      <c r="S117" s="11" t="n">
        <v>100</v>
      </c>
      <c r="T117" s="11"/>
      <c r="U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99.9999999999069</v>
      </c>
      <c r="K118" s="11" t="n">
        <f aca="false">($J118-I111)^2</f>
        <v>595.738409001633</v>
      </c>
      <c r="L118" s="11" t="n">
        <f aca="false">($J118-J111)^2</f>
        <v>26.0574028960875</v>
      </c>
      <c r="M118" s="11" t="n">
        <f aca="false">($J118-K111)^2</f>
        <v>18.4398734101375</v>
      </c>
      <c r="N118" s="11" t="n">
        <f aca="false">($J118-L111)^2</f>
        <v>9.53974779545968</v>
      </c>
      <c r="O118" s="11" t="n">
        <f aca="false">($J118-M111)^2</f>
        <v>53.5645368388555</v>
      </c>
      <c r="P118" s="11" t="n">
        <f aca="false">($J118-N111)^2</f>
        <v>30.8092126498087</v>
      </c>
      <c r="R118" s="12" t="s">
        <v>0</v>
      </c>
      <c r="S118" s="11" t="n">
        <v>5368709220000000</v>
      </c>
      <c r="T118" s="11"/>
      <c r="U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99.9999999996275</v>
      </c>
      <c r="K119" s="11" t="n">
        <f aca="false">($J119-I112)^2</f>
        <v>143.29447721497</v>
      </c>
      <c r="L119" s="11" t="n">
        <f aca="false">($J119-J112)^2</f>
        <v>235.560080290234</v>
      </c>
      <c r="M119" s="11" t="n">
        <f aca="false">($J119-K112)^2</f>
        <v>18.1506249749428</v>
      </c>
      <c r="N119" s="11" t="n">
        <f aca="false">($J119-L112)^2</f>
        <v>5.60092124600169</v>
      </c>
      <c r="O119" s="11" t="n">
        <f aca="false">($J119-M112)^2</f>
        <v>102.364783180517</v>
      </c>
      <c r="P119" s="11" t="n">
        <f aca="false">($J119-N112)^2</f>
        <v>0.623004236375565</v>
      </c>
      <c r="R119" s="12" t="s">
        <v>14</v>
      </c>
      <c r="S119" s="11" t="n">
        <v>1</v>
      </c>
      <c r="T119" s="11"/>
      <c r="U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2100.44316414966</v>
      </c>
      <c r="T120" s="11"/>
      <c r="U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V142" s="11"/>
      <c r="W142" s="11"/>
      <c r="X142" s="11"/>
      <c r="Y142" s="11"/>
      <c r="Z142" s="11"/>
      <c r="AA142" s="1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0" t="s">
        <v>147</v>
      </c>
      <c r="H144" s="11" t="n">
        <v>1000</v>
      </c>
      <c r="I144" s="0" t="n">
        <v>104.684134960517</v>
      </c>
      <c r="J144" s="0" t="n">
        <v>94.7932618683001</v>
      </c>
      <c r="K144" s="0" t="n">
        <v>100.828402366864</v>
      </c>
      <c r="L144" s="0" t="n">
        <v>101.403931006819</v>
      </c>
      <c r="M144" s="0" t="n">
        <v>103.232577665827</v>
      </c>
      <c r="N144" s="0" t="n">
        <v>90.8084022915341</v>
      </c>
      <c r="O144" s="11"/>
      <c r="P144" s="12" t="n">
        <f aca="false">AVERAGE(I144:N144)</f>
        <v>99.2917850266435</v>
      </c>
      <c r="Q144" s="12" t="n">
        <f aca="false">STDEV(I144:N144)/SQRT(6)</f>
        <v>2.18810520133083</v>
      </c>
      <c r="R144" s="12"/>
      <c r="S144" s="11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0" t="n">
        <v>103.391959798995</v>
      </c>
      <c r="J145" s="0" t="n">
        <v>103.301003913561</v>
      </c>
      <c r="K145" s="0" t="n">
        <v>96.3820794590026</v>
      </c>
      <c r="L145" s="0" t="n">
        <v>101.363818692339</v>
      </c>
      <c r="M145" s="0" t="n">
        <v>107.06689056815</v>
      </c>
      <c r="N145" s="0" t="n">
        <v>98.497772119669</v>
      </c>
      <c r="O145" s="11"/>
      <c r="P145" s="12" t="n">
        <f aca="false">AVERAGE(I145:N145)</f>
        <v>101.667254091953</v>
      </c>
      <c r="Q145" s="12" t="n">
        <f aca="false">STDEV(I145:N145)/SQRT(6)</f>
        <v>1.55853117010579</v>
      </c>
      <c r="R145" s="12"/>
      <c r="S145" s="11"/>
      <c r="U145" s="3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11" t="n">
        <v>88.5498923187366</v>
      </c>
      <c r="J146" s="11" t="n">
        <v>85.0604049685214</v>
      </c>
      <c r="K146" s="11" t="n">
        <v>75.4353338968724</v>
      </c>
      <c r="L146" s="11" t="n">
        <v>98.5693274501939</v>
      </c>
      <c r="M146" s="11" t="n">
        <v>97.4951021550518</v>
      </c>
      <c r="N146" s="11" t="n">
        <v>98.115849777212</v>
      </c>
      <c r="O146" s="11"/>
      <c r="P146" s="12" t="n">
        <f aca="false">AVERAGE(I146:N146)</f>
        <v>90.537651761098</v>
      </c>
      <c r="Q146" s="12" t="n">
        <f aca="false">STDEV(I146:N146)/SQRT(6)</f>
        <v>3.79637739795089</v>
      </c>
      <c r="R146" s="12"/>
      <c r="S146" s="11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99.545490270232</v>
      </c>
      <c r="K151" s="11" t="n">
        <f aca="false">($J151-I144)^2</f>
        <v>26.4056692529946</v>
      </c>
      <c r="L151" s="11" t="n">
        <f aca="false">($J151-J144)^2</f>
        <v>22.5836747841278</v>
      </c>
      <c r="M151" s="11" t="n">
        <f aca="false">($J151-K144)^2</f>
        <v>1.6458634476848</v>
      </c>
      <c r="N151" s="11" t="n">
        <f aca="false">($J151-L144)^2</f>
        <v>3.45380197140613</v>
      </c>
      <c r="O151" s="11" t="n">
        <f aca="false">($J151-M144)^2</f>
        <v>13.5946134627557</v>
      </c>
      <c r="P151" s="11" t="n">
        <f aca="false">($J151-N144)^2</f>
        <v>76.3367063475069</v>
      </c>
      <c r="R151" s="12" t="s">
        <v>12</v>
      </c>
      <c r="S151" s="11" t="n">
        <v>100</v>
      </c>
      <c r="T151" s="11"/>
      <c r="U151" s="11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97.7680294445207</v>
      </c>
      <c r="K152" s="11" t="n">
        <f aca="false">($J152-I145)^2</f>
        <v>31.6285926319777</v>
      </c>
      <c r="L152" s="11" t="n">
        <f aca="false">($J152-J145)^2</f>
        <v>30.6138064750521</v>
      </c>
      <c r="M152" s="11" t="n">
        <f aca="false">($J152-K145)^2</f>
        <v>1.92085736235757</v>
      </c>
      <c r="N152" s="11" t="n">
        <f aca="false">($J152-L145)^2</f>
        <v>12.9297003147258</v>
      </c>
      <c r="O152" s="11" t="n">
        <f aca="false">($J152-M145)^2</f>
        <v>86.4688181965448</v>
      </c>
      <c r="P152" s="11" t="n">
        <f aca="false">($J152-N145)^2</f>
        <v>0.53252437193262</v>
      </c>
      <c r="R152" s="12" t="s">
        <v>0</v>
      </c>
      <c r="S152" s="11" t="n">
        <v>219017.29215134</v>
      </c>
      <c r="T152" s="11"/>
      <c r="U152" s="11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91.6324045762612</v>
      </c>
      <c r="K153" s="11" t="n">
        <f aca="false">($J153-I146)^2</f>
        <v>9.50188181778922</v>
      </c>
      <c r="L153" s="11" t="n">
        <f aca="false">($J153-J146)^2</f>
        <v>43.1911788441317</v>
      </c>
      <c r="M153" s="11" t="n">
        <f aca="false">($J153-K146)^2</f>
        <v>262.345098593115</v>
      </c>
      <c r="N153" s="11" t="n">
        <f aca="false">($J153-L146)^2</f>
        <v>48.1208989588911</v>
      </c>
      <c r="O153" s="11" t="n">
        <f aca="false">($J153-M146)^2</f>
        <v>34.3712229003575</v>
      </c>
      <c r="P153" s="11" t="n">
        <f aca="false">($J153-N146)^2</f>
        <v>42.0350616737325</v>
      </c>
      <c r="R153" s="12" t="s">
        <v>14</v>
      </c>
      <c r="S153" s="11" t="n">
        <v>1</v>
      </c>
      <c r="T153" s="11"/>
      <c r="U153" s="11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747.679971407084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0" t="s">
        <v>148</v>
      </c>
      <c r="H178" s="11" t="n">
        <v>1000</v>
      </c>
      <c r="I178" s="0" t="n">
        <v>107.878679109835</v>
      </c>
      <c r="J178" s="0" t="n">
        <v>107.946231070274</v>
      </c>
      <c r="K178" s="0" t="n">
        <v>121.89349112426</v>
      </c>
      <c r="L178" s="0" t="n">
        <v>92.4187725631769</v>
      </c>
      <c r="M178" s="0" t="n">
        <v>94.4584382871537</v>
      </c>
      <c r="N178" s="0" t="n">
        <v>91.5340547422024</v>
      </c>
      <c r="O178" s="11"/>
      <c r="P178" s="12" t="n">
        <f aca="false">AVERAGE(I178:N178)</f>
        <v>102.68827781615</v>
      </c>
      <c r="Q178" s="12" t="n">
        <f aca="false">STDEV(I178:N178)/SQRT(6)</f>
        <v>4.90250359652869</v>
      </c>
      <c r="R178" s="12"/>
      <c r="S178" s="11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0" t="n">
        <v>102.530509691314</v>
      </c>
      <c r="J179" s="0" t="n">
        <v>103.369065849923</v>
      </c>
      <c r="K179" s="0" t="n">
        <v>127.032967032967</v>
      </c>
      <c r="L179" s="0" t="n">
        <v>102.059098810001</v>
      </c>
      <c r="M179" s="0" t="n">
        <v>106.88497061293</v>
      </c>
      <c r="N179" s="0" t="n">
        <v>82.9026098026735</v>
      </c>
      <c r="O179" s="11"/>
      <c r="P179" s="12" t="n">
        <f aca="false">AVERAGE(I179:N179)</f>
        <v>104.129870299968</v>
      </c>
      <c r="Q179" s="12" t="n">
        <f aca="false">STDEV(I179:N179)/SQRT(4)</f>
        <v>7.03620593163309</v>
      </c>
      <c r="R179" s="12"/>
      <c r="S179" s="11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0" t="n">
        <v>104.43287867911</v>
      </c>
      <c r="J180" s="0" t="n">
        <v>98.4856219159435</v>
      </c>
      <c r="K180" s="0" t="n">
        <v>96.5173288250212</v>
      </c>
      <c r="L180" s="0" t="n">
        <v>101.671346436689</v>
      </c>
      <c r="M180" s="0" t="n">
        <v>97.8309543800728</v>
      </c>
      <c r="N180" s="0" t="n">
        <v>88.4659452577976</v>
      </c>
      <c r="O180" s="11"/>
      <c r="P180" s="12" t="n">
        <f aca="false">AVERAGE(I180:N180)</f>
        <v>97.9006792491057</v>
      </c>
      <c r="Q180" s="12" t="n">
        <f aca="false">STDEV(I180:N180)/SQRT(6)</f>
        <v>2.22232943699679</v>
      </c>
      <c r="R180" s="12"/>
      <c r="S180" s="11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99.956657040641</v>
      </c>
      <c r="K185" s="11" t="n">
        <f aca="false">($J185-I178)^2</f>
        <v>62.7584336647977</v>
      </c>
      <c r="L185" s="11" t="n">
        <f aca="false">($J185-J178)^2</f>
        <v>63.8332931749869</v>
      </c>
      <c r="M185" s="11" t="n">
        <f aca="false">($J185-K178)^2</f>
        <v>481.22468961223</v>
      </c>
      <c r="N185" s="11" t="n">
        <f aca="false">($J185-L178)^2</f>
        <v>56.8197023955934</v>
      </c>
      <c r="O185" s="11" t="n">
        <f aca="false">($J185-M178)^2</f>
        <v>30.2304094611989</v>
      </c>
      <c r="P185" s="11" t="n">
        <f aca="false">($J185-N178)^2</f>
        <v>70.9402294776623</v>
      </c>
      <c r="R185" s="12" t="s">
        <v>12</v>
      </c>
      <c r="S185" s="11" t="n">
        <v>100</v>
      </c>
      <c r="T185" s="11"/>
      <c r="U185" s="11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99.7836602753605</v>
      </c>
      <c r="K186" s="11" t="n">
        <f aca="false">($J186-I179)^2</f>
        <v>7.54518171392427</v>
      </c>
      <c r="L186" s="11" t="n">
        <f aca="false">($J186-J179)^2</f>
        <v>12.8551331341042</v>
      </c>
      <c r="M186" s="11" t="n">
        <f aca="false">($J186-K179)^2</f>
        <v>742.524718770141</v>
      </c>
      <c r="N186" s="11" t="n">
        <f aca="false">($J186-L179)^2</f>
        <v>5.1776205249271</v>
      </c>
      <c r="O186" s="11" t="n">
        <f aca="false">($J186-M179)^2</f>
        <v>50.4286085104721</v>
      </c>
      <c r="P186" s="11" t="n">
        <f aca="false">($J186-N179)^2</f>
        <v>284.969865061405</v>
      </c>
      <c r="R186" s="12" t="s">
        <v>0</v>
      </c>
      <c r="S186" s="11" t="n">
        <v>2306179.79295343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99.1402212305091</v>
      </c>
      <c r="K187" s="11" t="n">
        <f aca="false">($J187-I180)^2</f>
        <v>28.0122228682302</v>
      </c>
      <c r="L187" s="11" t="n">
        <f aca="false">($J187-J180)^2</f>
        <v>0.428500262629811</v>
      </c>
      <c r="M187" s="11" t="n">
        <f aca="false">($J187-K180)^2</f>
        <v>6.87956457076634</v>
      </c>
      <c r="N187" s="11" t="n">
        <f aca="false">($J187-L180)^2</f>
        <v>6.40659480935907</v>
      </c>
      <c r="O187" s="11" t="n">
        <f aca="false">($J187-M180)^2</f>
        <v>1.71417968565151</v>
      </c>
      <c r="P187" s="11" t="n">
        <f aca="false">($J187-N180)^2</f>
        <v>113.940167541607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2026.68911523969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O210" s="0" t="s">
        <v>2</v>
      </c>
      <c r="P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2" t="n">
        <f aca="false">AVERAGE(I211:N211)</f>
        <v>100</v>
      </c>
      <c r="P211" s="12" t="n">
        <f aca="false">STDEV(I211:N211)/SQRT(6)</f>
        <v>0</v>
      </c>
      <c r="Q211" s="12"/>
      <c r="R211" s="12"/>
      <c r="S211" s="11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0" t="s">
        <v>149</v>
      </c>
      <c r="H212" s="11" t="n">
        <v>1000</v>
      </c>
      <c r="I212" s="0" t="n">
        <v>114.106245513281</v>
      </c>
      <c r="J212" s="0" t="n">
        <v>105.342862004424</v>
      </c>
      <c r="K212" s="0" t="n">
        <v>110.61707523246</v>
      </c>
      <c r="L212" s="0" t="n">
        <v>93.2477603957748</v>
      </c>
      <c r="M212" s="0" t="n">
        <v>99.0344248530647</v>
      </c>
      <c r="N212" s="0" t="n">
        <v>90.2482495225971</v>
      </c>
      <c r="O212" s="12" t="n">
        <f aca="false">AVERAGE(I212:N212)</f>
        <v>102.0994362536</v>
      </c>
      <c r="P212" s="12" t="n">
        <f aca="false">STDEV(I212:N212)/SQRT(6)</f>
        <v>3.89628258850313</v>
      </c>
      <c r="Q212" s="12"/>
      <c r="R212" s="12"/>
      <c r="S212" s="11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0" t="n">
        <v>109.978463747308</v>
      </c>
      <c r="J213" s="0" t="n">
        <v>100.867789688617</v>
      </c>
      <c r="K213" s="0" t="n">
        <v>100.591715976331</v>
      </c>
      <c r="L213" s="0" t="n">
        <v>113.571333065918</v>
      </c>
      <c r="M213" s="0" t="n">
        <v>101.707248810523</v>
      </c>
      <c r="N213" s="0" t="n">
        <v>94.2838956078931</v>
      </c>
      <c r="O213" s="12" t="n">
        <f aca="false">AVERAGE(I213:N213)</f>
        <v>103.500074482765</v>
      </c>
      <c r="P213" s="12" t="n">
        <f aca="false">STDEV(I213:N213)/SQRT(6)</f>
        <v>2.86902670079253</v>
      </c>
      <c r="Q213" s="12"/>
      <c r="R213" s="12"/>
      <c r="S213" s="11"/>
      <c r="T213" s="3"/>
      <c r="U213" s="3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0" t="n">
        <v>104.361091170136</v>
      </c>
      <c r="J214" s="0" t="n">
        <v>107.759060745278</v>
      </c>
      <c r="K214" s="0" t="n">
        <v>83.178360101437</v>
      </c>
      <c r="L214" s="0" t="n">
        <v>86.6425992779784</v>
      </c>
      <c r="M214" s="0" t="n">
        <v>92.2334172963896</v>
      </c>
      <c r="N214" s="0" t="n">
        <v>87.1419478039465</v>
      </c>
      <c r="O214" s="12" t="n">
        <f aca="false">AVERAGE(I214:N214)</f>
        <v>93.5527460658609</v>
      </c>
      <c r="P214" s="12" t="n">
        <f aca="false">STDEV(I214:N214)/SQRT(6)</f>
        <v>4.15072955912398</v>
      </c>
      <c r="Q214" s="12"/>
      <c r="R214" s="12"/>
      <c r="S214" s="11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99.8760703380524</v>
      </c>
      <c r="K219" s="11" t="n">
        <f aca="false">($J219-I212)^2</f>
        <v>202.497885517693</v>
      </c>
      <c r="L219" s="11" t="n">
        <f aca="false">($J219-J212)^2</f>
        <v>29.8858111235103</v>
      </c>
      <c r="M219" s="11" t="n">
        <f aca="false">($J219-K212)^2</f>
        <v>115.369186141689</v>
      </c>
      <c r="N219" s="11" t="n">
        <f aca="false">($J219-L212)^2</f>
        <v>43.9344926908957</v>
      </c>
      <c r="O219" s="11" t="n">
        <f aca="false">($J219-M212)^2</f>
        <v>0.708367122400123</v>
      </c>
      <c r="P219" s="11" t="n">
        <f aca="false">($J219-N212)^2</f>
        <v>92.6949336545137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99.3834082505446</v>
      </c>
      <c r="K220" s="11" t="n">
        <f aca="false">($J220-I213)^2</f>
        <v>112.255200979495</v>
      </c>
      <c r="L220" s="11" t="n">
        <f aca="false">($J220-J213)^2</f>
        <v>2.20338825369373</v>
      </c>
      <c r="M220" s="11" t="n">
        <f aca="false">($J220-K213)^2</f>
        <v>1.46000756019499</v>
      </c>
      <c r="N220" s="11" t="n">
        <f aca="false">($J220-L213)^2</f>
        <v>201.297210566687</v>
      </c>
      <c r="O220" s="11" t="n">
        <f aca="false">($J220-M213)^2</f>
        <v>5.40023494820049</v>
      </c>
      <c r="P220" s="11" t="n">
        <f aca="false">($J220-N213)^2</f>
        <v>26.005029192563</v>
      </c>
      <c r="R220" s="12" t="s">
        <v>0</v>
      </c>
      <c r="S220" s="11" t="n">
        <v>805909.326051898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97.5784266663259</v>
      </c>
      <c r="K221" s="11" t="n">
        <f aca="false">($J221-I214)^2</f>
        <v>46.0045377712453</v>
      </c>
      <c r="L221" s="11" t="n">
        <f aca="false">($J221-J214)^2</f>
        <v>103.645310249521</v>
      </c>
      <c r="M221" s="11" t="n">
        <f aca="false">($J221-K214)^2</f>
        <v>207.361917073232</v>
      </c>
      <c r="N221" s="11" t="n">
        <f aca="false">($J221-L214)^2</f>
        <v>119.592320667732</v>
      </c>
      <c r="O221" s="11" t="n">
        <f aca="false">($J221-M214)^2</f>
        <v>28.5691251647071</v>
      </c>
      <c r="P221" s="11" t="n">
        <f aca="false">($J221-N214)^2</f>
        <v>108.920091044893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SUM(K219:N222)</f>
        <v>1185.50726859559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0" t="s">
        <v>150</v>
      </c>
      <c r="H247" s="11" t="n">
        <v>1000</v>
      </c>
      <c r="I247" s="0" t="n">
        <v>113.173007896626</v>
      </c>
      <c r="J247" s="0" t="n">
        <v>107.197549770291</v>
      </c>
      <c r="K247" s="0" t="n">
        <v>102.603550295858</v>
      </c>
      <c r="L247" s="0" t="n">
        <v>87.204171680706</v>
      </c>
      <c r="M247" s="0" t="n">
        <v>101.539322698013</v>
      </c>
      <c r="N247" s="0" t="n">
        <v>116.995544239338</v>
      </c>
      <c r="O247" s="11"/>
      <c r="P247" s="12" t="n">
        <f aca="false">AVERAGE(I247:N247)</f>
        <v>104.785524430139</v>
      </c>
      <c r="Q247" s="12" t="n">
        <f aca="false">STDEV(I247:N247)/SQRT(6)</f>
        <v>4.28040157847947</v>
      </c>
      <c r="R247" s="12"/>
      <c r="S247" s="11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0" t="n">
        <v>102.08183776023</v>
      </c>
      <c r="J248" s="0" t="n">
        <v>96.0524076909988</v>
      </c>
      <c r="K248" s="0" t="n">
        <v>97.4809805579037</v>
      </c>
      <c r="L248" s="0" t="n">
        <v>86.1478807327183</v>
      </c>
      <c r="M248" s="0" t="n">
        <v>94.8922474111391</v>
      </c>
      <c r="N248" s="0" t="n">
        <v>88.542329726289</v>
      </c>
      <c r="O248" s="11"/>
      <c r="P248" s="12" t="n">
        <f aca="false">AVERAGE(I248:N248)</f>
        <v>94.1996139798798</v>
      </c>
      <c r="Q248" s="12" t="n">
        <f aca="false">STDEV(I248:N248)/SQRT(6)</f>
        <v>2.40585866416631</v>
      </c>
      <c r="R248" s="12"/>
      <c r="S248" s="11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20000</v>
      </c>
      <c r="I249" s="0" t="n">
        <v>84.6913137114142</v>
      </c>
      <c r="J249" s="0" t="n">
        <v>101.429300663604</v>
      </c>
      <c r="K249" s="0" t="n">
        <v>79.7125950972105</v>
      </c>
      <c r="L249" s="0" t="n">
        <v>81.468110709988</v>
      </c>
      <c r="M249" s="0" t="n">
        <v>85.3484466834593</v>
      </c>
      <c r="N249" s="0" t="n">
        <v>101.120305537874</v>
      </c>
      <c r="O249" s="11"/>
      <c r="P249" s="12" t="n">
        <f aca="false">AVERAGE(I249:N249)</f>
        <v>88.961678733925</v>
      </c>
      <c r="Q249" s="12" t="n">
        <f aca="false">STDEV(I249:N249)/SQRT(6)</f>
        <v>3.9844044952934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U250" s="3"/>
      <c r="V250" s="3"/>
      <c r="W250" s="3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99.3550126608571</v>
      </c>
      <c r="K254" s="11" t="n">
        <f aca="false">($J254-I247)^2</f>
        <v>190.936992335731</v>
      </c>
      <c r="L254" s="11" t="n">
        <f aca="false">($J254-J247)^2</f>
        <v>61.5053883128475</v>
      </c>
      <c r="M254" s="11" t="n">
        <f aca="false">($J254-K247)^2</f>
        <v>10.5529967660171</v>
      </c>
      <c r="N254" s="11" t="n">
        <f aca="false">($J254-L247)^2</f>
        <v>147.64293652492</v>
      </c>
      <c r="O254" s="11" t="n">
        <f aca="false">($J254-M247)^2</f>
        <v>4.77121033841987</v>
      </c>
      <c r="P254" s="11" t="n">
        <f aca="false">($J254-N247)^2</f>
        <v>311.188354371381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96.8561724626083</v>
      </c>
      <c r="K255" s="11" t="n">
        <f aca="false">($J255-I248)^2</f>
        <v>27.307577802768</v>
      </c>
      <c r="L255" s="11" t="n">
        <f aca="false">($J255-J248)^2</f>
        <v>0.646037808080416</v>
      </c>
      <c r="M255" s="11" t="n">
        <f aca="false">($J255-K248)^2</f>
        <v>0.39038515594671</v>
      </c>
      <c r="N255" s="11" t="n">
        <f aca="false">($J255-L248)^2</f>
        <v>114.66751177243</v>
      </c>
      <c r="O255" s="11" t="n">
        <f aca="false">($J255-M248)^2</f>
        <v>3.8570016077882</v>
      </c>
      <c r="P255" s="11" t="n">
        <f aca="false">($J255-N248)^2</f>
        <v>69.1199810442487</v>
      </c>
      <c r="R255" s="12" t="s">
        <v>0</v>
      </c>
      <c r="S255" s="11" t="n">
        <v>154041.803042041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20000</v>
      </c>
      <c r="I256" s="11" t="n">
        <v>20000</v>
      </c>
      <c r="J256" s="11" t="n">
        <f aca="false">S$254-((I256^S$256*S$254)/(I256^S$256+S$255^S$256))</f>
        <v>88.5085079271623</v>
      </c>
      <c r="K256" s="11" t="n">
        <f aca="false">($J256-I249)^2</f>
        <v>14.5709716807406</v>
      </c>
      <c r="L256" s="11" t="n">
        <f aca="false">($J256-J249)^2</f>
        <v>166.946884938085</v>
      </c>
      <c r="M256" s="11" t="n">
        <f aca="false">($J256-K249)^2</f>
        <v>77.3680825121102</v>
      </c>
      <c r="N256" s="11" t="n">
        <f aca="false">($J256-L249)^2</f>
        <v>49.5671929755953</v>
      </c>
      <c r="O256" s="11" t="n">
        <f aca="false">($J256-M249)^2</f>
        <v>9.98598706395356</v>
      </c>
      <c r="P256" s="11" t="n">
        <f aca="false">($J256-N249)^2</f>
        <v>159.057438973554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1420.08293198462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25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V237" activeCellId="0" sqref="V237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tr">
        <f aca="false">G7</f>
        <v>NJ1-31</v>
      </c>
      <c r="B6" s="9" t="n">
        <f aca="false">AVERAGE(T15,AN15,AC15,AY15,BJ15)</f>
        <v>58285.8154193783</v>
      </c>
      <c r="C6" s="9" t="e">
        <f aca="false">STDEV(T15,AN15,AC15,AY15,BJ15)</f>
        <v>#DIV/0!</v>
      </c>
      <c r="D6" s="10" t="n">
        <f aca="false">B6/1000</f>
        <v>58.2858154193783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STDEV(J6:O6)/SQRT(6)</f>
        <v>0</v>
      </c>
      <c r="R6" s="12"/>
      <c r="T6" s="11"/>
      <c r="U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151</v>
      </c>
      <c r="I7" s="11" t="n">
        <v>1000</v>
      </c>
      <c r="J7" s="0" t="n">
        <v>104.28520625889</v>
      </c>
      <c r="K7" s="0" t="n">
        <v>107.994602799798</v>
      </c>
      <c r="L7" s="0" t="n">
        <v>113.239483827719</v>
      </c>
      <c r="M7" s="0" t="n">
        <v>90.5292893250075</v>
      </c>
      <c r="N7" s="0" t="n">
        <v>96.1325966850829</v>
      </c>
      <c r="O7" s="0" t="n">
        <v>89.3523131672598</v>
      </c>
      <c r="P7" s="12" t="n">
        <f aca="false">AVERAGE(J7:O7)</f>
        <v>100.255582010626</v>
      </c>
      <c r="Q7" s="12" t="n">
        <f aca="false">STDEV(J7:O7)/SQRT(6)</f>
        <v>3.97992072628348</v>
      </c>
      <c r="R7" s="12"/>
      <c r="T7" s="11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NJ1-19</v>
      </c>
      <c r="B8" s="17" t="n">
        <f aca="false">AVERAGE(S49,AB49,AM49,AX49)</f>
        <v>53687092200000</v>
      </c>
      <c r="C8" s="18" t="e">
        <f aca="false">STDEV(S49,AB49,AM49,AX49)</f>
        <v>#DIV/0!</v>
      </c>
      <c r="D8" s="10" t="n">
        <f aca="false">B8/1000</f>
        <v>53687092200</v>
      </c>
      <c r="E8" s="10" t="e">
        <f aca="false">C8/1000</f>
        <v>#DIV/0!</v>
      </c>
      <c r="I8" s="11" t="n">
        <v>5000</v>
      </c>
      <c r="J8" s="0" t="n">
        <v>93.9900426742532</v>
      </c>
      <c r="K8" s="0" t="n">
        <v>98.0772474278968</v>
      </c>
      <c r="L8" s="0" t="n">
        <v>93.1959108429697</v>
      </c>
      <c r="M8" s="12" t="n">
        <v>93.8150460898008</v>
      </c>
      <c r="N8" s="12" t="n">
        <v>87.4309392265193</v>
      </c>
      <c r="O8" s="3" t="n">
        <v>77.5943060498221</v>
      </c>
      <c r="P8" s="12" t="n">
        <f aca="false">AVERAGE(J8:O8)</f>
        <v>90.6839153852103</v>
      </c>
      <c r="Q8" s="12" t="n">
        <f aca="false">STDEV(J8:O8)/SQRT(6)</f>
        <v>2.96437550171981</v>
      </c>
      <c r="R8" s="12"/>
      <c r="S8" s="2"/>
      <c r="T8" s="11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20000</v>
      </c>
      <c r="J9" s="0" t="n">
        <v>74.8399715504979</v>
      </c>
      <c r="K9" s="0" t="n">
        <v>76.1511216056671</v>
      </c>
      <c r="L9" s="0" t="n">
        <v>77.6437070554718</v>
      </c>
      <c r="M9" s="0" t="n">
        <v>72.0338983050848</v>
      </c>
      <c r="N9" s="0" t="n">
        <v>76.5500306936771</v>
      </c>
      <c r="O9" s="0" t="n">
        <v>71.729537366548</v>
      </c>
      <c r="P9" s="12" t="n">
        <f aca="false">AVERAGE(J9:O9)</f>
        <v>74.8247110961578</v>
      </c>
      <c r="Q9" s="12" t="n">
        <f aca="false">STDEV(J9:O9)/SQRT(6)</f>
        <v>1.00086296272599</v>
      </c>
      <c r="R9" s="12"/>
      <c r="T9" s="11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NJ1-20</v>
      </c>
      <c r="B10" s="17" t="n">
        <f aca="false">AVERAGE(S84,AB84,AM84,AX84)</f>
        <v>143532.019018892</v>
      </c>
      <c r="C10" s="18" t="e">
        <f aca="false">STDEV(S84,AB84,AM84,AX84)</f>
        <v>#DIV/0!</v>
      </c>
      <c r="D10" s="10" t="n">
        <f aca="false">B10/1000</f>
        <v>143.532019018892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NJ1-21</v>
      </c>
      <c r="B12" s="17" t="n">
        <f aca="false">AVERAGE(S118)</f>
        <v>534516.542894107</v>
      </c>
      <c r="C12" s="18" t="e">
        <f aca="false">STDEV(S118)</f>
        <v>#DIV/0!</v>
      </c>
      <c r="D12" s="10" t="n">
        <f aca="false">B12/1000</f>
        <v>534.516542894107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str">
        <f aca="false">G144</f>
        <v>NJ1-32</v>
      </c>
      <c r="B14" s="17" t="n">
        <f aca="false">AVERAGE(S152,AB152,AM152)</f>
        <v>88753.5069893343</v>
      </c>
      <c r="C14" s="18" t="e">
        <f aca="false">STDEV(S152,AB152,AM152)</f>
        <v>#DIV/0!</v>
      </c>
      <c r="D14" s="10" t="n">
        <f aca="false">B14/1000</f>
        <v>88.7535069893343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98.3132558894127</v>
      </c>
      <c r="L14" s="11" t="n">
        <f aca="false">($K14-J7)^2</f>
        <v>35.6641912154997</v>
      </c>
      <c r="M14" s="11" t="n">
        <f aca="false">($K14-K7)^2</f>
        <v>93.7284779992265</v>
      </c>
      <c r="N14" s="11" t="n">
        <f aca="false">($K14-L7)^2</f>
        <v>222.792280466275</v>
      </c>
      <c r="O14" s="11" t="n">
        <f aca="false">($K14-M7)^2</f>
        <v>60.5901354757786</v>
      </c>
      <c r="P14" s="11" t="n">
        <f aca="false">($K14-N7)^2</f>
        <v>4.7552745654284</v>
      </c>
      <c r="Q14" s="11" t="n">
        <f aca="false">($K14-O7)^2</f>
        <v>80.2984944697057</v>
      </c>
      <c r="S14" s="12" t="s">
        <v>12</v>
      </c>
      <c r="T14" s="11" t="n">
        <f aca="false">P6</f>
        <v>100</v>
      </c>
      <c r="U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92.0993354247451</v>
      </c>
      <c r="L15" s="11" t="n">
        <f aca="false">($K15-J8)^2</f>
        <v>3.57477390334236</v>
      </c>
      <c r="M15" s="11" t="n">
        <f aca="false">($K15-K8)^2</f>
        <v>35.7354319174247</v>
      </c>
      <c r="N15" s="11" t="n">
        <f aca="false">($K15-L8)^2</f>
        <v>1.20247764785437</v>
      </c>
      <c r="O15" s="11" t="n">
        <f aca="false">($K15-M8)^2</f>
        <v>2.94366308618576</v>
      </c>
      <c r="P15" s="11" t="n">
        <f aca="false">($K15-N8)^2</f>
        <v>21.7939230636094</v>
      </c>
      <c r="Q15" s="11" t="n">
        <f aca="false">($K15-O8)^2</f>
        <v>210.39587716738</v>
      </c>
      <c r="S15" s="12" t="s">
        <v>0</v>
      </c>
      <c r="T15" s="11" t="n">
        <v>58285.8154193783</v>
      </c>
      <c r="U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6" t="str">
        <f aca="false">G178</f>
        <v>NJ1-24</v>
      </c>
      <c r="B16" s="17" t="n">
        <f aca="false">AVERAGE(S186,AB186,AM186,AX186,BI186)</f>
        <v>5368709220000</v>
      </c>
      <c r="C16" s="18" t="e">
        <f aca="false">STDEV(S186,AB186,AM186,AX186,BI186)</f>
        <v>#DIV/0!</v>
      </c>
      <c r="D16" s="10" t="n">
        <f aca="false">B16/1000</f>
        <v>5368709220</v>
      </c>
      <c r="E16" s="10" t="e">
        <f aca="false">C16/1000</f>
        <v>#DIV/0!</v>
      </c>
      <c r="I16" s="11" t="n">
        <v>20000</v>
      </c>
      <c r="J16" s="11" t="n">
        <v>20000</v>
      </c>
      <c r="K16" s="11" t="n">
        <f aca="false">$T$14-(J16^$T$16*$T$14)/(J16^$T$16+$T$15^$T$16)</f>
        <v>74.4525877480362</v>
      </c>
      <c r="L16" s="11" t="n">
        <f aca="false">($K16-J9)^2</f>
        <v>0.150066210409673</v>
      </c>
      <c r="M16" s="11" t="n">
        <f aca="false">($K16-K9)^2</f>
        <v>2.88501726551843</v>
      </c>
      <c r="N16" s="11" t="n">
        <f aca="false">($K16-L9)^2</f>
        <v>10.1832424342881</v>
      </c>
      <c r="O16" s="11" t="n">
        <f aca="false">($K16-M9)^2</f>
        <v>5.85005862144464</v>
      </c>
      <c r="P16" s="11" t="n">
        <f aca="false">($K16-N9)^2</f>
        <v>4.39926691021869</v>
      </c>
      <c r="Q16" s="11" t="n">
        <f aca="false">($K16-O9)^2</f>
        <v>7.41500338012315</v>
      </c>
      <c r="S16" s="12" t="s">
        <v>14</v>
      </c>
      <c r="T16" s="11" t="n">
        <v>1</v>
      </c>
      <c r="U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804.357655799713</v>
      </c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6" t="str">
        <f aca="false">G212</f>
        <v>NJ1-26</v>
      </c>
      <c r="B18" s="17" t="n">
        <f aca="false">AVERAGE(S220,AB220,AM220,AX220,BI220)</f>
        <v>117857.863738832</v>
      </c>
      <c r="C18" s="17" t="e">
        <f aca="false">STDEV(S220,AB220,AM220,AX220,BI220)</f>
        <v>#DIV/0!</v>
      </c>
      <c r="D18" s="10" t="n">
        <f aca="false">B18/1000</f>
        <v>117.857863738832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6" t="str">
        <f aca="false">G247</f>
        <v>NJ1-27</v>
      </c>
      <c r="B20" s="18" t="n">
        <f aca="false">AVERAGE(S255,AB255,AM255,AX255)</f>
        <v>88796.5825343945</v>
      </c>
      <c r="C20" s="18" t="e">
        <f aca="false">STDEV(S255,AB255,AM255,AX255)</f>
        <v>#DIV/0!</v>
      </c>
      <c r="D20" s="10" t="n">
        <f aca="false">B20/1000</f>
        <v>88.7965825343945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M40" s="0" t="n">
        <v>100</v>
      </c>
      <c r="N40" s="0" t="n">
        <v>100</v>
      </c>
      <c r="O40" s="12" t="n">
        <f aca="false">AVERAGE(I40:N40)</f>
        <v>100</v>
      </c>
      <c r="P40" s="12" t="n">
        <f aca="false">STDEV(I40:L40)/SQRT(5)</f>
        <v>0</v>
      </c>
      <c r="Q40" s="12"/>
      <c r="R40" s="12"/>
      <c r="S40" s="11"/>
      <c r="T40" s="3"/>
      <c r="U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152</v>
      </c>
      <c r="H41" s="11" t="n">
        <v>1000</v>
      </c>
      <c r="I41" s="0" t="n">
        <v>105.636557610242</v>
      </c>
      <c r="J41" s="0" t="n">
        <v>101.332433799966</v>
      </c>
      <c r="K41" s="0" t="n">
        <v>101.273671861907</v>
      </c>
      <c r="L41" s="0" t="n">
        <v>112.622658340767</v>
      </c>
      <c r="M41" s="0" t="n">
        <v>95.7028852056476</v>
      </c>
      <c r="N41" s="0" t="n">
        <v>81.338078291815</v>
      </c>
      <c r="O41" s="12" t="n">
        <f aca="false">AVERAGE(I41:N41)</f>
        <v>99.6510475183908</v>
      </c>
      <c r="P41" s="12" t="n">
        <f aca="false">STDEV(I41:L41)/SQRT(5)</f>
        <v>2.38969305730767</v>
      </c>
      <c r="Q41" s="12"/>
      <c r="R41" s="12"/>
      <c r="S41" s="11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0" t="n">
        <v>106.258890469417</v>
      </c>
      <c r="J42" s="0" t="n">
        <v>99.7301399898803</v>
      </c>
      <c r="K42" s="0" t="n">
        <v>104.206468912351</v>
      </c>
      <c r="L42" s="0" t="n">
        <v>93.2352066607196</v>
      </c>
      <c r="M42" s="0" t="n">
        <v>93.2780847145488</v>
      </c>
      <c r="N42" s="0" t="n">
        <v>93.2241992882562</v>
      </c>
      <c r="O42" s="12" t="n">
        <f aca="false">AVERAGE(I42:N42)</f>
        <v>98.3221650058622</v>
      </c>
      <c r="P42" s="12" t="n">
        <f aca="false">STDEV(I42:L42)/SQRT(5)</f>
        <v>2.5789003857825</v>
      </c>
      <c r="Q42" s="12"/>
      <c r="R42" s="12"/>
      <c r="S42" s="11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0" t="n">
        <v>100.49786628734</v>
      </c>
      <c r="J43" s="0" t="n">
        <v>98.5326361949739</v>
      </c>
      <c r="K43" s="0" t="n">
        <v>118.971007206301</v>
      </c>
      <c r="L43" s="0" t="n">
        <v>89.0276538804639</v>
      </c>
      <c r="M43" s="0" t="n">
        <v>91.9889502762431</v>
      </c>
      <c r="N43" s="0" t="n">
        <v>79.3594306049822</v>
      </c>
      <c r="O43" s="12" t="n">
        <f aca="false">AVERAGE(I43:N43)</f>
        <v>96.396257408384</v>
      </c>
      <c r="P43" s="12" t="n">
        <f aca="false">STDEV(I43:L43)/SQRT(5)</f>
        <v>5.59964425087033</v>
      </c>
      <c r="Q43" s="12"/>
      <c r="R43" s="12"/>
      <c r="S43" s="11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99.9999999981374</v>
      </c>
      <c r="K48" s="11" t="n">
        <f aca="false">($J48-I41)^2</f>
        <v>31.7707817145747</v>
      </c>
      <c r="L48" s="11" t="n">
        <f aca="false">($J48-J41)^2</f>
        <v>1.77537983625553</v>
      </c>
      <c r="M48" s="11" t="n">
        <f aca="false">($J48-K41)^2</f>
        <v>1.62224001655845</v>
      </c>
      <c r="N48" s="11" t="n">
        <f aca="false">($J48-L41)^2</f>
        <v>159.331503634758</v>
      </c>
      <c r="O48" s="11" t="n">
        <f aca="false">($J48-M41)^2</f>
        <v>18.4651955398342</v>
      </c>
      <c r="P48" s="11" t="n">
        <f aca="false">($J48-N41)^2</f>
        <v>348.267321772906</v>
      </c>
      <c r="R48" s="12" t="s">
        <v>12</v>
      </c>
      <c r="S48" s="11" t="n">
        <v>100</v>
      </c>
      <c r="T48" s="11"/>
      <c r="U48" s="11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99.9999999906868</v>
      </c>
      <c r="K49" s="11" t="n">
        <f aca="false">($J49-I42)^2</f>
        <v>39.1737100247398</v>
      </c>
      <c r="L49" s="11" t="n">
        <f aca="false">($J49-J42)^2</f>
        <v>0.0728244200352704</v>
      </c>
      <c r="M49" s="11" t="n">
        <f aca="false">($J49-K42)^2</f>
        <v>17.694380788927</v>
      </c>
      <c r="N49" s="11" t="n">
        <f aca="false">($J49-L42)^2</f>
        <v>45.7624287971684</v>
      </c>
      <c r="O49" s="11" t="n">
        <f aca="false">($J49-M42)^2</f>
        <v>45.1841449795771</v>
      </c>
      <c r="P49" s="11" t="n">
        <f aca="false">($J49-N42)^2</f>
        <v>45.9114751590586</v>
      </c>
      <c r="R49" s="12" t="s">
        <v>0</v>
      </c>
      <c r="S49" s="11" t="n">
        <v>53687092200000</v>
      </c>
      <c r="T49" s="11"/>
      <c r="U49" s="11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99.9999999627471</v>
      </c>
      <c r="K50" s="11" t="n">
        <f aca="false">($J50-I43)^2</f>
        <v>0.247870877163648</v>
      </c>
      <c r="L50" s="11" t="n">
        <f aca="false">($J50-J43)^2</f>
        <v>2.15315642697354</v>
      </c>
      <c r="M50" s="11" t="n">
        <f aca="false">($J50-K43)^2</f>
        <v>359.899115834975</v>
      </c>
      <c r="N50" s="11" t="n">
        <f aca="false">($J50-L43)^2</f>
        <v>120.392378549395</v>
      </c>
      <c r="O50" s="11" t="n">
        <f aca="false">($J50-M43)^2</f>
        <v>64.1769170796358</v>
      </c>
      <c r="P50" s="11" t="n">
        <f aca="false">($J50-N43)^2</f>
        <v>426.033103412704</v>
      </c>
      <c r="R50" s="12" t="s">
        <v>14</v>
      </c>
      <c r="S50" s="11" t="n">
        <v>1</v>
      </c>
      <c r="T50" s="11"/>
      <c r="U50" s="11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779.895770921524</v>
      </c>
      <c r="T51" s="11"/>
      <c r="U51" s="11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153</v>
      </c>
      <c r="H76" s="11" t="n">
        <v>1000</v>
      </c>
      <c r="I76" s="0" t="n">
        <v>103.911806543386</v>
      </c>
      <c r="J76" s="0" t="n">
        <v>106.679035250464</v>
      </c>
      <c r="K76" s="0" t="n">
        <v>96.8828557063852</v>
      </c>
      <c r="L76" s="0" t="n">
        <v>93.9339875111508</v>
      </c>
      <c r="M76" s="0" t="n">
        <v>98.9564149785144</v>
      </c>
      <c r="N76" s="0" t="n">
        <v>102.889679715303</v>
      </c>
      <c r="O76" s="11"/>
      <c r="P76" s="12" t="n">
        <f aca="false">AVERAGE(I76:N76)</f>
        <v>100.542296617534</v>
      </c>
      <c r="Q76" s="12" t="n">
        <f aca="false">STDEV(I76:N76)/SQRT(6)</f>
        <v>1.95021061424724</v>
      </c>
      <c r="R76" s="12"/>
      <c r="S76" s="11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0" t="n">
        <v>100.017780938834</v>
      </c>
      <c r="J77" s="0" t="n">
        <v>95.2943160735369</v>
      </c>
      <c r="K77" s="0" t="n">
        <v>101.592089827384</v>
      </c>
      <c r="L77" s="0" t="n">
        <v>103.493904252156</v>
      </c>
      <c r="M77" s="0" t="n">
        <v>97.7593615715163</v>
      </c>
      <c r="N77" s="0" t="n">
        <v>90.2918149466192</v>
      </c>
      <c r="O77" s="11"/>
      <c r="P77" s="12" t="n">
        <f aca="false">AVERAGE(I77:N77)</f>
        <v>98.0748779350077</v>
      </c>
      <c r="Q77" s="12" t="n">
        <f aca="false">STDEV(I77:N77)/SQRT(6)</f>
        <v>1.94866314966968</v>
      </c>
      <c r="R77" s="12"/>
      <c r="S77" s="11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0" t="n">
        <v>90.896159317212</v>
      </c>
      <c r="J78" s="0" t="n">
        <v>87.2153820205768</v>
      </c>
      <c r="K78" s="0" t="n">
        <v>94.0506116976705</v>
      </c>
      <c r="L78" s="0" t="n">
        <v>82.2628605411834</v>
      </c>
      <c r="M78" s="0" t="n">
        <v>83.1645181092695</v>
      </c>
      <c r="N78" s="0" t="n">
        <v>85.9359430604982</v>
      </c>
      <c r="O78" s="11"/>
      <c r="P78" s="12" t="n">
        <f aca="false">AVERAGE(I78:N78)</f>
        <v>87.2542457910684</v>
      </c>
      <c r="Q78" s="12" t="n">
        <f aca="false">STDEV(I78:N78)/SQRT(6)</f>
        <v>1.85142607534893</v>
      </c>
      <c r="R78" s="12"/>
      <c r="S78" s="11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99.3081117894926</v>
      </c>
      <c r="K83" s="11" t="n">
        <f aca="false">($J83-I76)^2</f>
        <v>21.1940053870255</v>
      </c>
      <c r="L83" s="11" t="n">
        <f aca="false">($J83-J76)^2</f>
        <v>54.3305126674984</v>
      </c>
      <c r="M83" s="11" t="n">
        <f aca="false">($J83-K76)^2</f>
        <v>5.88186706864951</v>
      </c>
      <c r="N83" s="11" t="n">
        <f aca="false">($J83-L76)^2</f>
        <v>28.8812117590629</v>
      </c>
      <c r="O83" s="11" t="n">
        <f aca="false">($J83-M76)^2</f>
        <v>0.123690646852244</v>
      </c>
      <c r="P83" s="11" t="n">
        <f aca="false">($J83-N76)^2</f>
        <v>12.8276288071937</v>
      </c>
      <c r="R83" s="12" t="s">
        <v>12</v>
      </c>
      <c r="S83" s="11" t="n">
        <v>100</v>
      </c>
      <c r="T83" s="11"/>
      <c r="U83" s="11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96.6337224572676</v>
      </c>
      <c r="K84" s="11" t="n">
        <f aca="false">($J84-I77)^2</f>
        <v>11.4518518066616</v>
      </c>
      <c r="L84" s="11" t="n">
        <f aca="false">($J84-J77)^2</f>
        <v>1.79400946077849</v>
      </c>
      <c r="M84" s="11" t="n">
        <f aca="false">($J84-K77)^2</f>
        <v>24.5854069770352</v>
      </c>
      <c r="N84" s="11" t="n">
        <f aca="false">($J84-L77)^2</f>
        <v>47.0620942589185</v>
      </c>
      <c r="O84" s="11" t="n">
        <f aca="false">($J84-M77)^2</f>
        <v>1.26706341552663</v>
      </c>
      <c r="P84" s="11" t="n">
        <f aca="false">($J84-N77)^2</f>
        <v>40.2197908736184</v>
      </c>
      <c r="R84" s="12" t="s">
        <v>0</v>
      </c>
      <c r="S84" s="11" t="n">
        <v>143532.019018892</v>
      </c>
      <c r="T84" s="11"/>
      <c r="U84" s="11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87.7699791637199</v>
      </c>
      <c r="K85" s="11" t="n">
        <f aca="false">($J85-I78)^2</f>
        <v>9.7730023520878</v>
      </c>
      <c r="L85" s="11" t="n">
        <f aca="false">($J85-J78)^2</f>
        <v>0.307577991182502</v>
      </c>
      <c r="M85" s="11" t="n">
        <f aca="false">($J85-K78)^2</f>
        <v>39.4463450265187</v>
      </c>
      <c r="N85" s="11" t="n">
        <f aca="false">($J85-L78)^2</f>
        <v>30.3283555226884</v>
      </c>
      <c r="O85" s="11" t="n">
        <f aca="false">($J85-M78)^2</f>
        <v>21.2102715240595</v>
      </c>
      <c r="P85" s="11" t="n">
        <f aca="false">($J85-N78)^2</f>
        <v>3.36368842792066</v>
      </c>
      <c r="R85" s="12" t="s">
        <v>14</v>
      </c>
      <c r="S85" s="11" t="n">
        <v>1</v>
      </c>
      <c r="T85" s="11"/>
      <c r="U85" s="11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354.048373973279</v>
      </c>
      <c r="T86" s="11"/>
      <c r="U86" s="11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STDEV(K109:N109)/SQRT(3)</f>
        <v>0</v>
      </c>
      <c r="Q109" s="12"/>
      <c r="R109" s="12"/>
      <c r="S109" s="11"/>
      <c r="T109" s="3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0" t="s">
        <v>154</v>
      </c>
      <c r="H110" s="11" t="n">
        <v>1000</v>
      </c>
      <c r="I110" s="0" t="n">
        <v>127.471550497866</v>
      </c>
      <c r="J110" s="0" t="n">
        <v>104.604486422668</v>
      </c>
      <c r="K110" s="0" t="n">
        <v>96.7990615049439</v>
      </c>
      <c r="L110" s="0" t="n">
        <v>85.7418971156705</v>
      </c>
      <c r="M110" s="0" t="n">
        <v>80.4941682013505</v>
      </c>
      <c r="N110" s="0" t="n">
        <v>97.3950177935943</v>
      </c>
      <c r="O110" s="12" t="n">
        <f aca="false">AVERAGE(I110:N110)</f>
        <v>98.7510302560155</v>
      </c>
      <c r="P110" s="12" t="n">
        <f aca="false">STDEV(K110:N110)/SQRT(6)</f>
        <v>3.41043779998147</v>
      </c>
      <c r="Q110" s="12"/>
      <c r="R110" s="12"/>
      <c r="S110" s="11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0" t="n">
        <v>124.182076813656</v>
      </c>
      <c r="J111" s="0" t="n">
        <v>105.059875189745</v>
      </c>
      <c r="K111" s="0" t="n">
        <v>95.743254566784</v>
      </c>
      <c r="L111" s="0" t="n">
        <v>87.0948557835266</v>
      </c>
      <c r="M111" s="0" t="n">
        <v>85.8962553713935</v>
      </c>
      <c r="N111" s="0" t="n">
        <v>99.6583629893238</v>
      </c>
      <c r="O111" s="12" t="n">
        <f aca="false">AVERAGE(I111:N111)</f>
        <v>99.6057801190715</v>
      </c>
      <c r="P111" s="12" t="n">
        <f aca="false">STDEV(K111:N111)/SQRT(6)</f>
        <v>2.72784059634807</v>
      </c>
      <c r="Q111" s="12"/>
      <c r="R111" s="12"/>
      <c r="S111" s="11"/>
      <c r="U111" s="3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20000</v>
      </c>
      <c r="I112" s="0" t="n">
        <v>111.859886201992</v>
      </c>
      <c r="J112" s="0" t="n">
        <v>115.213358070501</v>
      </c>
      <c r="K112" s="0" t="n">
        <v>95.7767722473605</v>
      </c>
      <c r="L112" s="0" t="n">
        <v>76.449598572703</v>
      </c>
      <c r="M112" s="0" t="n">
        <v>83.0417434008594</v>
      </c>
      <c r="N112" s="0" t="n">
        <v>95.5160142348755</v>
      </c>
      <c r="O112" s="12" t="n">
        <f aca="false">AVERAGE(I112:N112)</f>
        <v>96.3095621213819</v>
      </c>
      <c r="P112" s="12" t="n">
        <f aca="false">STDEV(K112:N112)/SQRT(6)</f>
        <v>3.90580161282755</v>
      </c>
      <c r="Q112" s="12"/>
      <c r="R112" s="12"/>
      <c r="S112" s="11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99.8132644055036</v>
      </c>
      <c r="K117" s="11" t="n">
        <f aca="false">($J117-I110)^2</f>
        <v>764.980789566969</v>
      </c>
      <c r="L117" s="11" t="n">
        <f aca="false">($J117-J110)^2</f>
        <v>22.9558084177612</v>
      </c>
      <c r="M117" s="11" t="n">
        <f aca="false">($J117-K110)^2</f>
        <v>9.08541912574239</v>
      </c>
      <c r="N117" s="11" t="n">
        <f aca="false">($J117-L110)^2</f>
        <v>198.003377405384</v>
      </c>
      <c r="O117" s="11" t="n">
        <f aca="false">($J117-M110)^2</f>
        <v>373.227478145322</v>
      </c>
      <c r="P117" s="11" t="n">
        <f aca="false">($J117-N110)^2</f>
        <v>5.84791667601065</v>
      </c>
      <c r="R117" s="12" t="s">
        <v>12</v>
      </c>
      <c r="S117" s="11" t="n">
        <v>100</v>
      </c>
      <c r="T117" s="11"/>
      <c r="U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99.0732443581473</v>
      </c>
      <c r="K118" s="11" t="n">
        <f aca="false">($J118-I111)^2</f>
        <v>630.453467278809</v>
      </c>
      <c r="L118" s="11" t="n">
        <f aca="false">($J118-J111)^2</f>
        <v>35.8397487138366</v>
      </c>
      <c r="M118" s="11" t="n">
        <f aca="false">($J118-K111)^2</f>
        <v>11.0888320105835</v>
      </c>
      <c r="N118" s="11" t="n">
        <f aca="false">($J118-L111)^2</f>
        <v>143.481792844603</v>
      </c>
      <c r="O118" s="11" t="n">
        <f aca="false">($J118-M111)^2</f>
        <v>173.63303875703</v>
      </c>
      <c r="P118" s="11" t="n">
        <f aca="false">($J118-N111)^2</f>
        <v>0.34236381254991</v>
      </c>
      <c r="R118" s="12" t="s">
        <v>0</v>
      </c>
      <c r="S118" s="11" t="n">
        <v>534516.542894107</v>
      </c>
      <c r="T118" s="11"/>
      <c r="U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96.3932545825203</v>
      </c>
      <c r="K119" s="11" t="n">
        <f aca="false">($J119-I112)^2</f>
        <v>239.216693652441</v>
      </c>
      <c r="L119" s="11" t="n">
        <f aca="false">($J119-J112)^2</f>
        <v>354.196295298303</v>
      </c>
      <c r="M119" s="11" t="n">
        <f aca="false">($J119-K112)^2</f>
        <v>0.3800504695641</v>
      </c>
      <c r="N119" s="11" t="n">
        <f aca="false">($J119-L112)^2</f>
        <v>397.749415037922</v>
      </c>
      <c r="O119" s="11" t="n">
        <f aca="false">($J119-M112)^2</f>
        <v>178.262850834016</v>
      </c>
      <c r="P119" s="11" t="n">
        <f aca="false">($J119-N112)^2</f>
        <v>0.769550627535995</v>
      </c>
      <c r="R119" s="12" t="s">
        <v>14</v>
      </c>
      <c r="S119" s="11" t="n">
        <v>1</v>
      </c>
      <c r="T119" s="11"/>
      <c r="U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3539.51488867438</v>
      </c>
      <c r="T120" s="11"/>
      <c r="U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0" t="s">
        <v>155</v>
      </c>
      <c r="H144" s="11" t="n">
        <v>1000</v>
      </c>
      <c r="I144" s="3" t="n">
        <v>104.640825035562</v>
      </c>
      <c r="J144" s="0" t="n">
        <v>94.8389273064598</v>
      </c>
      <c r="K144" s="0" t="n">
        <v>100.821183174124</v>
      </c>
      <c r="L144" s="0" t="n">
        <v>91.1239964317574</v>
      </c>
      <c r="M144" s="0" t="n">
        <v>92.7409453652547</v>
      </c>
      <c r="N144" s="0" t="n">
        <v>100.056939501779</v>
      </c>
      <c r="O144" s="11"/>
      <c r="P144" s="12" t="n">
        <f aca="false">AVERAGE(I144:N144)</f>
        <v>97.3704694691562</v>
      </c>
      <c r="Q144" s="12" t="n">
        <f aca="false">STDEV(I144:N144)/SQRT(6)</f>
        <v>2.15129605067012</v>
      </c>
      <c r="R144" s="12"/>
      <c r="S144" s="11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0" t="n">
        <v>103.360597439545</v>
      </c>
      <c r="J145" s="0" t="n">
        <v>103.272052622702</v>
      </c>
      <c r="K145" s="0" t="n">
        <v>96.4136081783141</v>
      </c>
      <c r="L145" s="0" t="n">
        <v>102.304490038656</v>
      </c>
      <c r="M145" s="0" t="n">
        <v>87.768569674647</v>
      </c>
      <c r="N145" s="0" t="n">
        <v>103.871886120996</v>
      </c>
      <c r="O145" s="11"/>
      <c r="P145" s="12" t="n">
        <f aca="false">AVERAGE(I145:N145)</f>
        <v>99.4985340124767</v>
      </c>
      <c r="Q145" s="12" t="n">
        <f aca="false">STDEV(I145:N145)/SQRT(6)</f>
        <v>2.60296885159618</v>
      </c>
      <c r="R145" s="12"/>
      <c r="S145" s="11"/>
      <c r="U145" s="3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0" t="n">
        <v>88.6557610241821</v>
      </c>
      <c r="J146" s="11" t="n">
        <v>85.1914319446787</v>
      </c>
      <c r="K146" s="11" t="n">
        <v>75.6494050611698</v>
      </c>
      <c r="L146" s="11" t="n">
        <v>71.1715730002973</v>
      </c>
      <c r="M146" s="11" t="n">
        <v>79.2510742786986</v>
      </c>
      <c r="N146" s="11" t="n">
        <v>80.6548042704626</v>
      </c>
      <c r="O146" s="11"/>
      <c r="P146" s="12" t="n">
        <f aca="false">AVERAGE(I146:N146)</f>
        <v>80.0956749299148</v>
      </c>
      <c r="Q146" s="12" t="n">
        <f aca="false">STDEV(I146:N146)/SQRT(6)</f>
        <v>2.57990116328896</v>
      </c>
      <c r="R146" s="12"/>
      <c r="S146" s="11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98.88583740787</v>
      </c>
      <c r="K151" s="11" t="n">
        <f aca="false">($J151-I144)^2</f>
        <v>33.1198825948887</v>
      </c>
      <c r="L151" s="11" t="n">
        <f aca="false">($J151-J144)^2</f>
        <v>16.3774813688955</v>
      </c>
      <c r="M151" s="11" t="n">
        <f aca="false">($J151-K144)^2</f>
        <v>3.74556323495751</v>
      </c>
      <c r="N151" s="11" t="n">
        <f aca="false">($J151-L144)^2</f>
        <v>60.2461753384596</v>
      </c>
      <c r="O151" s="11" t="n">
        <f aca="false">($J151-M144)^2</f>
        <v>37.7596982153961</v>
      </c>
      <c r="P151" s="11" t="n">
        <f aca="false">($J151-N144)^2</f>
        <v>1.37148011435818</v>
      </c>
      <c r="R151" s="12" t="s">
        <v>12</v>
      </c>
      <c r="S151" s="11" t="n">
        <v>100</v>
      </c>
      <c r="T151" s="11"/>
      <c r="U151" s="11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94.6668661679303</v>
      </c>
      <c r="K152" s="11" t="n">
        <f aca="false">($J152-I145)^2</f>
        <v>75.580963423051</v>
      </c>
      <c r="L152" s="11" t="n">
        <f aca="false">($J152-J145)^2</f>
        <v>74.049233921386</v>
      </c>
      <c r="M152" s="11" t="n">
        <f aca="false">($J152-K145)^2</f>
        <v>3.05110765083958</v>
      </c>
      <c r="N152" s="11" t="n">
        <f aca="false">($J152-L145)^2</f>
        <v>58.3332983906787</v>
      </c>
      <c r="O152" s="11" t="n">
        <f aca="false">($J152-M145)^2</f>
        <v>47.586494509245</v>
      </c>
      <c r="P152" s="11" t="n">
        <f aca="false">($J152-N145)^2</f>
        <v>84.7323923363372</v>
      </c>
      <c r="R152" s="12" t="s">
        <v>0</v>
      </c>
      <c r="S152" s="11" t="n">
        <v>88753.5069893343</v>
      </c>
      <c r="T152" s="11"/>
      <c r="U152" s="11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81.6097884531104</v>
      </c>
      <c r="K153" s="11" t="n">
        <f aca="false">($J153-I146)^2</f>
        <v>49.6457294722954</v>
      </c>
      <c r="L153" s="11" t="n">
        <f aca="false">($J153-J146)^2</f>
        <v>12.8281701006939</v>
      </c>
      <c r="M153" s="11" t="n">
        <f aca="false">($J153-K146)^2</f>
        <v>35.5261701789208</v>
      </c>
      <c r="N153" s="11" t="n">
        <f aca="false">($J153-L146)^2</f>
        <v>108.956341839345</v>
      </c>
      <c r="O153" s="11" t="n">
        <f aca="false">($J153-M146)^2</f>
        <v>5.56353255657095</v>
      </c>
      <c r="P153" s="11" t="n">
        <f aca="false">($J153-N146)^2</f>
        <v>0.911994789107389</v>
      </c>
      <c r="R153" s="12" t="s">
        <v>14</v>
      </c>
      <c r="S153" s="11" t="n">
        <v>1</v>
      </c>
      <c r="T153" s="11"/>
      <c r="U153" s="11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709.385710035427</v>
      </c>
      <c r="T154" s="11"/>
      <c r="U154" s="11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0" t="s">
        <v>156</v>
      </c>
      <c r="H178" s="11" t="n">
        <v>1000</v>
      </c>
      <c r="I178" s="0" t="n">
        <v>107.805832147937</v>
      </c>
      <c r="J178" s="0" t="n">
        <v>107.87653904537</v>
      </c>
      <c r="K178" s="0" t="n">
        <v>121.702698173286</v>
      </c>
      <c r="L178" s="0" t="n">
        <v>89.1019922688076</v>
      </c>
      <c r="M178" s="0" t="n">
        <v>85.8348680171885</v>
      </c>
      <c r="N178" s="0" t="n">
        <v>106.733096085409</v>
      </c>
      <c r="O178" s="11"/>
      <c r="P178" s="12" t="n">
        <f aca="false">AVERAGE(I178:N178)</f>
        <v>103.175837623</v>
      </c>
      <c r="Q178" s="12" t="n">
        <f aca="false">STDEV(I178:N178)/SQRT(6)</f>
        <v>5.47178959970972</v>
      </c>
      <c r="R178" s="12"/>
      <c r="S178" s="11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0" t="n">
        <v>102.507112375533</v>
      </c>
      <c r="J179" s="0" t="n">
        <v>103.339517625232</v>
      </c>
      <c r="K179" s="0" t="n">
        <v>126.797385620915</v>
      </c>
      <c r="L179" s="0" t="n">
        <v>93.0567945286946</v>
      </c>
      <c r="M179" s="0" t="n">
        <v>93.3855125844076</v>
      </c>
      <c r="N179" s="0" t="n">
        <v>89.4661921708185</v>
      </c>
      <c r="O179" s="11"/>
      <c r="P179" s="12" t="n">
        <f aca="false">AVERAGE(I179:N179)</f>
        <v>101.425419150933</v>
      </c>
      <c r="Q179" s="12" t="n">
        <f aca="false">STDEV(I179:N179)/SQRT(4)</f>
        <v>6.80539345439939</v>
      </c>
      <c r="R179" s="12"/>
      <c r="S179" s="11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0" t="n">
        <v>104.391891891892</v>
      </c>
      <c r="J180" s="0" t="n">
        <v>98.4989036937089</v>
      </c>
      <c r="K180" s="0" t="n">
        <v>96.5476789006201</v>
      </c>
      <c r="L180" s="0" t="n">
        <v>106.853999405293</v>
      </c>
      <c r="N180" s="0" t="n">
        <v>107.103202846975</v>
      </c>
      <c r="O180" s="11"/>
      <c r="P180" s="12" t="n">
        <f aca="false">AVERAGE(I180:N180)</f>
        <v>102.679135347698</v>
      </c>
      <c r="Q180" s="12" t="n">
        <f aca="false">STDEV(I180:N180)/SQRT(6)</f>
        <v>1.98960311118263</v>
      </c>
      <c r="R180" s="12"/>
      <c r="S180" s="11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99.9999999813736</v>
      </c>
      <c r="K185" s="11" t="n">
        <f aca="false">($J185-I178)^2</f>
        <v>60.9310158125566</v>
      </c>
      <c r="L185" s="11" t="n">
        <f aca="false">($J185-J178)^2</f>
        <v>62.039867626662</v>
      </c>
      <c r="M185" s="11" t="n">
        <f aca="false">($J185-K178)^2</f>
        <v>471.00710880924</v>
      </c>
      <c r="N185" s="11" t="n">
        <f aca="false">($J185-L178)^2</f>
        <v>118.766572103147</v>
      </c>
      <c r="O185" s="11" t="n">
        <f aca="false">($J185-M178)^2</f>
        <v>200.650963562777</v>
      </c>
      <c r="P185" s="11" t="n">
        <f aca="false">($J185-N178)^2</f>
        <v>45.3345831461774</v>
      </c>
      <c r="R185" s="12" t="s">
        <v>12</v>
      </c>
      <c r="S185" s="11" t="n">
        <v>100</v>
      </c>
      <c r="T185" s="11"/>
      <c r="U185" s="11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99.9999999068677</v>
      </c>
      <c r="K186" s="11" t="n">
        <f aca="false">($J186-I179)^2</f>
        <v>6.28561293053679</v>
      </c>
      <c r="L186" s="11" t="n">
        <f aca="false">($J186-J179)^2</f>
        <v>11.1523785912689</v>
      </c>
      <c r="M186" s="11" t="n">
        <f aca="false">($J186-K179)^2</f>
        <v>718.099881107424</v>
      </c>
      <c r="N186" s="11" t="n">
        <f aca="false">($J186-L179)^2</f>
        <v>48.2081009234925</v>
      </c>
      <c r="O186" s="11" t="n">
        <f aca="false">($J186-M179)^2</f>
        <v>43.7514425389859</v>
      </c>
      <c r="P186" s="11" t="n">
        <f aca="false">($J186-N179)^2</f>
        <v>110.961105420051</v>
      </c>
      <c r="R186" s="12" t="s">
        <v>0</v>
      </c>
      <c r="S186" s="11" t="n">
        <v>5368709220000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99.999999627471</v>
      </c>
      <c r="K187" s="11" t="n">
        <f aca="false">($J187-I180)^2</f>
        <v>19.2887176622812</v>
      </c>
      <c r="L187" s="11" t="n">
        <f aca="false">($J187-J180)^2</f>
        <v>2.25328900235707</v>
      </c>
      <c r="M187" s="11" t="n">
        <f aca="false">($J187-K180)^2</f>
        <v>11.9185184010442</v>
      </c>
      <c r="N187" s="11" t="n">
        <f aca="false">($J187-L180)^2</f>
        <v>46.9773129543842</v>
      </c>
      <c r="O187" s="11"/>
      <c r="P187" s="11" t="n">
        <f aca="false">($J187-N180)^2</f>
        <v>50.4554959775721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2028.08196656996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O210" s="0" t="s">
        <v>2</v>
      </c>
      <c r="P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2" t="n">
        <f aca="false">AVERAGE(I211:N211)</f>
        <v>100</v>
      </c>
      <c r="P211" s="12" t="n">
        <f aca="false">STDEV(I211:N211)/SQRT(6)</f>
        <v>0</v>
      </c>
      <c r="Q211" s="12"/>
      <c r="R211" s="12"/>
      <c r="S211" s="11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0" t="s">
        <v>157</v>
      </c>
      <c r="H212" s="11" t="n">
        <v>1000</v>
      </c>
      <c r="I212" s="3" t="n">
        <v>113.975817923186</v>
      </c>
      <c r="J212" s="3" t="n">
        <v>105.2960026986</v>
      </c>
      <c r="K212" s="0" t="n">
        <v>110.524551701022</v>
      </c>
      <c r="L212" s="12" t="n">
        <v>88.6856972940827</v>
      </c>
      <c r="M212" s="12" t="n">
        <v>92.2498465316145</v>
      </c>
      <c r="N212" s="0" t="n">
        <v>87.3167259786477</v>
      </c>
      <c r="O212" s="12" t="n">
        <f aca="false">AVERAGE(I212:N212)</f>
        <v>99.6747736878588</v>
      </c>
      <c r="P212" s="12" t="n">
        <f aca="false">STDEV(I212:N212)/SQRT(6)</f>
        <v>4.76950888874254</v>
      </c>
      <c r="Q212" s="12"/>
      <c r="R212" s="12"/>
      <c r="S212" s="11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0" t="n">
        <v>109.886201991465</v>
      </c>
      <c r="J213" s="0" t="n">
        <v>100.860178782257</v>
      </c>
      <c r="K213" s="0" t="n">
        <v>100.586559410089</v>
      </c>
      <c r="L213" s="12" t="n">
        <v>78.218852215284</v>
      </c>
      <c r="M213" s="12" t="n">
        <v>83.9625537139349</v>
      </c>
      <c r="N213" s="0" t="n">
        <v>82.9608540925267</v>
      </c>
      <c r="O213" s="12" t="n">
        <f aca="false">AVERAGE(I213:N213)</f>
        <v>92.7458667009261</v>
      </c>
      <c r="P213" s="12" t="n">
        <f aca="false">STDEV(I213:N213)/SQRT(6)</f>
        <v>5.18020857117062</v>
      </c>
      <c r="Q213" s="12"/>
      <c r="R213" s="12"/>
      <c r="S213" s="11"/>
      <c r="T213" s="3"/>
      <c r="U213" s="3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0" t="n">
        <v>104.320768136558</v>
      </c>
      <c r="J214" s="0" t="n">
        <v>107.691010288413</v>
      </c>
      <c r="K214" s="3" t="n">
        <v>83.3249539131892</v>
      </c>
      <c r="L214" s="12" t="n">
        <v>75.5575379125781</v>
      </c>
      <c r="M214" s="12" t="n">
        <v>77.31737262124</v>
      </c>
      <c r="N214" s="3" t="n">
        <v>70.5480427046263</v>
      </c>
      <c r="O214" s="12" t="n">
        <f aca="false">AVERAGE(I214:N214)</f>
        <v>86.4599475961008</v>
      </c>
      <c r="P214" s="12" t="n">
        <f aca="false">STDEV(I214:N214)/SQRT(6)</f>
        <v>6.41673086591829</v>
      </c>
      <c r="Q214" s="12"/>
      <c r="R214" s="12"/>
      <c r="S214" s="11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99.1586589489802</v>
      </c>
      <c r="K219" s="11" t="n">
        <f aca="false">($J219-I212)^2</f>
        <v>219.548200066888</v>
      </c>
      <c r="L219" s="11" t="n">
        <f aca="false">($J219-J212)^2</f>
        <v>37.6669883009976</v>
      </c>
      <c r="M219" s="11" t="n">
        <f aca="false">($J219-K212)^2</f>
        <v>129.183518050917</v>
      </c>
      <c r="N219" s="11" t="n">
        <f aca="false">($J219-L212)^2</f>
        <v>109.682925824953</v>
      </c>
      <c r="O219" s="11" t="n">
        <f aca="false">($J219-M212)^2</f>
        <v>47.7316890183462</v>
      </c>
      <c r="P219" s="11" t="n">
        <f aca="false">($J219-N212)^2</f>
        <v>140.231376473847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95.9302564379364</v>
      </c>
      <c r="K220" s="11" t="n">
        <f aca="false">($J220-I213)^2</f>
        <v>194.768416293055</v>
      </c>
      <c r="L220" s="11" t="n">
        <f aca="false">($J220-J213)^2</f>
        <v>24.3041343210315</v>
      </c>
      <c r="M220" s="11" t="n">
        <f aca="false">($J220-K213)^2</f>
        <v>21.6811573684772</v>
      </c>
      <c r="N220" s="11" t="n">
        <f aca="false">($J220-L213)^2</f>
        <v>313.693839538189</v>
      </c>
      <c r="O220" s="11" t="n">
        <f aca="false">($J220-M213)^2</f>
        <v>143.225908490073</v>
      </c>
      <c r="P220" s="11" t="n">
        <f aca="false">($J220-N213)^2</f>
        <v>168.205397197118</v>
      </c>
      <c r="R220" s="12" t="s">
        <v>0</v>
      </c>
      <c r="S220" s="11" t="n">
        <v>117857.863738832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85.4923038428265</v>
      </c>
      <c r="K221" s="11" t="n">
        <f aca="false">($J221-I214)^2</f>
        <v>354.511067660322</v>
      </c>
      <c r="L221" s="11" t="n">
        <f aca="false">($J221-J214)^2</f>
        <v>492.782567857323</v>
      </c>
      <c r="M221" s="11" t="n">
        <f aca="false">($J221-K214)^2</f>
        <v>4.69740571749879</v>
      </c>
      <c r="N221" s="11" t="n">
        <f aca="false">($J221-L214)^2</f>
        <v>98.6995740888244</v>
      </c>
      <c r="O221" s="11" t="n">
        <f aca="false">($J221-M214)^2</f>
        <v>66.8295004776698</v>
      </c>
      <c r="P221" s="11" t="n">
        <f aca="false">($J221-N214)^2</f>
        <v>223.330940966721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2790.77460771225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0" t="s">
        <v>158</v>
      </c>
      <c r="H247" s="11" t="n">
        <v>1000</v>
      </c>
      <c r="I247" s="0" t="n">
        <v>113.051209103841</v>
      </c>
      <c r="J247" s="0" t="n">
        <v>107.134424017541</v>
      </c>
      <c r="K247" s="0" t="n">
        <v>102.580861404391</v>
      </c>
      <c r="L247" s="11" t="n">
        <v>109.545049063336</v>
      </c>
      <c r="M247" s="11" t="n">
        <v>132.995702885206</v>
      </c>
      <c r="N247" s="11" t="n">
        <v>88.2846975088968</v>
      </c>
      <c r="O247" s="11"/>
      <c r="P247" s="12" t="n">
        <f aca="false">AVERAGE(I247:N247)</f>
        <v>108.931990663869</v>
      </c>
      <c r="Q247" s="12" t="n">
        <f aca="false">STDEV(I247:N247)/SQRT(6)</f>
        <v>5.96178063549987</v>
      </c>
      <c r="R247" s="12"/>
      <c r="S247" s="11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0" t="n">
        <v>102.062588904694</v>
      </c>
      <c r="J248" s="0" t="n">
        <v>96.0870298532636</v>
      </c>
      <c r="K248" s="0" t="n">
        <v>97.5029327970505</v>
      </c>
      <c r="L248" s="12" t="n">
        <v>96.6101694915254</v>
      </c>
      <c r="M248" s="12" t="n">
        <v>96.4855739717618</v>
      </c>
      <c r="N248" s="0" t="n">
        <v>88.2277580071174</v>
      </c>
      <c r="O248" s="11"/>
      <c r="P248" s="12" t="n">
        <f aca="false">AVERAGE(I248:N248)</f>
        <v>96.1626755042355</v>
      </c>
      <c r="Q248" s="12" t="n">
        <f aca="false">STDEV(I248:N248)/SQRT(6)</f>
        <v>1.82463165217373</v>
      </c>
      <c r="R248" s="12"/>
      <c r="S248" s="11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20000</v>
      </c>
      <c r="I249" s="0" t="n">
        <v>84.8328591749645</v>
      </c>
      <c r="J249" s="0" t="n">
        <v>101.416765053129</v>
      </c>
      <c r="K249" s="0" t="n">
        <v>79.8893916540976</v>
      </c>
      <c r="L249" s="12" t="n">
        <v>73.5801367826346</v>
      </c>
      <c r="M249" s="12" t="n">
        <v>80.9085328422345</v>
      </c>
      <c r="N249" s="0" t="n">
        <v>61.6370106761566</v>
      </c>
      <c r="O249" s="11"/>
      <c r="P249" s="12" t="n">
        <f aca="false">AVERAGE(I249:N249)</f>
        <v>80.3774493638695</v>
      </c>
      <c r="Q249" s="12" t="n">
        <f aca="false">STDEV(I249:N249)/SQRT(6)</f>
        <v>5.35546833240294</v>
      </c>
      <c r="R249" s="12"/>
      <c r="S249" s="11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U250" s="3"/>
      <c r="V250" s="3"/>
      <c r="W250" s="3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98.8863718732091</v>
      </c>
      <c r="K254" s="11" t="n">
        <f aca="false">($J254-I247)^2</f>
        <v>200.642613770295</v>
      </c>
      <c r="L254" s="11" t="n">
        <f aca="false">($J254-J247)^2</f>
        <v>68.0303641756175</v>
      </c>
      <c r="M254" s="11" t="n">
        <f aca="false">($J254-K247)^2</f>
        <v>13.6492528960125</v>
      </c>
      <c r="N254" s="11" t="n">
        <f aca="false">($J254-L247)^2</f>
        <v>113.607399443331</v>
      </c>
      <c r="O254" s="11" t="n">
        <f aca="false">($J254-M247)^2</f>
        <v>1163.44646208597</v>
      </c>
      <c r="P254" s="11" t="n">
        <f aca="false">($J254-N247)^2</f>
        <v>112.395499326917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94.6693153791967</v>
      </c>
      <c r="K255" s="11" t="n">
        <f aca="false">($J255-I248)^2</f>
        <v>54.6604934228185</v>
      </c>
      <c r="L255" s="11" t="n">
        <f aca="false">($J255-J248)^2</f>
        <v>2.00991432997866</v>
      </c>
      <c r="M255" s="11" t="n">
        <f aca="false">($J255-K248)^2</f>
        <v>8.02938767076421</v>
      </c>
      <c r="N255" s="11" t="n">
        <f aca="false">($J255-L248)^2</f>
        <v>3.76691468534304</v>
      </c>
      <c r="O255" s="11" t="n">
        <f aca="false">($J255-M248)^2</f>
        <v>3.29879527506637</v>
      </c>
      <c r="P255" s="11" t="n">
        <f aca="false">($J255-N248)^2</f>
        <v>41.4936613777897</v>
      </c>
      <c r="R255" s="12" t="s">
        <v>0</v>
      </c>
      <c r="S255" s="11" t="n">
        <v>88796.5825343945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20000</v>
      </c>
      <c r="I256" s="11" t="n">
        <v>20000</v>
      </c>
      <c r="J256" s="11" t="n">
        <f aca="false">S$254-((I256^S$256*S$254)/(I256^S$256+S$255^S$256))</f>
        <v>81.6170696412479</v>
      </c>
      <c r="K256" s="11" t="n">
        <f aca="false">($J256-I249)^2</f>
        <v>10.3413023251612</v>
      </c>
      <c r="L256" s="11" t="n">
        <f aca="false">($J256-J249)^2</f>
        <v>392.027938403266</v>
      </c>
      <c r="M256" s="11" t="n">
        <f aca="false">($J256-K249)^2</f>
        <v>2.98487122728372</v>
      </c>
      <c r="N256" s="11" t="n">
        <f aca="false">($J256-L249)^2</f>
        <v>64.5922897738581</v>
      </c>
      <c r="O256" s="11" t="n">
        <f aca="false">($J256-M249)^2</f>
        <v>0.502024395556138</v>
      </c>
      <c r="P256" s="11" t="n">
        <f aca="false">($J256-N249)^2</f>
        <v>399.202756248525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2654.68194083355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Q29" activeCellId="0" sqref="Q29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8" t="s">
        <v>18</v>
      </c>
      <c r="B6" s="9" t="n">
        <f aca="false">AVERAGE(T15,AN15,AC15,AY15,BJ15)</f>
        <v>20168.3542512631</v>
      </c>
      <c r="C6" s="9" t="e">
        <f aca="false">STDEV(T15,AN15,AC15,AY15,BJ15)</f>
        <v>#DIV/0!</v>
      </c>
      <c r="D6" s="10" t="n">
        <f aca="false">B6/1000</f>
        <v>20.1683542512631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STDEV(J6:O6)/SQRT(3)</f>
        <v>0</v>
      </c>
      <c r="R6" s="12"/>
      <c r="T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12" t="str">
        <f aca="false">A6</f>
        <v>Amb891</v>
      </c>
      <c r="I7" s="11" t="n">
        <v>1000</v>
      </c>
      <c r="J7" s="11" t="n">
        <v>88.158945686901</v>
      </c>
      <c r="K7" s="12" t="n">
        <v>96.5621840242669</v>
      </c>
      <c r="L7" s="11" t="n">
        <v>95.2305873078439</v>
      </c>
      <c r="M7" s="0" t="n">
        <v>91.5804394046775</v>
      </c>
      <c r="N7" s="0" t="n">
        <v>99.3558325164543</v>
      </c>
      <c r="O7" s="0" t="n">
        <v>94.8916408668731</v>
      </c>
      <c r="P7" s="12" t="n">
        <f aca="false">AVERAGE(J7:O7)</f>
        <v>94.2966049678361</v>
      </c>
      <c r="Q7" s="12" t="n">
        <f aca="false">STDEV(J7:O7)/SQRT(3)</f>
        <v>2.26573666309748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8" t="s">
        <v>19</v>
      </c>
      <c r="B8" s="17" t="n">
        <f aca="false">AVERAGE(S49,AB49,AM49,AX49)</f>
        <v>29906.1146942783</v>
      </c>
      <c r="C8" s="18" t="e">
        <f aca="false">STDEV(S49,AB49,AM49,AX49)</f>
        <v>#DIV/0!</v>
      </c>
      <c r="D8" s="10" t="n">
        <f aca="false">B8/1000</f>
        <v>29.9061146942783</v>
      </c>
      <c r="E8" s="10" t="e">
        <f aca="false">C8/1000</f>
        <v>#DIV/0!</v>
      </c>
      <c r="I8" s="11" t="n">
        <v>5000</v>
      </c>
      <c r="J8" s="11" t="n">
        <v>91.3538338658147</v>
      </c>
      <c r="K8" s="11" t="n">
        <v>76.6835187057634</v>
      </c>
      <c r="L8" s="11" t="n">
        <v>85.1399290500591</v>
      </c>
      <c r="M8" s="0" t="n">
        <v>90.9992912827782</v>
      </c>
      <c r="N8" s="0" t="n">
        <v>90.5475423610139</v>
      </c>
      <c r="O8" s="0" t="n">
        <v>91.7112299465241</v>
      </c>
      <c r="P8" s="12" t="n">
        <f aca="false">AVERAGE(J8:O8)</f>
        <v>87.7392242019922</v>
      </c>
      <c r="Q8" s="12" t="n">
        <f aca="false">STDEV(J8:O8)/SQRT(3)</f>
        <v>3.42872065758368</v>
      </c>
      <c r="R8" s="12"/>
      <c r="S8" s="2"/>
      <c r="T8" s="11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11" t="n">
        <v>18.470447284345</v>
      </c>
      <c r="K9" s="11" t="n">
        <v>18.3013144590495</v>
      </c>
      <c r="L9" s="11" t="n">
        <v>16.042569964525</v>
      </c>
      <c r="M9" s="0" t="n">
        <v>27.909284195606</v>
      </c>
      <c r="N9" s="0" t="n">
        <v>28.8615039910377</v>
      </c>
      <c r="O9" s="0" t="n">
        <v>28.6940613566001</v>
      </c>
      <c r="P9" s="12" t="n">
        <f aca="false">AVERAGE(J9:O9)</f>
        <v>23.0465302085272</v>
      </c>
      <c r="Q9" s="12" t="n">
        <f aca="false">STDEV(J9:O9)/SQRT(3)</f>
        <v>3.48202978195415</v>
      </c>
      <c r="R9" s="12"/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8" t="s">
        <v>20</v>
      </c>
      <c r="B10" s="17" t="n">
        <f aca="false">AVERAGE(S84,AB84,AM84,AX84)</f>
        <v>124732.890323673</v>
      </c>
      <c r="C10" s="18" t="e">
        <f aca="false">STDEV(S84,AB84,AM84,AX84)</f>
        <v>#DIV/0!</v>
      </c>
      <c r="D10" s="10" t="n">
        <f aca="false">B10/1000</f>
        <v>124.732890323673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1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8" t="s">
        <v>21</v>
      </c>
      <c r="B12" s="17" t="n">
        <f aca="false">AVERAGE(S118,AB118,AM118)</f>
        <v>328253.644116771</v>
      </c>
      <c r="C12" s="18" t="e">
        <f aca="false">STDEV(S118,AB118,AM118)</f>
        <v>#DIV/0!</v>
      </c>
      <c r="D12" s="10" t="n">
        <f aca="false">B12/1000</f>
        <v>328.253644116771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2" t="s">
        <v>22</v>
      </c>
      <c r="B14" s="17" t="n">
        <f aca="false">AVERAGE(S152,AB152,AM152)</f>
        <v>259992.390912126</v>
      </c>
      <c r="C14" s="18" t="e">
        <f aca="false">STDEV(S152,AB152,AM152)</f>
        <v>#DIV/0!</v>
      </c>
      <c r="D14" s="10" t="n">
        <f aca="false">B14/1000</f>
        <v>259.992390912126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95.2759671907875</v>
      </c>
      <c r="L14" s="11" t="n">
        <f aca="false">($K14-J7)^2</f>
        <v>50.6519950867827</v>
      </c>
      <c r="M14" s="11" t="n">
        <f aca="false">($K14-K7)^2</f>
        <v>1.65435374272578</v>
      </c>
      <c r="N14" s="11" t="n">
        <f aca="false">($K14-L7)^2</f>
        <v>0.00205933377597416</v>
      </c>
      <c r="O14" s="11" t="n">
        <f aca="false">($K14-M7)^2</f>
        <v>13.656925617911</v>
      </c>
      <c r="P14" s="11" t="n">
        <f aca="false">($K14-N7)^2</f>
        <v>16.6453010755783</v>
      </c>
      <c r="Q14" s="11" t="n">
        <f aca="false">($K14-O7)^2</f>
        <v>0.147706723253551</v>
      </c>
      <c r="S14" s="12" t="s">
        <v>12</v>
      </c>
      <c r="T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80.1337824869933</v>
      </c>
      <c r="L15" s="11" t="n">
        <f aca="false">($K15-J8)^2</f>
        <v>125.889552943393</v>
      </c>
      <c r="M15" s="11" t="n">
        <f aca="false">($K15-K8)^2</f>
        <v>11.9043201600667</v>
      </c>
      <c r="N15" s="11" t="n">
        <f aca="false">($K15-L8)^2</f>
        <v>25.0615034108956</v>
      </c>
      <c r="O15" s="11" t="n">
        <f aca="false">($K15-M8)^2</f>
        <v>118.059281391279</v>
      </c>
      <c r="P15" s="11" t="n">
        <f aca="false">($K15-N8)^2</f>
        <v>108.446394713762</v>
      </c>
      <c r="Q15" s="11" t="n">
        <f aca="false">($K15-O8)^2</f>
        <v>134.037289678197</v>
      </c>
      <c r="S15" s="12" t="s">
        <v>0</v>
      </c>
      <c r="T15" s="11" t="n">
        <v>20168.3542512631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8" t="s">
        <v>23</v>
      </c>
      <c r="B16" s="17" t="n">
        <f aca="false">AVERAGE(S186,AB186,AM186,AX186,BI186)</f>
        <v>932616.765910522</v>
      </c>
      <c r="C16" s="18" t="e">
        <f aca="false">STDEV(S186,AB186,AM186,AX186,BI186)</f>
        <v>#DIV/0!</v>
      </c>
      <c r="D16" s="10" t="n">
        <f aca="false">B16/1000</f>
        <v>932.616765910522</v>
      </c>
      <c r="E16" s="10" t="e">
        <f aca="false">C16/1000</f>
        <v>#DIV/0!</v>
      </c>
      <c r="I16" s="11" t="n">
        <v>50000</v>
      </c>
      <c r="J16" s="11" t="n">
        <v>50000</v>
      </c>
      <c r="K16" s="11" t="n">
        <f aca="false">$T$14-(J16^$T$16*$T$14)/(J16^$T$16+$T$15^$T$16)</f>
        <v>28.7428064495328</v>
      </c>
      <c r="L16" s="11" t="n">
        <f aca="false">($K16-J9)^2</f>
        <v>105.521362818619</v>
      </c>
      <c r="M16" s="11" t="n">
        <f aca="false">($K16-K9)^2</f>
        <v>109.024754987328</v>
      </c>
      <c r="N16" s="11" t="n">
        <f aca="false">($K16-L9)^2</f>
        <v>161.296006775124</v>
      </c>
      <c r="O16" s="11" t="n">
        <f aca="false">($K16-M9)^2</f>
        <v>0.694759347791275</v>
      </c>
      <c r="P16" s="11" t="n">
        <f aca="false">($K16-N9)^2</f>
        <v>0.0140891063592992</v>
      </c>
      <c r="Q16" s="11" t="n">
        <f aca="false">($K16-O9)^2</f>
        <v>0.0023760840850212</v>
      </c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982.710032996926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8" t="s">
        <v>24</v>
      </c>
      <c r="B18" s="17" t="n">
        <f aca="false">AVERAGE(S220,AB220,AM220,AX220,BI220)</f>
        <v>123065.218223647</v>
      </c>
      <c r="C18" s="17" t="e">
        <f aca="false">STDEV(S220,AB220,AM220,AX220,BI220)</f>
        <v>#DIV/0!</v>
      </c>
      <c r="D18" s="10" t="n">
        <f aca="false">B18/1000</f>
        <v>123.065218223647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4" t="s">
        <v>25</v>
      </c>
      <c r="B20" s="18" t="n">
        <f aca="false">AVERAGE(S255,AB255,AM255,AX255)</f>
        <v>119150.714440563</v>
      </c>
      <c r="C20" s="18" t="e">
        <f aca="false">STDEV(S255,AB255,AM255,AX255)</f>
        <v>#DIV/0!</v>
      </c>
      <c r="D20" s="10" t="n">
        <f aca="false">B20/1000</f>
        <v>119.150714440563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2" t="n">
        <f aca="false">AVERAGE(I40:N40)</f>
        <v>100</v>
      </c>
      <c r="P40" s="12" t="n">
        <f aca="false">STDEV(I40:N40)/SQRT(6)</f>
        <v>0</v>
      </c>
      <c r="Q40" s="12"/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Amb898</v>
      </c>
      <c r="H41" s="11" t="n">
        <v>1000</v>
      </c>
      <c r="I41" s="11" t="n">
        <v>96.1261980830671</v>
      </c>
      <c r="J41" s="12" t="n">
        <v>83.0333670374115</v>
      </c>
      <c r="K41" s="11" t="n">
        <v>84.1742215214821</v>
      </c>
      <c r="L41" s="0" t="n">
        <v>94.6420978029766</v>
      </c>
      <c r="M41" s="0" t="n">
        <v>101.162302198572</v>
      </c>
      <c r="N41" s="0" t="n">
        <v>96.6225724739657</v>
      </c>
      <c r="O41" s="12" t="n">
        <f aca="false">AVERAGE(I41:N41)</f>
        <v>92.6267931862458</v>
      </c>
      <c r="P41" s="12" t="n">
        <f aca="false">STDEV(I41:N41)/SQRT(6)</f>
        <v>2.99225804684294</v>
      </c>
      <c r="Q41" s="12"/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86.4017571884984</v>
      </c>
      <c r="J42" s="11" t="n">
        <v>84.1860465116279</v>
      </c>
      <c r="K42" s="11" t="n">
        <v>88.4509262908948</v>
      </c>
      <c r="L42" s="0" t="n">
        <v>88.5471296952516</v>
      </c>
      <c r="M42" s="0" t="n">
        <v>83.0135835317183</v>
      </c>
      <c r="N42" s="0" t="n">
        <v>90.2195327891922</v>
      </c>
      <c r="O42" s="12" t="n">
        <f aca="false">AVERAGE(I42:N42)</f>
        <v>86.8031626678639</v>
      </c>
      <c r="P42" s="12" t="n">
        <f aca="false">STDEV(I42:N42)/SQRT(6)</f>
        <v>1.13724028711483</v>
      </c>
      <c r="Q42" s="12"/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11" t="n">
        <v>25.1397763578275</v>
      </c>
      <c r="J43" s="11" t="n">
        <v>22.6693629929221</v>
      </c>
      <c r="K43" s="11" t="n">
        <v>26.6850610957824</v>
      </c>
      <c r="L43" s="0" t="n">
        <v>49.6810772501772</v>
      </c>
      <c r="M43" s="0" t="n">
        <v>50.6511693040191</v>
      </c>
      <c r="N43" s="0" t="n">
        <v>49.5074584857866</v>
      </c>
      <c r="O43" s="12" t="n">
        <f aca="false">AVERAGE(I43:N43)</f>
        <v>37.3889842477525</v>
      </c>
      <c r="P43" s="12" t="n">
        <f aca="false">STDEV(I43:N43)/SQRT(6)</f>
        <v>5.64246646826354</v>
      </c>
      <c r="Q43" s="12"/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96.7643943281388</v>
      </c>
      <c r="K48" s="11" t="n">
        <f aca="false">($J48-I41)^2</f>
        <v>0.407294447223613</v>
      </c>
      <c r="L48" s="11" t="n">
        <f aca="false">($J48-J41)^2</f>
        <v>188.541110458698</v>
      </c>
      <c r="M48" s="11" t="n">
        <f aca="false">($J48-K41)^2</f>
        <v>158.512451301478</v>
      </c>
      <c r="N48" s="11" t="n">
        <f aca="false">($J48-L41)^2</f>
        <v>4.50414254071554</v>
      </c>
      <c r="O48" s="11" t="n">
        <f aca="false">($J48-M41)^2</f>
        <v>19.3415936368183</v>
      </c>
      <c r="P48" s="11" t="n">
        <f aca="false">($J48-N41)^2</f>
        <v>0.0201134383210926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85.675862112435</v>
      </c>
      <c r="K49" s="11" t="n">
        <f aca="false">($J49-I42)^2</f>
        <v>0.526923661453041</v>
      </c>
      <c r="L49" s="11" t="n">
        <f aca="false">($J49-J42)^2</f>
        <v>2.21955052440832</v>
      </c>
      <c r="M49" s="11" t="n">
        <f aca="false">($J49-K42)^2</f>
        <v>7.70098119457061</v>
      </c>
      <c r="N49" s="11" t="n">
        <f aca="false">($J49-L42)^2</f>
        <v>8.24417753213332</v>
      </c>
      <c r="O49" s="11" t="n">
        <f aca="false">($J49-M42)^2</f>
        <v>7.08772724134309</v>
      </c>
      <c r="P49" s="11" t="n">
        <f aca="false">($J49-N42)^2</f>
        <v>20.644943218823</v>
      </c>
      <c r="R49" s="12" t="s">
        <v>0</v>
      </c>
      <c r="S49" s="11" t="n">
        <v>29906.1146942783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37.4265659251478</v>
      </c>
      <c r="K50" s="11" t="n">
        <f aca="false">($J50-I43)^2</f>
        <v>150.965197871612</v>
      </c>
      <c r="L50" s="11" t="n">
        <f aca="false">($J50-J43)^2</f>
        <v>217.775038382892</v>
      </c>
      <c r="M50" s="11" t="n">
        <f aca="false">($J50-K43)^2</f>
        <v>115.379925999281</v>
      </c>
      <c r="N50" s="11" t="n">
        <f aca="false">($J50-L43)^2</f>
        <v>150.173047815273</v>
      </c>
      <c r="O50" s="11" t="n">
        <f aca="false">($J50-M43)^2</f>
        <v>174.890134528453</v>
      </c>
      <c r="P50" s="11" t="n">
        <f aca="false">($J50-N43)^2</f>
        <v>145.947965061697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1372.88231885519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Amb924</v>
      </c>
      <c r="H76" s="11" t="n">
        <v>1000</v>
      </c>
      <c r="I76" s="11" t="n">
        <v>76.3178913738019</v>
      </c>
      <c r="J76" s="12" t="n">
        <v>82.7704752275025</v>
      </c>
      <c r="K76" s="11" t="n">
        <v>86.5589278675601</v>
      </c>
      <c r="L76" s="0" t="n">
        <v>90.5882352941177</v>
      </c>
      <c r="M76" s="0" t="n">
        <v>92.5360593754376</v>
      </c>
      <c r="N76" s="0" t="n">
        <v>89.8395721925133</v>
      </c>
      <c r="O76" s="11"/>
      <c r="P76" s="12" t="n">
        <f aca="false">AVERAGE(I76:N76)</f>
        <v>86.4351935551555</v>
      </c>
      <c r="Q76" s="12" t="n">
        <f aca="false">STDEV(I76:N76)/SQRT(6)</f>
        <v>2.46213584366007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98.3626198083067</v>
      </c>
      <c r="J77" s="11" t="n">
        <v>94.8634984833165</v>
      </c>
      <c r="K77" s="11" t="n">
        <v>94.4816712652739</v>
      </c>
      <c r="L77" s="0" t="n">
        <v>93.9900779588944</v>
      </c>
      <c r="M77" s="0" t="n">
        <v>96.5831116090184</v>
      </c>
      <c r="N77" s="0" t="n">
        <v>96.7492260061919</v>
      </c>
      <c r="O77" s="11"/>
      <c r="P77" s="12" t="n">
        <f aca="false">AVERAGE(I77:N77)</f>
        <v>95.8383675218336</v>
      </c>
      <c r="Q77" s="12" t="n">
        <f aca="false">STDEV(I77:N77)/SQRT(6)</f>
        <v>0.682234691363151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85.8027156549521</v>
      </c>
      <c r="J78" s="11" t="n">
        <v>93.5288169868554</v>
      </c>
      <c r="K78" s="11" t="n">
        <v>79.9763500197083</v>
      </c>
      <c r="L78" s="0" t="n">
        <v>86.8320340184267</v>
      </c>
      <c r="M78" s="0" t="n">
        <v>88.208934322924</v>
      </c>
      <c r="N78" s="0" t="n">
        <v>88.390092879257</v>
      </c>
      <c r="O78" s="11"/>
      <c r="P78" s="12" t="n">
        <f aca="false">AVERAGE(I78:N78)</f>
        <v>87.1231573136873</v>
      </c>
      <c r="Q78" s="12" t="n">
        <f aca="false">STDEV(I78:N78)/SQRT(6)</f>
        <v>1.79556571154221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99.204663157408</v>
      </c>
      <c r="K83" s="11" t="n">
        <f aca="false">($J83-I76)^2</f>
        <v>523.804322674867</v>
      </c>
      <c r="L83" s="11" t="n">
        <f aca="false">($J83-J76)^2</f>
        <v>270.08253291545</v>
      </c>
      <c r="M83" s="11" t="n">
        <f aca="false">($J83-K76)^2</f>
        <v>159.914621020904</v>
      </c>
      <c r="N83" s="11" t="n">
        <f aca="false">($J83-L76)^2</f>
        <v>74.2428291232849</v>
      </c>
      <c r="O83" s="11" t="n">
        <f aca="false">($J83-M76)^2</f>
        <v>44.4702764009094</v>
      </c>
      <c r="P83" s="11" t="n">
        <f aca="false">($J83-N76)^2</f>
        <v>87.7049287807516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96.1459272297677</v>
      </c>
      <c r="K84" s="11" t="n">
        <f aca="false">($J84-I77)^2</f>
        <v>4.91372598774986</v>
      </c>
      <c r="L84" s="11" t="n">
        <f aca="false">($J84-J77)^2</f>
        <v>1.6446234897244</v>
      </c>
      <c r="M84" s="11" t="n">
        <f aca="false">($J84-K77)^2</f>
        <v>2.7697479153532</v>
      </c>
      <c r="N84" s="11" t="n">
        <f aca="false">($J84-L77)^2</f>
        <v>4.64768607872496</v>
      </c>
      <c r="O84" s="11" t="n">
        <f aca="false">($J84-M77)^2</f>
        <v>0.191130181460816</v>
      </c>
      <c r="P84" s="11" t="n">
        <f aca="false">($J84-N77)^2</f>
        <v>0.363969413634933</v>
      </c>
      <c r="R84" s="12" t="s">
        <v>0</v>
      </c>
      <c r="S84" s="11" t="n">
        <v>124732.890323673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86.1814408906828</v>
      </c>
      <c r="K85" s="11" t="n">
        <f aca="false">($J85-I78)^2</f>
        <v>0.143432804179273</v>
      </c>
      <c r="L85" s="11" t="n">
        <f aca="false">($J85-J78)^2</f>
        <v>53.9839354986087</v>
      </c>
      <c r="M85" s="11" t="n">
        <f aca="false">($J85-K78)^2</f>
        <v>38.5031527170509</v>
      </c>
      <c r="N85" s="11" t="n">
        <f aca="false">($J85-L78)^2</f>
        <v>0.423271417867595</v>
      </c>
      <c r="O85" s="11" t="n">
        <f aca="false">($J85-M78)^2</f>
        <v>4.11072961778121</v>
      </c>
      <c r="P85" s="11" t="n">
        <f aca="false">($J85-N78)^2</f>
        <v>4.87814360663278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1276.79305964494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P108" s="0" t="s">
        <v>2</v>
      </c>
      <c r="Q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P109" s="12" t="n">
        <f aca="false">AVERAGE(I109:L109)</f>
        <v>100</v>
      </c>
      <c r="Q109" s="12" t="n">
        <f aca="false">STDEV(I109:L109)/SQRT(3)</f>
        <v>0</v>
      </c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Amb930</v>
      </c>
      <c r="H110" s="11" t="n">
        <v>1000</v>
      </c>
      <c r="I110" s="11" t="n">
        <v>97.0047923322684</v>
      </c>
      <c r="J110" s="12" t="n">
        <v>104.873609706775</v>
      </c>
      <c r="K110" s="11" t="n">
        <v>93.0035474970438</v>
      </c>
      <c r="L110" s="0" t="n">
        <v>94.5428773919206</v>
      </c>
      <c r="M110" s="0" t="n">
        <v>92.283993838398</v>
      </c>
      <c r="N110" s="0" t="n">
        <v>90.233605403884</v>
      </c>
      <c r="P110" s="12" t="n">
        <f aca="false">AVERAGE(I110:L110)</f>
        <v>97.3562067320019</v>
      </c>
      <c r="Q110" s="12" t="n">
        <f aca="false">STDEV(I110:L110)/SQRT(3)</f>
        <v>3.04585882719647</v>
      </c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87.4201277955271</v>
      </c>
      <c r="J111" s="11" t="n">
        <v>103.013144590495</v>
      </c>
      <c r="K111" s="11" t="n">
        <v>88.6085928261726</v>
      </c>
      <c r="L111" s="0" t="n">
        <v>93.6357193479802</v>
      </c>
      <c r="M111" s="0" t="n">
        <v>94.6926200812211</v>
      </c>
      <c r="N111" s="0" t="n">
        <v>93.709541232761</v>
      </c>
      <c r="P111" s="12" t="n">
        <f aca="false">AVERAGE(I111:L111)</f>
        <v>93.1693961400437</v>
      </c>
      <c r="Q111" s="12" t="n">
        <f aca="false">STDEV(I111:L111)/SQRT(3)</f>
        <v>4.09568681331825</v>
      </c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20000</v>
      </c>
      <c r="I112" s="11" t="n">
        <v>100.239616613419</v>
      </c>
      <c r="J112" s="11" t="n">
        <v>101.1324570273</v>
      </c>
      <c r="K112" s="11" t="n">
        <v>92.2546314544738</v>
      </c>
      <c r="L112" s="0" t="n">
        <v>96.3713678242381</v>
      </c>
      <c r="M112" s="0" t="n">
        <v>91.7798627643187</v>
      </c>
      <c r="N112" s="0" t="n">
        <v>93.3999437095412</v>
      </c>
      <c r="P112" s="12" t="n">
        <f aca="false">AVERAGE(I112:L112)</f>
        <v>97.4995182298577</v>
      </c>
      <c r="Q112" s="12" t="n">
        <f aca="false">STDEV(I112:L112)/SQRT(3)</f>
        <v>2.3449222702553</v>
      </c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99.6962827844525</v>
      </c>
      <c r="K117" s="11" t="n">
        <f aca="false">($J117-I110)^2</f>
        <v>7.24412085419839</v>
      </c>
      <c r="L117" s="11" t="n">
        <f aca="false">($J117-J110)^2</f>
        <v>26.804714060605</v>
      </c>
      <c r="M117" s="11" t="n">
        <f aca="false">($J117-K110)^2</f>
        <v>44.7927056273261</v>
      </c>
      <c r="N117" s="11" t="n">
        <f aca="false">($J117-L110)^2</f>
        <v>26.5575871397772</v>
      </c>
      <c r="O117" s="11" t="n">
        <f aca="false">($J117-M110)^2</f>
        <v>54.9420274198022</v>
      </c>
      <c r="P117" s="11" t="n">
        <f aca="false">($J117-N110)^2</f>
        <v>89.5422632087234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98.499641312775</v>
      </c>
      <c r="K118" s="11" t="n">
        <f aca="false">($J118-I111)^2</f>
        <v>122.755619778878</v>
      </c>
      <c r="L118" s="11" t="n">
        <f aca="false">($J118-J111)^2</f>
        <v>20.3717118379896</v>
      </c>
      <c r="M118" s="11" t="n">
        <f aca="false">($J118-K111)^2</f>
        <v>97.8328401643188</v>
      </c>
      <c r="N118" s="11" t="n">
        <f aca="false">($J118-L111)^2</f>
        <v>23.6577368796129</v>
      </c>
      <c r="O118" s="11" t="n">
        <f aca="false">($J118-M111)^2</f>
        <v>14.4934106575019</v>
      </c>
      <c r="P118" s="11" t="n">
        <f aca="false">($J118-N111)^2</f>
        <v>22.9450587765497</v>
      </c>
      <c r="R118" s="12" t="s">
        <v>0</v>
      </c>
      <c r="S118" s="11" t="n">
        <v>328253.644116771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94.2570593767301</v>
      </c>
      <c r="K119" s="11" t="n">
        <f aca="false">($J119-I112)^2</f>
        <v>35.7909910902593</v>
      </c>
      <c r="L119" s="11" t="n">
        <f aca="false">($J119-J112)^2</f>
        <v>47.2710928534628</v>
      </c>
      <c r="M119" s="11" t="n">
        <f aca="false">($J119-K112)^2</f>
        <v>4.00971758383152</v>
      </c>
      <c r="N119" s="11" t="n">
        <f aca="false">($J119-L112)^2</f>
        <v>4.47030021120391</v>
      </c>
      <c r="O119" s="11" t="n">
        <f aca="false">($J119-M112)^2</f>
        <v>6.13650305654233</v>
      </c>
      <c r="P119" s="11" t="n">
        <f aca="false">($J119-N112)^2</f>
        <v>0.734647266940588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650.353048467524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AVERAGE(I143:L143)</f>
        <v>100</v>
      </c>
      <c r="Q143" s="12" t="n">
        <f aca="false">STDEV(I143:L143)/SQRT(3)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Amb937</v>
      </c>
      <c r="H144" s="11" t="n">
        <v>1000</v>
      </c>
      <c r="I144" s="11" t="n">
        <v>91.5934504792332</v>
      </c>
      <c r="J144" s="12" t="n">
        <v>98.9079878665319</v>
      </c>
      <c r="K144" s="11" t="n">
        <v>86.6968860859283</v>
      </c>
      <c r="L144" s="0" t="n">
        <v>94.1601700921332</v>
      </c>
      <c r="M144" s="0" t="n">
        <v>96.5831116090184</v>
      </c>
      <c r="N144" s="0" t="n">
        <v>95.6515620602308</v>
      </c>
      <c r="O144" s="11"/>
      <c r="P144" s="12" t="n">
        <f aca="false">AVERAGE(I144:L144)</f>
        <v>92.8396236309566</v>
      </c>
      <c r="Q144" s="12" t="n">
        <f aca="false">STDEV(I144:L144)/SQRT(3)</f>
        <v>2.94118380405109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100.838658146965</v>
      </c>
      <c r="J145" s="11" t="n">
        <v>99.8786653185035</v>
      </c>
      <c r="K145" s="11" t="n">
        <v>91.0524241229799</v>
      </c>
      <c r="L145" s="0" t="n">
        <v>92.5017717930546</v>
      </c>
      <c r="M145" s="0" t="n">
        <v>93.2082341408766</v>
      </c>
      <c r="N145" s="0" t="n">
        <v>91.5564311849142</v>
      </c>
      <c r="O145" s="11"/>
      <c r="P145" s="12" t="n">
        <f aca="false">AVERAGE(I145:L145)</f>
        <v>96.0678798453758</v>
      </c>
      <c r="Q145" s="12" t="n">
        <f aca="false">STDEV(I145:L145)/SQRT(3)</f>
        <v>2.88971998392115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11" t="n">
        <v>96.1261980830671</v>
      </c>
      <c r="J146" s="11" t="n">
        <v>100.404448938322</v>
      </c>
      <c r="K146" s="11" t="n">
        <v>91.5254237288136</v>
      </c>
      <c r="L146" s="0" t="n">
        <v>92.8561304039688</v>
      </c>
      <c r="M146" s="0" t="n">
        <v>91.6678336367456</v>
      </c>
      <c r="N146" s="0" t="n">
        <v>92.006754855052</v>
      </c>
      <c r="O146" s="11"/>
      <c r="P146" s="12" t="n">
        <f aca="false">AVERAGE(I146:L146)</f>
        <v>95.2280502885429</v>
      </c>
      <c r="Q146" s="12" t="n">
        <f aca="false">STDEV(I146:L146)/SQRT(3)</f>
        <v>2.28369145176776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99.6168470672631</v>
      </c>
      <c r="K151" s="11" t="n">
        <f aca="false">($J151-I144)^2</f>
        <v>64.3748928088096</v>
      </c>
      <c r="L151" s="11" t="n">
        <f aca="false">($J151-J144)^2</f>
        <v>0.502481366461252</v>
      </c>
      <c r="M151" s="11" t="n">
        <f aca="false">($J151-K144)^2</f>
        <v>166.925391759213</v>
      </c>
      <c r="N151" s="11" t="n">
        <f aca="false">($J151-L144)^2</f>
        <v>29.7753236109126</v>
      </c>
      <c r="O151" s="11" t="n">
        <f aca="false">($J151-M144)^2</f>
        <v>9.20355083061105</v>
      </c>
      <c r="P151" s="11" t="n">
        <f aca="false">($J151-N144)^2</f>
        <v>15.723485186995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98.1131533691252</v>
      </c>
      <c r="K152" s="11" t="n">
        <f aca="false">($J152-I145)^2</f>
        <v>7.42837629402751</v>
      </c>
      <c r="L152" s="11" t="n">
        <f aca="false">($J152-J145)^2</f>
        <v>3.11703244339749</v>
      </c>
      <c r="M152" s="11" t="n">
        <f aca="false">($J152-K145)^2</f>
        <v>49.8538974873718</v>
      </c>
      <c r="N152" s="11" t="n">
        <f aca="false">($J152-L145)^2</f>
        <v>31.4876031922647</v>
      </c>
      <c r="O152" s="11" t="n">
        <f aca="false">($J152-M145)^2</f>
        <v>24.058232635643</v>
      </c>
      <c r="P152" s="11" t="n">
        <f aca="false">($J152-N145)^2</f>
        <v>42.9906058009248</v>
      </c>
      <c r="R152" s="12" t="s">
        <v>0</v>
      </c>
      <c r="S152" s="11" t="n">
        <v>259992.390912126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92.8569487424832</v>
      </c>
      <c r="K153" s="11" t="n">
        <f aca="false">($J153-I146)^2</f>
        <v>10.6879912509083</v>
      </c>
      <c r="L153" s="11" t="n">
        <f aca="false">($J153-J146)^2</f>
        <v>56.9647592061871</v>
      </c>
      <c r="M153" s="11" t="n">
        <f aca="false">($J153-K146)^2</f>
        <v>1.77295886202777</v>
      </c>
      <c r="N153" s="11" t="n">
        <f aca="false">($J153-L146)^2</f>
        <v>6.69677924114506E-007</v>
      </c>
      <c r="O153" s="11" t="n">
        <f aca="false">($J153-M146)^2</f>
        <v>1.41399473469331</v>
      </c>
      <c r="P153" s="11" t="n">
        <f aca="false">($J153-N146)^2</f>
        <v>0.722829646225357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517.003407786352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Amb950</v>
      </c>
      <c r="H178" s="11" t="n">
        <v>1000</v>
      </c>
      <c r="I178" s="11" t="n">
        <v>87.8993610223642</v>
      </c>
      <c r="J178" s="12" t="n">
        <v>88.8776541961577</v>
      </c>
      <c r="K178" s="11" t="n">
        <v>76.192353173039</v>
      </c>
      <c r="L178" s="0" t="n">
        <v>91.2827781715096</v>
      </c>
      <c r="M178" s="0" t="n">
        <v>96.2050133034589</v>
      </c>
      <c r="N178" s="0" t="n">
        <v>91.5845764142978</v>
      </c>
      <c r="O178" s="11"/>
      <c r="P178" s="12" t="n">
        <f aca="false">AVERAGE(I178:N178)</f>
        <v>88.6736227134712</v>
      </c>
      <c r="Q178" s="12" t="n">
        <f aca="false">STDEV(I178:N178)/SQRT(6)</f>
        <v>2.75938632806093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3.8" hidden="false" customHeight="false" outlineLevel="0" collapsed="false">
      <c r="H179" s="11" t="n">
        <v>5000</v>
      </c>
      <c r="I179" s="11" t="n">
        <v>72.8434504792332</v>
      </c>
      <c r="J179" s="11" t="n">
        <v>79.4337714863498</v>
      </c>
      <c r="K179" s="11" t="n">
        <v>75.226645644462</v>
      </c>
      <c r="L179" s="0" t="n">
        <v>91.0985116938342</v>
      </c>
      <c r="M179" s="0" t="n">
        <v>96.120991457779</v>
      </c>
      <c r="N179" s="0" t="n">
        <v>88.6715451730932</v>
      </c>
      <c r="O179" s="11"/>
      <c r="P179" s="12" t="n">
        <f aca="false">AVERAGE(I179:N179)</f>
        <v>83.8991526557919</v>
      </c>
      <c r="Q179" s="12" t="n">
        <f aca="false">STDEV(I179:N179)/SQRT(6)</f>
        <v>3.83562425195835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50000</v>
      </c>
      <c r="I180" s="11" t="n">
        <v>104.632587859425</v>
      </c>
      <c r="J180" s="11" t="n">
        <v>101.820020222447</v>
      </c>
      <c r="K180" s="11" t="n">
        <v>90.5794245171463</v>
      </c>
      <c r="L180" s="0" t="n">
        <v>94.4861800141744</v>
      </c>
      <c r="M180" s="0" t="n">
        <v>93.8383979834757</v>
      </c>
      <c r="N180" s="0" t="n">
        <v>95.8626512806079</v>
      </c>
      <c r="O180" s="11"/>
      <c r="P180" s="12" t="n">
        <f aca="false">AVERAGE(I180:N180)</f>
        <v>96.869876979546</v>
      </c>
      <c r="Q180" s="12" t="n">
        <f aca="false">STDEV(I180:N180)/SQRT(6)</f>
        <v>2.16194179883486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99.8928896698824</v>
      </c>
      <c r="K185" s="11" t="n">
        <f aca="false">($J185-I178)^2</f>
        <v>143.84472941884</v>
      </c>
      <c r="L185" s="11" t="n">
        <f aca="false">($J185-J178)^2</f>
        <v>121.335412541603</v>
      </c>
      <c r="M185" s="11" t="n">
        <f aca="false">($J185-K178)^2</f>
        <v>561.715430238207</v>
      </c>
      <c r="N185" s="11" t="n">
        <f aca="false">($J185-L178)^2</f>
        <v>74.1340200144115</v>
      </c>
      <c r="O185" s="11" t="n">
        <f aca="false">($J185-M178)^2</f>
        <v>13.6004320940251</v>
      </c>
      <c r="P185" s="11" t="n">
        <f aca="false">($J185-N178)^2</f>
        <v>69.0280691529229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3.8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99.4667330852233</v>
      </c>
      <c r="K186" s="11" t="n">
        <f aca="false">($J186-I179)^2</f>
        <v>708.799176718416</v>
      </c>
      <c r="L186" s="11" t="n">
        <f aca="false">($J186-J179)^2</f>
        <v>401.319550421941</v>
      </c>
      <c r="M186" s="11" t="n">
        <f aca="false">($J186-K179)^2</f>
        <v>587.581839135754</v>
      </c>
      <c r="N186" s="11" t="n">
        <f aca="false">($J186-L179)^2</f>
        <v>70.0271292553023</v>
      </c>
      <c r="O186" s="11" t="n">
        <f aca="false">($J186-M179)^2</f>
        <v>11.1939870376137</v>
      </c>
      <c r="P186" s="11" t="n">
        <f aca="false">($J186-N179)^2</f>
        <v>116.5360820582</v>
      </c>
      <c r="R186" s="12" t="s">
        <v>0</v>
      </c>
      <c r="S186" s="11" t="n">
        <v>932616.765910522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50000</v>
      </c>
      <c r="I187" s="11" t="n">
        <v>50000</v>
      </c>
      <c r="J187" s="11" t="n">
        <f aca="false">S$185-(I187^S$187*S$185)/(I187^S$187+S$186^S$187)</f>
        <v>94.911546216732</v>
      </c>
      <c r="K187" s="11" t="n">
        <f aca="false">($J187-I180)^2</f>
        <v>94.4986506189722</v>
      </c>
      <c r="L187" s="11" t="n">
        <f aca="false">($J187-J180)^2</f>
        <v>47.7270130876404</v>
      </c>
      <c r="M187" s="11" t="n">
        <f aca="false">($J187-K180)^2</f>
        <v>18.767278420021</v>
      </c>
      <c r="N187" s="11" t="n">
        <f aca="false">($J187-L180)^2</f>
        <v>0.180936406278247</v>
      </c>
      <c r="O187" s="11" t="n">
        <f aca="false">($J187-M180)^2</f>
        <v>1.15164713054104</v>
      </c>
      <c r="P187" s="11" t="n">
        <f aca="false">($J187-N180)^2</f>
        <v>0.904600842530461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3042.34598459322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AVERAGE(I211:N211)</f>
        <v>100</v>
      </c>
      <c r="Q211" s="12" t="n">
        <f aca="false">STDEV(I211:N211)/SQRT(6)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Amb962</v>
      </c>
      <c r="H212" s="11" t="n">
        <v>1000</v>
      </c>
      <c r="I212" s="11" t="n">
        <v>92.5119808306709</v>
      </c>
      <c r="J212" s="12" t="n">
        <v>94.0343781597573</v>
      </c>
      <c r="K212" s="11" t="n">
        <v>93.7130469057943</v>
      </c>
      <c r="L212" s="0" t="n">
        <v>96.343019135365</v>
      </c>
      <c r="M212" s="0" t="n">
        <v>90.8556224618401</v>
      </c>
      <c r="N212" s="0" t="n">
        <v>97.2417675204053</v>
      </c>
      <c r="O212" s="11"/>
      <c r="P212" s="12" t="n">
        <f aca="false">AVERAGE(I212:N212)</f>
        <v>94.1166358356388</v>
      </c>
      <c r="Q212" s="12" t="n">
        <f aca="false">STDEV(I212:N212)/SQRT(6)</f>
        <v>0.967849969486115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75.2196485623003</v>
      </c>
      <c r="J213" s="11" t="n">
        <v>93.4479271991911</v>
      </c>
      <c r="K213" s="11" t="n">
        <v>87.7020102483248</v>
      </c>
      <c r="L213" s="0" t="n">
        <v>88.2211197732105</v>
      </c>
      <c r="M213" s="0" t="n">
        <v>88.64304719227</v>
      </c>
      <c r="N213" s="0" t="n">
        <v>88.8263439347031</v>
      </c>
      <c r="O213" s="11"/>
      <c r="P213" s="12" t="n">
        <f aca="false">AVERAGE(I213:N213)</f>
        <v>87.0100161516666</v>
      </c>
      <c r="Q213" s="12" t="n">
        <f aca="false">STDEV(I213:N213)/SQRT(6)</f>
        <v>2.50579948223548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11" t="n">
        <v>84.5447284345048</v>
      </c>
      <c r="J214" s="11" t="n">
        <v>91.7896865520728</v>
      </c>
      <c r="K214" s="11" t="n">
        <v>86.8742609381159</v>
      </c>
      <c r="L214" s="0" t="n">
        <v>89.9787384833452</v>
      </c>
      <c r="M214" s="0" t="n">
        <v>89.5112729309621</v>
      </c>
      <c r="N214" s="0" t="n">
        <v>92.45707852519</v>
      </c>
      <c r="O214" s="11"/>
      <c r="P214" s="12" t="n">
        <f aca="false">AVERAGE(I214:N214)</f>
        <v>89.1926276440318</v>
      </c>
      <c r="Q214" s="12" t="n">
        <f aca="false">STDEV(I214:N214)/SQRT(6)</f>
        <v>1.22608660437616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99.1939723201088</v>
      </c>
      <c r="K219" s="11" t="n">
        <f aca="false">($J219-I212)^2</f>
        <v>44.6490102649208</v>
      </c>
      <c r="L219" s="11" t="n">
        <f aca="false">($J219-J212)^2</f>
        <v>26.6214118995335</v>
      </c>
      <c r="M219" s="11" t="n">
        <f aca="false">($J219-K212)^2</f>
        <v>30.0405433972787</v>
      </c>
      <c r="N219" s="11" t="n">
        <f aca="false">($J219-L212)^2</f>
        <v>8.1279340616009</v>
      </c>
      <c r="O219" s="11" t="n">
        <f aca="false">($J219-M212)^2</f>
        <v>69.5280783588899</v>
      </c>
      <c r="P219" s="11" t="n">
        <f aca="false">($J219-N212)^2</f>
        <v>3.81110357998542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96.0957392886582</v>
      </c>
      <c r="K220" s="11" t="n">
        <f aca="false">($J220-I213)^2</f>
        <v>435.811164015126</v>
      </c>
      <c r="L220" s="11" t="n">
        <f aca="false">($J220-J213)^2</f>
        <v>7.0109088611281</v>
      </c>
      <c r="M220" s="11" t="n">
        <f aca="false">($J220-K213)^2</f>
        <v>70.4546872025362</v>
      </c>
      <c r="N220" s="11" t="n">
        <f aca="false">($J220-L213)^2</f>
        <v>62.0096325130696</v>
      </c>
      <c r="O220" s="11" t="n">
        <f aca="false">($J220-M213)^2</f>
        <v>55.542619483567</v>
      </c>
      <c r="P220" s="11" t="n">
        <f aca="false">($J220-N213)^2</f>
        <v>52.8441088121039</v>
      </c>
      <c r="R220" s="12" t="s">
        <v>0</v>
      </c>
      <c r="S220" s="11" t="n">
        <v>123065.218223647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86.0203617284986</v>
      </c>
      <c r="K221" s="11" t="n">
        <f aca="false">($J221-I214)^2</f>
        <v>2.17749361834285</v>
      </c>
      <c r="L221" s="11" t="n">
        <f aca="false">($J221-J214)^2</f>
        <v>33.2851089199099</v>
      </c>
      <c r="M221" s="11" t="n">
        <f aca="false">($J221-K214)^2</f>
        <v>0.729143860185116</v>
      </c>
      <c r="N221" s="11" t="n">
        <f aca="false">($J221-L214)^2</f>
        <v>15.6687465333102</v>
      </c>
      <c r="O221" s="11" t="n">
        <f aca="false">($J221-M214)^2</f>
        <v>12.1864610234854</v>
      </c>
      <c r="P221" s="11" t="n">
        <f aca="false">($J221-N214)^2</f>
        <v>41.4313231208097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971.929479525783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Amb890</v>
      </c>
      <c r="H247" s="11" t="n">
        <v>1000</v>
      </c>
      <c r="I247" s="11" t="n">
        <v>96.1062300319489</v>
      </c>
      <c r="J247" s="12" t="n">
        <v>97.9170879676441</v>
      </c>
      <c r="K247" s="11" t="n">
        <v>93.2597556168703</v>
      </c>
      <c r="L247" s="0" t="n">
        <v>89.3550673281361</v>
      </c>
      <c r="M247" s="0" t="n">
        <v>90.1414367735611</v>
      </c>
      <c r="N247" s="0" t="n">
        <v>86.7435969603152</v>
      </c>
      <c r="O247" s="11"/>
      <c r="P247" s="12" t="n">
        <f aca="false">AVERAGE(I247:N247)</f>
        <v>92.2538624464126</v>
      </c>
      <c r="Q247" s="12" t="n">
        <f aca="false">STDEV(I247:N247)/SQRT(6)</f>
        <v>1.7431108348499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93.7100638977636</v>
      </c>
      <c r="J248" s="11" t="n">
        <v>93.8928210313448</v>
      </c>
      <c r="K248" s="11" t="n">
        <v>95.9006700827749</v>
      </c>
      <c r="L248" s="0" t="n">
        <v>85.173635719348</v>
      </c>
      <c r="M248" s="0" t="n">
        <v>86.2484245903935</v>
      </c>
      <c r="N248" s="0" t="n">
        <v>88.0664227413453</v>
      </c>
      <c r="O248" s="11"/>
      <c r="P248" s="12" t="n">
        <f aca="false">AVERAGE(I248:N248)</f>
        <v>90.498673010495</v>
      </c>
      <c r="Q248" s="12" t="n">
        <f aca="false">STDEV(I248:N248)/SQRT(6)</f>
        <v>1.85608296998142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20000</v>
      </c>
      <c r="I249" s="11" t="n">
        <v>91.2539936102236</v>
      </c>
      <c r="J249" s="11" t="n">
        <v>88.938321536906</v>
      </c>
      <c r="K249" s="11" t="n">
        <v>93.1020890815925</v>
      </c>
      <c r="L249" s="0" t="n">
        <v>80.3118355776045</v>
      </c>
      <c r="M249" s="0" t="n">
        <v>84.6380058815292</v>
      </c>
      <c r="N249" s="0" t="n">
        <v>88.6152547143259</v>
      </c>
      <c r="O249" s="11"/>
      <c r="P249" s="12" t="n">
        <f aca="false">AVERAGE(I249:N249)</f>
        <v>87.8099167336969</v>
      </c>
      <c r="Q249" s="12" t="n">
        <f aca="false">STDEV(I249:N249)/SQRT(6)</f>
        <v>1.89800649657874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99.1677119818587</v>
      </c>
      <c r="K254" s="11" t="n">
        <f aca="false">($J254-I247)^2</f>
        <v>9.37267172962337</v>
      </c>
      <c r="L254" s="11" t="n">
        <f aca="false">($J254-J247)^2</f>
        <v>1.56406042493019</v>
      </c>
      <c r="M254" s="11" t="n">
        <f aca="false">($J254-K247)^2</f>
        <v>34.9039484106067</v>
      </c>
      <c r="N254" s="11" t="n">
        <f aca="false">($J254-L247)^2</f>
        <v>96.2879951002302</v>
      </c>
      <c r="O254" s="11" t="n">
        <f aca="false">($J254-M247)^2</f>
        <v>81.4736441359275</v>
      </c>
      <c r="P254" s="11" t="n">
        <f aca="false">($J254-N247)^2</f>
        <v>154.358634068542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95.9726369497505</v>
      </c>
      <c r="K255" s="11" t="n">
        <f aca="false">($J255-I248)^2</f>
        <v>5.11923681557734</v>
      </c>
      <c r="L255" s="11" t="n">
        <f aca="false">($J255-J248)^2</f>
        <v>4.3256342544538</v>
      </c>
      <c r="M255" s="11" t="n">
        <f aca="false">($J255-K248)^2</f>
        <v>0.00517922994228581</v>
      </c>
      <c r="N255" s="11" t="n">
        <f aca="false">($J255-L248)^2</f>
        <v>116.618427574235</v>
      </c>
      <c r="O255" s="11" t="n">
        <f aca="false">($J255-M248)^2</f>
        <v>94.5603060098717</v>
      </c>
      <c r="P255" s="11" t="n">
        <f aca="false">($J255-N248)^2</f>
        <v>62.5082231091883</v>
      </c>
      <c r="R255" s="12" t="s">
        <v>0</v>
      </c>
      <c r="S255" s="11" t="n">
        <v>119150.714440563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20000</v>
      </c>
      <c r="I256" s="11" t="n">
        <v>20000</v>
      </c>
      <c r="J256" s="11" t="n">
        <f aca="false">S$254-((I256^S$256*S$254)/(I256^S$256+S$255^S$256))</f>
        <v>85.6270949952306</v>
      </c>
      <c r="K256" s="11" t="n">
        <f aca="false">($J256-I249)^2</f>
        <v>31.6619880234098</v>
      </c>
      <c r="L256" s="11" t="n">
        <f aca="false">($J256-J249)^2</f>
        <v>10.9642212102954</v>
      </c>
      <c r="M256" s="11" t="n">
        <f aca="false">($J256-K249)^2</f>
        <v>55.8755365911448</v>
      </c>
      <c r="N256" s="11" t="n">
        <f aca="false">($J256-L249)^2</f>
        <v>28.2519826766633</v>
      </c>
      <c r="O256" s="11" t="n">
        <f aca="false">($J256-M249)^2</f>
        <v>0.978297274842699</v>
      </c>
      <c r="P256" s="11" t="n">
        <f aca="false">($J256-N249)^2</f>
        <v>8.92909850682349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797.759085146308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25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tr">
        <f aca="false">G7</f>
        <v>AIM A085CA</v>
      </c>
      <c r="B6" s="9" t="n">
        <f aca="false">AVERAGE(T15,AN15,AC15,AY15,BJ15)</f>
        <v>53687092200000</v>
      </c>
      <c r="C6" s="9" t="e">
        <f aca="false">STDEV(T15,AN15,AC15,AY15,BJ15)</f>
        <v>#DIV/0!</v>
      </c>
      <c r="D6" s="10" t="n">
        <f aca="false">B6/1000</f>
        <v>53687092200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STDEV(J6:O6)/SQRT(6)</f>
        <v>0</v>
      </c>
      <c r="R6" s="12"/>
      <c r="T6" s="11"/>
      <c r="U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159</v>
      </c>
      <c r="I7" s="11" t="n">
        <v>1000</v>
      </c>
      <c r="J7" s="3" t="n">
        <v>109.082787373437</v>
      </c>
      <c r="K7" s="3" t="n">
        <v>99.6372767857143</v>
      </c>
      <c r="L7" s="3" t="n">
        <v>105.099394987035</v>
      </c>
      <c r="M7" s="12" t="n">
        <v>95.0032701111838</v>
      </c>
      <c r="N7" s="12" t="n">
        <v>98.6815821014782</v>
      </c>
      <c r="O7" s="0" t="n">
        <v>99.750104123282</v>
      </c>
      <c r="P7" s="12" t="n">
        <f aca="false">AVERAGE(J7:O7)</f>
        <v>101.209069247022</v>
      </c>
      <c r="Q7" s="12" t="n">
        <f aca="false">STDEV(J7:O7)/SQRT(6)</f>
        <v>2.0545016951126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AKI A183</v>
      </c>
      <c r="B8" s="17" t="n">
        <f aca="false">AVERAGE(S49,AB49,AM49,AX49)</f>
        <v>18526.7396312111</v>
      </c>
      <c r="C8" s="18" t="e">
        <f aca="false">STDEV(S49,AB49,AM49,AX49)</f>
        <v>#DIV/0!</v>
      </c>
      <c r="D8" s="10" t="n">
        <f aca="false">B8/1000</f>
        <v>18.5267396312111</v>
      </c>
      <c r="E8" s="10" t="e">
        <f aca="false">C8/1000</f>
        <v>#DIV/0!</v>
      </c>
      <c r="I8" s="11" t="n">
        <v>5000</v>
      </c>
      <c r="J8" s="0" t="n">
        <v>102.575938058368</v>
      </c>
      <c r="K8" s="0" t="n">
        <v>101.199776785714</v>
      </c>
      <c r="L8" s="0" t="n">
        <v>100.705848458657</v>
      </c>
      <c r="M8" s="12" t="n">
        <v>89.7187704381949</v>
      </c>
      <c r="N8" s="12" t="n">
        <v>96.1113330669863</v>
      </c>
      <c r="O8" s="0" t="n">
        <v>99.1253644314869</v>
      </c>
      <c r="P8" s="12" t="n">
        <f aca="false">AVERAGE(J8:O8)</f>
        <v>98.2395052065679</v>
      </c>
      <c r="Q8" s="12" t="n">
        <f aca="false">STDEV(J8:O8)/SQRT(6)</f>
        <v>1.92844921247292</v>
      </c>
      <c r="R8" s="12"/>
      <c r="S8" s="2"/>
      <c r="T8" s="11"/>
      <c r="V8" s="3"/>
      <c r="W8" s="3"/>
      <c r="X8" s="3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20000</v>
      </c>
      <c r="J9" s="0" t="n">
        <v>106.06015485408</v>
      </c>
      <c r="K9" s="0" t="n">
        <v>97.9631696428571</v>
      </c>
      <c r="L9" s="0" t="n">
        <v>102.664938058197</v>
      </c>
      <c r="M9" s="12" t="n">
        <v>94.9247874427731</v>
      </c>
      <c r="N9" s="12" t="n">
        <v>96.1246504194966</v>
      </c>
      <c r="O9" s="3" t="n">
        <v>105.45605997501</v>
      </c>
      <c r="P9" s="12" t="n">
        <f aca="false">AVERAGE(J9:O9)</f>
        <v>100.532293398736</v>
      </c>
      <c r="Q9" s="12" t="n">
        <f aca="false">STDEV(J9:O9)/SQRT(6)</f>
        <v>1.97332831667936</v>
      </c>
      <c r="R9" s="12"/>
      <c r="T9" s="11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TL2-74</v>
      </c>
      <c r="B10" s="17" t="n">
        <f aca="false">AVERAGE(S84,AB84,AM84,AX84)</f>
        <v>25490.9193696851</v>
      </c>
      <c r="C10" s="18" t="e">
        <f aca="false">STDEV(S84,AB84,AM84,AX84)</f>
        <v>#DIV/0!</v>
      </c>
      <c r="D10" s="10" t="n">
        <f aca="false">B10/1000</f>
        <v>25.4909193696851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TL2-58</v>
      </c>
      <c r="B12" s="17" t="n">
        <f aca="false">AVERAGE(S118)</f>
        <v>53687092200000</v>
      </c>
      <c r="C12" s="18" t="e">
        <f aca="false">STDEV(S118)</f>
        <v>#DIV/0!</v>
      </c>
      <c r="D12" s="10" t="n">
        <f aca="false">B12/1000</f>
        <v>53687092200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str">
        <f aca="false">G144</f>
        <v>TL2-68</v>
      </c>
      <c r="B14" s="17" t="n">
        <f aca="false">AVERAGE(S152,AB152,AM152)</f>
        <v>23356.0436752099</v>
      </c>
      <c r="C14" s="18" t="e">
        <f aca="false">STDEV(S152,AB152,AM152)</f>
        <v>#DIV/0!</v>
      </c>
      <c r="D14" s="10" t="n">
        <f aca="false">B14/1000</f>
        <v>23.3560436752099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99.9999999981374</v>
      </c>
      <c r="L14" s="11" t="n">
        <f aca="false">($K14-J7)^2</f>
        <v>82.4970265049026</v>
      </c>
      <c r="M14" s="11" t="n">
        <f aca="false">($K14-K7)^2</f>
        <v>0.131568128830496</v>
      </c>
      <c r="N14" s="11" t="n">
        <f aca="false">($K14-L7)^2</f>
        <v>26.0038292527944</v>
      </c>
      <c r="O14" s="11" t="n">
        <f aca="false">($K14-M7)^2</f>
        <v>24.9673095631749</v>
      </c>
      <c r="P14" s="11" t="n">
        <f aca="false">($K14-N7)^2</f>
        <v>1.73822575023115</v>
      </c>
      <c r="Q14" s="11" t="n">
        <f aca="false">($K14-O7)^2</f>
        <v>0.0624479482697232</v>
      </c>
      <c r="S14" s="12" t="s">
        <v>12</v>
      </c>
      <c r="T14" s="11" t="n">
        <f aca="false">P6</f>
        <v>100</v>
      </c>
      <c r="U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99.9999999906868</v>
      </c>
      <c r="L15" s="11" t="n">
        <f aca="false">($K15-J8)^2</f>
        <v>6.63545692852926</v>
      </c>
      <c r="M15" s="11" t="n">
        <f aca="false">($K15-K8)^2</f>
        <v>1.43946435788579</v>
      </c>
      <c r="N15" s="11" t="n">
        <f aca="false">($K15-L8)^2</f>
        <v>0.498222059735917</v>
      </c>
      <c r="O15" s="11" t="n">
        <f aca="false">($K15-M8)^2</f>
        <v>105.703681111032</v>
      </c>
      <c r="P15" s="11" t="n">
        <f aca="false">($K15-N8)^2</f>
        <v>15.1217304434821</v>
      </c>
      <c r="Q15" s="11" t="n">
        <f aca="false">($K15-O8)^2</f>
        <v>0.764987361416875</v>
      </c>
      <c r="S15" s="12" t="s">
        <v>0</v>
      </c>
      <c r="T15" s="11" t="n">
        <v>53687092200000</v>
      </c>
      <c r="U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6" t="str">
        <f aca="false">G178</f>
        <v>TL2-41</v>
      </c>
      <c r="B16" s="17" t="n">
        <f aca="false">AVERAGE(S186,AB186,AM186,AX186,BI186)</f>
        <v>744702.888142749</v>
      </c>
      <c r="C16" s="18" t="e">
        <f aca="false">STDEV(S186,AB186,AM186,AX186,BI186)</f>
        <v>#DIV/0!</v>
      </c>
      <c r="D16" s="10" t="n">
        <f aca="false">B16/1000</f>
        <v>744.702888142749</v>
      </c>
      <c r="E16" s="10" t="e">
        <f aca="false">C16/1000</f>
        <v>#DIV/0!</v>
      </c>
      <c r="I16" s="11" t="n">
        <v>20000</v>
      </c>
      <c r="J16" s="11" t="n">
        <v>20000</v>
      </c>
      <c r="K16" s="11" t="n">
        <f aca="false">$T$14-(J16^$T$16*$T$14)/(J16^$T$16+$T$15^$T$16)</f>
        <v>99.9999999627471</v>
      </c>
      <c r="L16" s="11" t="n">
        <f aca="false">($K16-J9)^2</f>
        <v>36.7254773069461</v>
      </c>
      <c r="M16" s="11" t="n">
        <f aca="false">($K16-K9)^2</f>
        <v>4.1486777520232</v>
      </c>
      <c r="N16" s="11" t="n">
        <f aca="false">($K16-L9)^2</f>
        <v>7.10189505258013</v>
      </c>
      <c r="O16" s="11" t="n">
        <f aca="false">($K16-M9)^2</f>
        <v>25.7577821229009</v>
      </c>
      <c r="P16" s="11" t="n">
        <f aca="false">($K16-N9)^2</f>
        <v>15.0183340823718</v>
      </c>
      <c r="Q16" s="11" t="n">
        <f aca="false">($K16-O9)^2</f>
        <v>29.7685908574143</v>
      </c>
      <c r="S16" s="12" t="s">
        <v>14</v>
      </c>
      <c r="T16" s="11" t="n">
        <v>1</v>
      </c>
      <c r="U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384.084706584522</v>
      </c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6" t="str">
        <f aca="false">G212</f>
        <v>AKI-A133</v>
      </c>
      <c r="B18" s="17" t="n">
        <f aca="false">AVERAGE(S220,AB220,AM220,AX220,BI220)</f>
        <v>722608.525233087</v>
      </c>
      <c r="C18" s="17" t="e">
        <f aca="false">STDEV(S220,AB220,AM220,AX220,BI220)</f>
        <v>#DIV/0!</v>
      </c>
      <c r="D18" s="10" t="n">
        <f aca="false">B18/1000</f>
        <v>722.608525233087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6" t="str">
        <f aca="false">G247</f>
        <v>AKI-A141</v>
      </c>
      <c r="B20" s="18" t="n">
        <f aca="false">AVERAGE(S255,AB255,AM255,AX255)</f>
        <v>53687092200000</v>
      </c>
      <c r="C20" s="18" t="e">
        <f aca="false">STDEV(S255,AB255,AM255,AX255)</f>
        <v>#DIV/0!</v>
      </c>
      <c r="D20" s="10" t="n">
        <f aca="false">B20/1000</f>
        <v>53687092200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Y39" s="12"/>
      <c r="Z39" s="12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M40" s="0" t="n">
        <v>100</v>
      </c>
      <c r="N40" s="0" t="n">
        <v>100</v>
      </c>
      <c r="O40" s="12" t="n">
        <f aca="false">AVERAGE(I40:N40)</f>
        <v>100</v>
      </c>
      <c r="P40" s="12" t="n">
        <f aca="false">STDEV(I40:L40)/SQRT(5)</f>
        <v>0</v>
      </c>
      <c r="Q40" s="12"/>
      <c r="R40" s="12"/>
      <c r="S40" s="11"/>
      <c r="T40" s="3"/>
      <c r="U40" s="3"/>
      <c r="Y40" s="12"/>
      <c r="Z40" s="12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160</v>
      </c>
      <c r="H41" s="11" t="n">
        <v>1000</v>
      </c>
      <c r="I41" s="11" t="n">
        <v>107.132221560453</v>
      </c>
      <c r="J41" s="11" t="n">
        <v>104.910714285714</v>
      </c>
      <c r="K41" s="11" t="n">
        <v>109.348890809565</v>
      </c>
      <c r="L41" s="11" t="n">
        <v>92.5703073904513</v>
      </c>
      <c r="M41" s="11" t="n">
        <v>100.279664402717</v>
      </c>
      <c r="N41" s="0" t="n">
        <v>101.804803554075</v>
      </c>
      <c r="O41" s="12" t="n">
        <f aca="false">AVERAGE(I41:N41)</f>
        <v>102.674433667163</v>
      </c>
      <c r="P41" s="12" t="n">
        <f aca="false">STDEV(I41:L41)/SQRT(5)</f>
        <v>3.35510053544311</v>
      </c>
      <c r="Q41" s="12"/>
      <c r="R41" s="12"/>
      <c r="S41" s="11"/>
      <c r="V41" s="11"/>
      <c r="W41" s="11"/>
      <c r="X41" s="11"/>
      <c r="Y41" s="11"/>
      <c r="Z41" s="11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0" t="n">
        <v>92.5550923168553</v>
      </c>
      <c r="J42" s="0" t="n">
        <v>84.765625</v>
      </c>
      <c r="K42" s="0" t="n">
        <v>96.1538461538462</v>
      </c>
      <c r="L42" s="12" t="n">
        <v>78.8620013080445</v>
      </c>
      <c r="M42" s="12" t="n">
        <v>86.5627913170862</v>
      </c>
      <c r="N42" s="0" t="n">
        <v>89.1434124670276</v>
      </c>
      <c r="O42" s="12" t="n">
        <f aca="false">AVERAGE(I42:N42)</f>
        <v>88.00712809381</v>
      </c>
      <c r="P42" s="12" t="n">
        <f aca="false">STDEV(I42:L42)/SQRT(5)</f>
        <v>3.47534128672182</v>
      </c>
      <c r="Q42" s="12"/>
      <c r="R42" s="12"/>
      <c r="S42" s="11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0" t="n">
        <v>40.3365098272781</v>
      </c>
      <c r="J43" s="0" t="n">
        <v>38.3510044642857</v>
      </c>
      <c r="K43" s="0" t="n">
        <v>45.0878709305676</v>
      </c>
      <c r="L43" s="12" t="n">
        <v>36.8345323741007</v>
      </c>
      <c r="M43" s="12" t="n">
        <v>37.4617126115328</v>
      </c>
      <c r="N43" s="0" t="n">
        <v>40.5247813411079</v>
      </c>
      <c r="O43" s="12" t="n">
        <f aca="false">AVERAGE(I43:N43)</f>
        <v>39.7660685914788</v>
      </c>
      <c r="P43" s="12" t="n">
        <f aca="false">STDEV(I43:L43)/SQRT(5)</f>
        <v>1.60511767312853</v>
      </c>
      <c r="Q43" s="12"/>
      <c r="R43" s="12"/>
      <c r="S43" s="11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94.8788173607763</v>
      </c>
      <c r="K48" s="11" t="n">
        <f aca="false">($J48-I41)^2</f>
        <v>150.145914480655</v>
      </c>
      <c r="L48" s="11" t="n">
        <f aca="false">($J48-J41)^2</f>
        <v>100.638955912575</v>
      </c>
      <c r="M48" s="11" t="n">
        <f aca="false">($J48-K41)^2</f>
        <v>209.38302561334</v>
      </c>
      <c r="N48" s="11" t="n">
        <f aca="false">($J48-L41)^2</f>
        <v>5.32921828308983</v>
      </c>
      <c r="O48" s="11" t="n">
        <f aca="false">($J48-M41)^2</f>
        <v>29.1691487704398</v>
      </c>
      <c r="P48" s="11" t="n">
        <f aca="false">($J48-N41)^2</f>
        <v>47.9692847497644</v>
      </c>
      <c r="R48" s="12" t="s">
        <v>12</v>
      </c>
      <c r="S48" s="11" t="n">
        <v>100</v>
      </c>
      <c r="T48" s="11"/>
      <c r="U48" s="11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78.7475864553417</v>
      </c>
      <c r="K49" s="11" t="n">
        <f aca="false">($J49-I42)^2</f>
        <v>190.647218115732</v>
      </c>
      <c r="L49" s="11" t="n">
        <f aca="false">($J49-J42)^2</f>
        <v>36.2167879249929</v>
      </c>
      <c r="M49" s="11" t="n">
        <f aca="false">($J49-K42)^2</f>
        <v>302.977876691782</v>
      </c>
      <c r="N49" s="11" t="n">
        <f aca="false">($J49-L42)^2</f>
        <v>0.013090758519002</v>
      </c>
      <c r="O49" s="11" t="n">
        <f aca="false">($J49-M42)^2</f>
        <v>61.0774270310347</v>
      </c>
      <c r="P49" s="11" t="n">
        <f aca="false">($J49-N42)^2</f>
        <v>108.073198465245</v>
      </c>
      <c r="R49" s="12" t="s">
        <v>0</v>
      </c>
      <c r="S49" s="11" t="n">
        <v>18526.7396312111</v>
      </c>
      <c r="T49" s="11"/>
      <c r="U49" s="11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48.0880027963807</v>
      </c>
      <c r="K50" s="11" t="n">
        <f aca="false">($J50-I43)^2</f>
        <v>60.0856432500468</v>
      </c>
      <c r="L50" s="11" t="n">
        <f aca="false">($J50-J43)^2</f>
        <v>94.8091365192205</v>
      </c>
      <c r="M50" s="11" t="n">
        <f aca="false">($J50-K43)^2</f>
        <v>9.00079121226712</v>
      </c>
      <c r="N50" s="11" t="n">
        <f aca="false">($J50-L43)^2</f>
        <v>126.64059654513</v>
      </c>
      <c r="O50" s="11" t="n">
        <f aca="false">($J50-M43)^2</f>
        <v>112.918043092594</v>
      </c>
      <c r="P50" s="11" t="n">
        <f aca="false">($J50-N43)^2</f>
        <v>57.2023187814986</v>
      </c>
      <c r="R50" s="12" t="s">
        <v>14</v>
      </c>
      <c r="S50" s="11" t="n">
        <v>1</v>
      </c>
      <c r="T50" s="11"/>
      <c r="U50" s="11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1285.88825530735</v>
      </c>
      <c r="T51" s="11"/>
      <c r="U51" s="11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161</v>
      </c>
      <c r="H76" s="11" t="n">
        <v>1000</v>
      </c>
      <c r="I76" s="0" t="n">
        <v>112.35854675402</v>
      </c>
      <c r="J76" s="0" t="n">
        <v>96.2332589285714</v>
      </c>
      <c r="K76" s="0" t="n">
        <v>100.864304235091</v>
      </c>
      <c r="L76" s="0" t="n">
        <v>99.5029431000654</v>
      </c>
      <c r="M76" s="0" t="n">
        <v>101.531495538687</v>
      </c>
      <c r="N76" s="0" t="n">
        <v>105.983617936971</v>
      </c>
      <c r="O76" s="11"/>
      <c r="P76" s="12" t="n">
        <f aca="false">AVERAGE(I76:N76)</f>
        <v>102.745694415568</v>
      </c>
      <c r="Q76" s="12" t="n">
        <f aca="false">STDEV(I76:N76)/SQRT(6)</f>
        <v>2.31539945295002</v>
      </c>
      <c r="R76" s="12"/>
      <c r="S76" s="11"/>
      <c r="V76" s="11"/>
      <c r="W76" s="11"/>
      <c r="X76" s="11"/>
      <c r="Y76" s="11"/>
      <c r="Z76" s="11"/>
      <c r="AA76" s="11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0" t="n">
        <v>93.8653960690887</v>
      </c>
      <c r="J77" s="0" t="n">
        <v>93.4012276785714</v>
      </c>
      <c r="K77" s="0" t="n">
        <v>99.8847594353212</v>
      </c>
      <c r="L77" s="0" t="n">
        <v>85.0098103335514</v>
      </c>
      <c r="M77" s="0" t="n">
        <v>79.6377680117193</v>
      </c>
      <c r="N77" s="0" t="n">
        <v>84.8535332500347</v>
      </c>
      <c r="O77" s="11"/>
      <c r="P77" s="12" t="n">
        <f aca="false">AVERAGE(I77:N77)</f>
        <v>89.4420824630478</v>
      </c>
      <c r="Q77" s="12" t="n">
        <f aca="false">STDEV(I77:N77)/SQRT(6)</f>
        <v>3.06112418572503</v>
      </c>
      <c r="R77" s="12"/>
      <c r="S77" s="11"/>
      <c r="V77" s="11"/>
      <c r="W77" s="11"/>
      <c r="X77" s="11"/>
      <c r="Y77" s="11"/>
      <c r="Z77" s="11"/>
      <c r="AA77" s="11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0" t="n">
        <v>40.7236450268017</v>
      </c>
      <c r="J78" s="0" t="n">
        <v>50.2092633928572</v>
      </c>
      <c r="K78" s="0" t="n">
        <v>57.0584845865745</v>
      </c>
      <c r="L78" s="0" t="n">
        <v>50.8960104643558</v>
      </c>
      <c r="M78" s="0" t="n">
        <v>54.8009055799707</v>
      </c>
      <c r="N78" s="0" t="n">
        <v>57.2539219769541</v>
      </c>
      <c r="O78" s="11"/>
      <c r="P78" s="12" t="n">
        <f aca="false">AVERAGE(I78:N78)</f>
        <v>51.8237051712523</v>
      </c>
      <c r="Q78" s="12" t="n">
        <f aca="false">STDEV(I78:N78)/SQRT(6)</f>
        <v>2.53266833789406</v>
      </c>
      <c r="R78" s="12"/>
      <c r="S78" s="11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96.2251215745107</v>
      </c>
      <c r="K83" s="11" t="n">
        <f aca="false">($J83-I76)^2</f>
        <v>260.287408022823</v>
      </c>
      <c r="L83" s="11" t="n">
        <f aca="false">($J83-J76)^2</f>
        <v>6.62165311086187E-005</v>
      </c>
      <c r="M83" s="11" t="n">
        <f aca="false">($J83-K76)^2</f>
        <v>21.5220157582285</v>
      </c>
      <c r="N83" s="11" t="n">
        <f aca="false">($J83-L76)^2</f>
        <v>10.7441139533895</v>
      </c>
      <c r="O83" s="11" t="n">
        <f aca="false">($J83-M76)^2</f>
        <v>28.1576046476877</v>
      </c>
      <c r="P83" s="11" t="n">
        <f aca="false">($J83-N76)^2</f>
        <v>95.2282512561502</v>
      </c>
      <c r="R83" s="12" t="s">
        <v>12</v>
      </c>
      <c r="S83" s="11" t="n">
        <v>100</v>
      </c>
      <c r="T83" s="11"/>
      <c r="U83" s="11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83.6016751762128</v>
      </c>
      <c r="K84" s="11" t="n">
        <f aca="false">($J84-I77)^2</f>
        <v>105.343966566857</v>
      </c>
      <c r="L84" s="11" t="n">
        <f aca="false">($J84-J77)^2</f>
        <v>96.031229246482</v>
      </c>
      <c r="M84" s="11" t="n">
        <f aca="false">($J84-K77)^2</f>
        <v>265.138832989223</v>
      </c>
      <c r="N84" s="11" t="n">
        <f aca="false">($J84-L77)^2</f>
        <v>1.9828446213329</v>
      </c>
      <c r="O84" s="11" t="n">
        <f aca="false">($J84-M77)^2</f>
        <v>15.7125600087232</v>
      </c>
      <c r="P84" s="11" t="n">
        <f aca="false">($J84-N77)^2</f>
        <v>1.56714863699299</v>
      </c>
      <c r="R84" s="12" t="s">
        <v>0</v>
      </c>
      <c r="S84" s="11" t="n">
        <v>25490.9193696851</v>
      </c>
      <c r="T84" s="11"/>
      <c r="U84" s="11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56.0351817964622</v>
      </c>
      <c r="K85" s="11" t="n">
        <f aca="false">($J85-I78)^2</f>
        <v>234.443158248667</v>
      </c>
      <c r="L85" s="11" t="n">
        <f aca="false">($J85-J78)^2</f>
        <v>33.9413252454639</v>
      </c>
      <c r="M85" s="11" t="n">
        <f aca="false">($J85-K78)^2</f>
        <v>1.04714860025154</v>
      </c>
      <c r="N85" s="11" t="n">
        <f aca="false">($J85-L78)^2</f>
        <v>26.4110819807447</v>
      </c>
      <c r="O85" s="11" t="n">
        <f aca="false">($J85-M78)^2</f>
        <v>1.52343777859666</v>
      </c>
      <c r="P85" s="11" t="n">
        <f aca="false">($J85-N78)^2</f>
        <v>1.48532762754534</v>
      </c>
      <c r="R85" s="12" t="s">
        <v>14</v>
      </c>
      <c r="S85" s="11" t="n">
        <v>1</v>
      </c>
      <c r="T85" s="11"/>
      <c r="U85" s="11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1200.56752140569</v>
      </c>
      <c r="T86" s="11"/>
      <c r="U86" s="11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STDEV(K109:N109)/SQRT(3)</f>
        <v>0</v>
      </c>
      <c r="Q109" s="12"/>
      <c r="R109" s="12"/>
      <c r="S109" s="11"/>
      <c r="T109" s="3"/>
      <c r="V109" s="11"/>
      <c r="W109" s="11"/>
      <c r="X109" s="11"/>
      <c r="Y109" s="11"/>
      <c r="Z109" s="11"/>
      <c r="AA109" s="11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0" t="s">
        <v>162</v>
      </c>
      <c r="H110" s="11" t="n">
        <v>1000</v>
      </c>
      <c r="I110" s="0" t="n">
        <v>116.795711733175</v>
      </c>
      <c r="J110" s="0" t="n">
        <v>102.036830357143</v>
      </c>
      <c r="K110" s="0" t="n">
        <v>103.212330740421</v>
      </c>
      <c r="L110" s="0" t="n">
        <v>103.086984957489</v>
      </c>
      <c r="M110" s="0" t="n">
        <v>97.5362897855906</v>
      </c>
      <c r="N110" s="0" t="n">
        <v>112.55032625295</v>
      </c>
      <c r="O110" s="12" t="n">
        <f aca="false">AVERAGE(I110:N110)</f>
        <v>105.869745637795</v>
      </c>
      <c r="P110" s="12" t="n">
        <f aca="false">STDEV(K110:N110)/SQRT(6)</f>
        <v>2.54191979364442</v>
      </c>
      <c r="Q110" s="12"/>
      <c r="R110" s="12"/>
      <c r="S110" s="11"/>
      <c r="V110" s="11"/>
      <c r="W110" s="11"/>
      <c r="X110" s="11"/>
      <c r="Y110" s="11"/>
      <c r="Z110" s="11"/>
      <c r="AA110" s="11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0" t="n">
        <v>116.557474687314</v>
      </c>
      <c r="J111" s="0" t="n">
        <v>104.366629464286</v>
      </c>
      <c r="K111" s="0" t="n">
        <v>107.793143186402</v>
      </c>
      <c r="L111" s="0" t="n">
        <v>98.5873119686069</v>
      </c>
      <c r="M111" s="0" t="n">
        <v>99.9467305899587</v>
      </c>
      <c r="N111" s="0" t="n">
        <v>109.662640566431</v>
      </c>
      <c r="O111" s="12" t="n">
        <f aca="false">AVERAGE(I111:N111)</f>
        <v>106.152321743833</v>
      </c>
      <c r="P111" s="12" t="n">
        <f aca="false">STDEV(K111:N111)/SQRT(6)</f>
        <v>2.26298220369979</v>
      </c>
      <c r="Q111" s="12"/>
      <c r="R111" s="12"/>
      <c r="S111" s="11"/>
      <c r="V111" s="11"/>
      <c r="W111" s="11"/>
      <c r="X111" s="11"/>
      <c r="Y111" s="11"/>
      <c r="Z111" s="11"/>
      <c r="AA111" s="11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20000</v>
      </c>
      <c r="I112" s="0" t="n">
        <v>109.603930911257</v>
      </c>
      <c r="J112" s="0" t="n">
        <v>91.7689732142857</v>
      </c>
      <c r="K112" s="0" t="n">
        <v>100.489772399885</v>
      </c>
      <c r="L112" s="0" t="n">
        <v>99.7383911052976</v>
      </c>
      <c r="M112" s="0" t="n">
        <v>97.549607138101</v>
      </c>
      <c r="N112" s="0" t="n">
        <v>105.025683742885</v>
      </c>
      <c r="O112" s="12" t="n">
        <f aca="false">AVERAGE(I112:N112)</f>
        <v>100.696059751952</v>
      </c>
      <c r="P112" s="12" t="n">
        <f aca="false">STDEV(K112:N112)/SQRT(6)</f>
        <v>1.28247589006553</v>
      </c>
      <c r="Q112" s="12"/>
      <c r="R112" s="12"/>
      <c r="S112" s="11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99.9999999981374</v>
      </c>
      <c r="K117" s="11" t="n">
        <f aca="false">($J117-I110)^2</f>
        <v>282.095932686481</v>
      </c>
      <c r="L117" s="11" t="n">
        <f aca="false">($J117-J110)^2</f>
        <v>4.14867791136708</v>
      </c>
      <c r="M117" s="11" t="n">
        <f aca="false">($J117-K110)^2</f>
        <v>10.3190687978206</v>
      </c>
      <c r="N117" s="11" t="n">
        <f aca="false">($J117-L110)^2</f>
        <v>9.52947613926324</v>
      </c>
      <c r="O117" s="11" t="n">
        <f aca="false">($J117-M110)^2</f>
        <v>6.06986801140719</v>
      </c>
      <c r="P117" s="11" t="n">
        <f aca="false">($J117-N110)^2</f>
        <v>157.51068910224</v>
      </c>
      <c r="R117" s="12" t="s">
        <v>12</v>
      </c>
      <c r="S117" s="11" t="n">
        <v>100</v>
      </c>
      <c r="T117" s="11"/>
      <c r="U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99.9999999906868</v>
      </c>
      <c r="K118" s="11" t="n">
        <f aca="false">($J118-I111)^2</f>
        <v>274.149968329451</v>
      </c>
      <c r="L118" s="11" t="n">
        <f aca="false">($J118-J111)^2</f>
        <v>19.0674529597055</v>
      </c>
      <c r="M118" s="11" t="n">
        <f aca="false">($J118-K111)^2</f>
        <v>60.7330808689226</v>
      </c>
      <c r="N118" s="11" t="n">
        <f aca="false">($J118-L111)^2</f>
        <v>1.99568744772795</v>
      </c>
      <c r="O118" s="11" t="n">
        <f aca="false">($J118-M111)^2</f>
        <v>0.00283762905392766</v>
      </c>
      <c r="P118" s="11" t="n">
        <f aca="false">($J118-N111)^2</f>
        <v>93.3666228960186</v>
      </c>
      <c r="R118" s="12" t="s">
        <v>0</v>
      </c>
      <c r="S118" s="11" t="n">
        <v>53687092200000</v>
      </c>
      <c r="T118" s="11"/>
      <c r="U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99.9999999627471</v>
      </c>
      <c r="K119" s="11" t="n">
        <f aca="false">($J119-I112)^2</f>
        <v>92.2354896637462</v>
      </c>
      <c r="L119" s="11" t="n">
        <f aca="false">($J119-J112)^2</f>
        <v>67.7498013338871</v>
      </c>
      <c r="M119" s="11" t="n">
        <f aca="false">($J119-K112)^2</f>
        <v>0.239877040179999</v>
      </c>
      <c r="N119" s="11" t="n">
        <f aca="false">($J119-L112)^2</f>
        <v>0.068439194296034</v>
      </c>
      <c r="O119" s="11" t="n">
        <f aca="false">($J119-M112)^2</f>
        <v>6.0044249950771</v>
      </c>
      <c r="P119" s="11" t="n">
        <f aca="false">($J119-N112)^2</f>
        <v>25.2574974579411</v>
      </c>
      <c r="R119" s="12" t="s">
        <v>14</v>
      </c>
      <c r="S119" s="11" t="n">
        <v>1</v>
      </c>
      <c r="T119" s="11"/>
      <c r="U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1110.54489246459</v>
      </c>
      <c r="T120" s="11"/>
      <c r="U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0" t="s">
        <v>163</v>
      </c>
      <c r="H144" s="11" t="n">
        <v>1000</v>
      </c>
      <c r="I144" s="0" t="n">
        <v>109.737939249553</v>
      </c>
      <c r="J144" s="0" t="n">
        <v>100.167410714286</v>
      </c>
      <c r="K144" s="0" t="n">
        <v>105.344281186978</v>
      </c>
      <c r="L144" s="0" t="n">
        <v>99.6468279921517</v>
      </c>
      <c r="M144" s="0" t="n">
        <v>93.9805566653349</v>
      </c>
      <c r="N144" s="0" t="n">
        <v>97.9175343606831</v>
      </c>
      <c r="O144" s="11"/>
      <c r="P144" s="12" t="n">
        <f aca="false">AVERAGE(I144:N144)</f>
        <v>101.132425028164</v>
      </c>
      <c r="Q144" s="12" t="n">
        <f aca="false">STDEV(I144:N144)/SQRT(6)</f>
        <v>2.28340098376345</v>
      </c>
      <c r="R144" s="12"/>
      <c r="S144" s="11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0" t="n">
        <v>101.474091721263</v>
      </c>
      <c r="J145" s="0" t="n">
        <v>87.6395089285714</v>
      </c>
      <c r="K145" s="0" t="n">
        <v>92.7542494958225</v>
      </c>
      <c r="L145" s="0" t="n">
        <v>87.5212557226946</v>
      </c>
      <c r="M145" s="0" t="n">
        <v>89.3727526967639</v>
      </c>
      <c r="N145" s="0" t="n">
        <v>95.0298486741636</v>
      </c>
      <c r="O145" s="11"/>
      <c r="P145" s="12" t="n">
        <f aca="false">AVERAGE(I145:N145)</f>
        <v>92.2986178732132</v>
      </c>
      <c r="Q145" s="12" t="n">
        <f aca="false">STDEV(I145:N145)/SQRT(6)</f>
        <v>2.19808791533183</v>
      </c>
      <c r="R145" s="12"/>
      <c r="S145" s="11"/>
      <c r="U145" s="3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0" t="n">
        <v>49.3001786777844</v>
      </c>
      <c r="J146" s="0" t="n">
        <v>49.4559151785714</v>
      </c>
      <c r="K146" s="0" t="n">
        <v>48.5738980121003</v>
      </c>
      <c r="L146" s="0" t="n">
        <v>47.5474166121648</v>
      </c>
      <c r="M146" s="0" t="n">
        <v>43.3346650685844</v>
      </c>
      <c r="N146" s="0" t="n">
        <v>45.20338747744</v>
      </c>
      <c r="O146" s="11"/>
      <c r="P146" s="12" t="n">
        <f aca="false">AVERAGE(I146:N146)</f>
        <v>47.2359101711075</v>
      </c>
      <c r="Q146" s="12" t="n">
        <f aca="false">STDEV(I146:N146)/SQRT(6)</f>
        <v>1.00710370661817</v>
      </c>
      <c r="R146" s="12"/>
      <c r="S146" s="11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95.8942428691002</v>
      </c>
      <c r="K151" s="11" t="n">
        <f aca="false">($J151-I144)^2</f>
        <v>191.647929474162</v>
      </c>
      <c r="L151" s="11" t="n">
        <f aca="false">($J151-J144)^2</f>
        <v>18.2599634331299</v>
      </c>
      <c r="M151" s="11" t="n">
        <f aca="false">($J151-K144)^2</f>
        <v>89.3032242093586</v>
      </c>
      <c r="N151" s="11" t="n">
        <f aca="false">($J151-L144)^2</f>
        <v>14.0818951057475</v>
      </c>
      <c r="O151" s="11" t="n">
        <f aca="false">($J151-M144)^2</f>
        <v>3.66219488648162</v>
      </c>
      <c r="P151" s="11" t="n">
        <f aca="false">($J151-N144)^2</f>
        <v>4.0937084599118</v>
      </c>
      <c r="R151" s="12" t="s">
        <v>12</v>
      </c>
      <c r="S151" s="11" t="n">
        <v>100</v>
      </c>
      <c r="T151" s="11"/>
      <c r="U151" s="11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82.367074697479</v>
      </c>
      <c r="K152" s="11" t="n">
        <f aca="false">($J152-I145)^2</f>
        <v>365.078099547173</v>
      </c>
      <c r="L152" s="11" t="n">
        <f aca="false">($J152-J145)^2</f>
        <v>27.7985627211953</v>
      </c>
      <c r="M152" s="11" t="n">
        <f aca="false">($J152-K145)^2</f>
        <v>107.893400291343</v>
      </c>
      <c r="N152" s="11" t="n">
        <f aca="false">($J152-L145)^2</f>
        <v>26.5655820406929</v>
      </c>
      <c r="O152" s="11" t="n">
        <f aca="false">($J152-M145)^2</f>
        <v>49.0795242296649</v>
      </c>
      <c r="P152" s="11" t="n">
        <f aca="false">($J152-N145)^2</f>
        <v>160.345844784602</v>
      </c>
      <c r="R152" s="12" t="s">
        <v>0</v>
      </c>
      <c r="S152" s="11" t="n">
        <v>23356.0436752099</v>
      </c>
      <c r="T152" s="11"/>
      <c r="U152" s="11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53.8703297057624</v>
      </c>
      <c r="K153" s="11" t="n">
        <f aca="false">($J153-I146)^2</f>
        <v>20.886280418528</v>
      </c>
      <c r="L153" s="11" t="n">
        <f aca="false">($J153-J146)^2</f>
        <v>19.4870556178746</v>
      </c>
      <c r="M153" s="11" t="n">
        <f aca="false">($J153-K146)^2</f>
        <v>28.0521886856279</v>
      </c>
      <c r="N153" s="11" t="n">
        <f aca="false">($J153-L146)^2</f>
        <v>39.9792299891874</v>
      </c>
      <c r="O153" s="11" t="n">
        <f aca="false">($J153-M146)^2</f>
        <v>111.000229347082</v>
      </c>
      <c r="P153" s="11" t="n">
        <f aca="false">($J153-N146)^2</f>
        <v>75.1158875890773</v>
      </c>
      <c r="R153" s="12" t="s">
        <v>14</v>
      </c>
      <c r="S153" s="11" t="n">
        <v>1</v>
      </c>
      <c r="T153" s="11"/>
      <c r="U153" s="11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1352.33080083084</v>
      </c>
      <c r="T154" s="11"/>
      <c r="U154" s="11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0" t="s">
        <v>164</v>
      </c>
      <c r="H178" s="11" t="n">
        <v>1000</v>
      </c>
      <c r="I178" s="0" t="n">
        <v>103.320428826683</v>
      </c>
      <c r="J178" s="0" t="n">
        <v>94.9776785714286</v>
      </c>
      <c r="K178" s="0" t="n">
        <v>102.276001152406</v>
      </c>
      <c r="L178" s="0" t="n">
        <v>101.09875735775</v>
      </c>
      <c r="M178" s="0" t="n">
        <v>104.487947795978</v>
      </c>
      <c r="N178" s="0" t="n">
        <v>117.978620019436</v>
      </c>
      <c r="O178" s="11"/>
      <c r="P178" s="12" t="n">
        <f aca="false">AVERAGE(I178:N178)</f>
        <v>104.023238953947</v>
      </c>
      <c r="Q178" s="12" t="n">
        <f aca="false">STDEV(I178:N178)/SQRT(6)</f>
        <v>3.1031712394542</v>
      </c>
      <c r="R178" s="12"/>
      <c r="S178" s="11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0" t="n">
        <v>102.977963073258</v>
      </c>
      <c r="J179" s="0" t="n">
        <v>87.4162946428571</v>
      </c>
      <c r="K179" s="0" t="n">
        <v>99.9135695764909</v>
      </c>
      <c r="L179" s="0" t="n">
        <v>91.7331589274035</v>
      </c>
      <c r="M179" s="0" t="n">
        <v>104.661073378612</v>
      </c>
      <c r="N179" s="0" t="n">
        <v>114.535610162432</v>
      </c>
      <c r="O179" s="11"/>
      <c r="P179" s="12" t="n">
        <f aca="false">AVERAGE(I179:N179)</f>
        <v>100.206278293509</v>
      </c>
      <c r="Q179" s="12" t="n">
        <f aca="false">STDEV(I179:N179)/SQRT(4)</f>
        <v>4.83900971040313</v>
      </c>
      <c r="R179" s="12"/>
      <c r="S179" s="11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0" t="n">
        <v>98.4365693865396</v>
      </c>
      <c r="J180" s="0" t="n">
        <v>101.939174107143</v>
      </c>
      <c r="K180" s="0" t="n">
        <v>100.172860847018</v>
      </c>
      <c r="L180" s="0" t="n">
        <v>94.2838456507521</v>
      </c>
      <c r="M180" s="0" t="n">
        <v>95.9914768943934</v>
      </c>
      <c r="N180" s="0" t="n">
        <v>90.8093849784812</v>
      </c>
      <c r="O180" s="11"/>
      <c r="P180" s="12" t="n">
        <f aca="false">AVERAGE(I180:N180)</f>
        <v>96.9388853107212</v>
      </c>
      <c r="Q180" s="12" t="n">
        <f aca="false">STDEV(I180:N180)/SQRT(6)</f>
        <v>1.66555432248261</v>
      </c>
      <c r="R180" s="12"/>
      <c r="S180" s="11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99.8658983335185</v>
      </c>
      <c r="K185" s="11" t="n">
        <f aca="false">($J185-I178)^2</f>
        <v>11.9337809282033</v>
      </c>
      <c r="L185" s="11" t="n">
        <f aca="false">($J185-J178)^2</f>
        <v>23.8946924424864</v>
      </c>
      <c r="M185" s="11" t="n">
        <f aca="false">($J185-K178)^2</f>
        <v>5.80859559760938</v>
      </c>
      <c r="N185" s="11" t="n">
        <f aca="false">($J185-L178)^2</f>
        <v>1.51994137362902</v>
      </c>
      <c r="O185" s="11" t="n">
        <f aca="false">($J185-M178)^2</f>
        <v>21.363341233422</v>
      </c>
      <c r="P185" s="11" t="n">
        <f aca="false">($J185-N178)^2</f>
        <v>328.070686871505</v>
      </c>
      <c r="R185" s="12" t="s">
        <v>12</v>
      </c>
      <c r="S185" s="11" t="n">
        <v>100</v>
      </c>
      <c r="T185" s="11"/>
      <c r="U185" s="11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99.3330691292404</v>
      </c>
      <c r="K186" s="11" t="n">
        <f aca="false">($J186-I179)^2</f>
        <v>13.2852518631358</v>
      </c>
      <c r="L186" s="11" t="n">
        <f aca="false">($J186-J179)^2</f>
        <v>142.009514159317</v>
      </c>
      <c r="M186" s="11" t="n">
        <f aca="false">($J186-K179)^2</f>
        <v>0.336980769257981</v>
      </c>
      <c r="N186" s="11" t="n">
        <f aca="false">($J186-L179)^2</f>
        <v>57.7586350759853</v>
      </c>
      <c r="O186" s="11" t="n">
        <f aca="false">($J186-M179)^2</f>
        <v>28.3876292813214</v>
      </c>
      <c r="P186" s="11" t="n">
        <f aca="false">($J186-N179)^2</f>
        <v>231.117253865873</v>
      </c>
      <c r="R186" s="12" t="s">
        <v>0</v>
      </c>
      <c r="S186" s="11" t="n">
        <v>744702.888142749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97.3846051440221</v>
      </c>
      <c r="K187" s="11" t="n">
        <f aca="false">($J187-I180)^2</f>
        <v>1.10662876753545</v>
      </c>
      <c r="L187" s="11" t="n">
        <f aca="false">($J187-J180)^2</f>
        <v>20.7440984398243</v>
      </c>
      <c r="M187" s="11" t="n">
        <f aca="false">($J187-K180)^2</f>
        <v>7.77436986528923</v>
      </c>
      <c r="N187" s="11" t="n">
        <f aca="false">($J187-L180)^2</f>
        <v>9.61470943510397</v>
      </c>
      <c r="O187" s="11" t="n">
        <f aca="false">($J187-M180)^2</f>
        <v>1.94080631991349</v>
      </c>
      <c r="P187" s="11" t="n">
        <f aca="false">($J187-N180)^2</f>
        <v>43.2335202253355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949.900436514748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O210" s="0" t="s">
        <v>2</v>
      </c>
      <c r="P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2" t="n">
        <f aca="false">AVERAGE(I211:N211)</f>
        <v>100</v>
      </c>
      <c r="P211" s="12" t="n">
        <f aca="false">STDEV(I211:N211)/SQRT(6)</f>
        <v>0</v>
      </c>
      <c r="Q211" s="12"/>
      <c r="R211" s="12"/>
      <c r="S211" s="11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0" t="s">
        <v>165</v>
      </c>
      <c r="H212" s="11" t="n">
        <v>1000</v>
      </c>
      <c r="I212" s="0" t="n">
        <v>105.464562239428</v>
      </c>
      <c r="J212" s="0" t="n">
        <v>101.799665178571</v>
      </c>
      <c r="K212" s="0" t="n">
        <v>104.335926246039</v>
      </c>
      <c r="L212" s="0" t="n">
        <v>102.315238718116</v>
      </c>
      <c r="M212" s="0" t="n">
        <v>103.222799307498</v>
      </c>
      <c r="N212" s="0" t="n">
        <v>116.784673052895</v>
      </c>
      <c r="O212" s="12" t="n">
        <f aca="false">AVERAGE(I212:N212)</f>
        <v>105.653810790424</v>
      </c>
      <c r="P212" s="12" t="n">
        <f aca="false">STDEV(I212:N212)/SQRT(6)</f>
        <v>2.29186276568474</v>
      </c>
      <c r="Q212" s="12"/>
      <c r="R212" s="12"/>
      <c r="S212" s="11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0" t="n">
        <v>104.035139964264</v>
      </c>
      <c r="J213" s="0" t="n">
        <v>97.5725446428571</v>
      </c>
      <c r="K213" s="0" t="n">
        <v>104.019014693172</v>
      </c>
      <c r="L213" s="0" t="n">
        <v>102.982341399608</v>
      </c>
      <c r="M213" s="0" t="n">
        <v>116.393660940205</v>
      </c>
      <c r="N213" s="0" t="n">
        <v>120.588643620714</v>
      </c>
      <c r="O213" s="12" t="n">
        <f aca="false">AVERAGE(I213:N213)</f>
        <v>107.59855754347</v>
      </c>
      <c r="P213" s="12" t="n">
        <f aca="false">STDEV(I213:N213)/SQRT(6)</f>
        <v>3.62140690010798</v>
      </c>
      <c r="Q213" s="12"/>
      <c r="R213" s="12"/>
      <c r="S213" s="11"/>
      <c r="T213" s="3"/>
      <c r="U213" s="3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0" t="n">
        <v>98.6152471709351</v>
      </c>
      <c r="J214" s="0" t="n">
        <v>92.9129464285714</v>
      </c>
      <c r="K214" s="0" t="n">
        <v>96.8308844713339</v>
      </c>
      <c r="L214" s="0" t="n">
        <v>97.1484630477436</v>
      </c>
      <c r="M214" s="0" t="n">
        <v>97.5895591956319</v>
      </c>
      <c r="N214" s="0" t="n">
        <v>111.286963765098</v>
      </c>
      <c r="O214" s="12" t="n">
        <f aca="false">AVERAGE(I214:N214)</f>
        <v>99.0640106798857</v>
      </c>
      <c r="P214" s="12" t="n">
        <f aca="false">STDEV(I214:N214)/SQRT(6)</f>
        <v>2.57078292100421</v>
      </c>
      <c r="Q214" s="12"/>
      <c r="R214" s="12"/>
      <c r="S214" s="11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99.8618037287941</v>
      </c>
      <c r="K219" s="11" t="n">
        <f aca="false">($J219-I212)^2</f>
        <v>31.3909029284805</v>
      </c>
      <c r="L219" s="11" t="n">
        <f aca="false">($J219-J212)^2</f>
        <v>3.75530699853139</v>
      </c>
      <c r="M219" s="11" t="n">
        <f aca="false">($J219-K212)^2</f>
        <v>20.0177722993177</v>
      </c>
      <c r="N219" s="11" t="n">
        <f aca="false">($J219-L212)^2</f>
        <v>6.01934324682891</v>
      </c>
      <c r="O219" s="11" t="n">
        <f aca="false">($J219-M212)^2</f>
        <v>11.296291280067</v>
      </c>
      <c r="P219" s="11" t="n">
        <f aca="false">($J219-N212)^2</f>
        <v>286.383506160595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99.3128172875107</v>
      </c>
      <c r="K220" s="11" t="n">
        <f aca="false">($J220-I213)^2</f>
        <v>22.3003314633784</v>
      </c>
      <c r="L220" s="11" t="n">
        <f aca="false">($J220-J213)^2</f>
        <v>3.02854887772969</v>
      </c>
      <c r="M220" s="11" t="n">
        <f aca="false">($J220-K213)^2</f>
        <v>22.148294021053</v>
      </c>
      <c r="N220" s="11" t="n">
        <f aca="false">($J220-L213)^2</f>
        <v>13.4654072092634</v>
      </c>
      <c r="O220" s="11" t="n">
        <f aca="false">($J220-M213)^2</f>
        <v>291.755219887787</v>
      </c>
      <c r="P220" s="11" t="n">
        <f aca="false">($J220-N213)^2</f>
        <v>452.660786160626</v>
      </c>
      <c r="R220" s="12" t="s">
        <v>0</v>
      </c>
      <c r="S220" s="11" t="n">
        <v>722608.525233087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97.30679095103</v>
      </c>
      <c r="K221" s="11" t="n">
        <f aca="false">($J221-I214)^2</f>
        <v>1.7120576794083</v>
      </c>
      <c r="L221" s="11" t="n">
        <f aca="false">($J221-J214)^2</f>
        <v>19.3058696875396</v>
      </c>
      <c r="M221" s="11" t="n">
        <f aca="false">($J221-K214)^2</f>
        <v>0.226486977416755</v>
      </c>
      <c r="N221" s="11" t="n">
        <f aca="false">($J221-L214)^2</f>
        <v>0.0250677249590739</v>
      </c>
      <c r="O221" s="11" t="n">
        <f aca="false">($J221-M214)^2</f>
        <v>0.0799578801552301</v>
      </c>
      <c r="P221" s="11" t="n">
        <f aca="false">($J221-N214)^2</f>
        <v>195.445231911205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SUM(K219:N222)</f>
        <v>143.395389113907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0" t="s">
        <v>166</v>
      </c>
      <c r="H247" s="11" t="n">
        <v>1000</v>
      </c>
      <c r="I247" s="0" t="n">
        <v>94.2823108993448</v>
      </c>
      <c r="J247" s="0" t="n">
        <v>100.68359375</v>
      </c>
      <c r="K247" s="0" t="n">
        <v>103.860558916739</v>
      </c>
      <c r="L247" s="0" t="n">
        <v>97.8809679529104</v>
      </c>
      <c r="M247" s="0" t="n">
        <v>105.020641896391</v>
      </c>
      <c r="N247" s="0" t="n">
        <v>113.79980563654</v>
      </c>
      <c r="O247" s="11"/>
      <c r="P247" s="12" t="n">
        <f aca="false">AVERAGE(I247:N247)</f>
        <v>102.587979841988</v>
      </c>
      <c r="Q247" s="12" t="n">
        <f aca="false">STDEV(I247:N247)/SQRT(6)</f>
        <v>2.75686490852605</v>
      </c>
      <c r="R247" s="12"/>
      <c r="S247" s="11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0" t="n">
        <v>102.48659916617</v>
      </c>
      <c r="J248" s="0" t="n">
        <v>97.4748883928572</v>
      </c>
      <c r="K248" s="0" t="n">
        <v>102.981849611063</v>
      </c>
      <c r="L248" s="0" t="n">
        <v>100.797907128842</v>
      </c>
      <c r="M248" s="0" t="n">
        <v>98.7082168064989</v>
      </c>
      <c r="N248" s="0" t="n">
        <v>122.934888241011</v>
      </c>
      <c r="O248" s="11"/>
      <c r="P248" s="12" t="n">
        <f aca="false">AVERAGE(I248:N248)</f>
        <v>104.230724891074</v>
      </c>
      <c r="Q248" s="12" t="n">
        <f aca="false">STDEV(I248:N248)/SQRT(6)</f>
        <v>3.84001324109675</v>
      </c>
      <c r="R248" s="12"/>
      <c r="S248" s="11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20000</v>
      </c>
      <c r="I249" s="0" t="n">
        <v>101.3251935676</v>
      </c>
      <c r="J249" s="0" t="n">
        <v>95.3962053571429</v>
      </c>
      <c r="K249" s="0" t="n">
        <v>97.8248343416883</v>
      </c>
      <c r="L249" s="0" t="n">
        <v>99.5291039895356</v>
      </c>
      <c r="M249" s="0" t="n">
        <v>99.2808629644427</v>
      </c>
      <c r="N249" s="0" t="n">
        <v>116.590309593225</v>
      </c>
      <c r="O249" s="11"/>
      <c r="P249" s="12" t="n">
        <f aca="false">AVERAGE(I249:N249)</f>
        <v>101.657751635606</v>
      </c>
      <c r="Q249" s="12" t="n">
        <f aca="false">STDEV(I249:N249)/SQRT(6)</f>
        <v>3.09392328800516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U250" s="3"/>
      <c r="V250" s="3"/>
      <c r="W250" s="3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99.9999999981374</v>
      </c>
      <c r="K254" s="11" t="n">
        <f aca="false">($J254-I247)^2</f>
        <v>32.6919686304513</v>
      </c>
      <c r="L254" s="11" t="n">
        <f aca="false">($J254-J247)^2</f>
        <v>0.467300417585648</v>
      </c>
      <c r="M254" s="11" t="n">
        <f aca="false">($J254-K247)^2</f>
        <v>14.9039151639947</v>
      </c>
      <c r="N254" s="11" t="n">
        <f aca="false">($J254-L247)^2</f>
        <v>4.49029680869875</v>
      </c>
      <c r="O254" s="11" t="n">
        <f aca="false">($J254-M247)^2</f>
        <v>25.2068450704999</v>
      </c>
      <c r="P254" s="11" t="n">
        <f aca="false">($J254-N247)^2</f>
        <v>190.434635657689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99.9999999906868</v>
      </c>
      <c r="K255" s="11" t="n">
        <f aca="false">($J255-I248)^2</f>
        <v>6.18317545951383</v>
      </c>
      <c r="L255" s="11" t="n">
        <f aca="false">($J255-J248)^2</f>
        <v>6.37618858149345</v>
      </c>
      <c r="M255" s="11" t="n">
        <f aca="false">($J255-K248)^2</f>
        <v>8.89142715853783</v>
      </c>
      <c r="N255" s="11" t="n">
        <f aca="false">($J255-L248)^2</f>
        <v>0.63665580111906</v>
      </c>
      <c r="O255" s="11" t="n">
        <f aca="false">($J255-M248)^2</f>
        <v>1.66870379495057</v>
      </c>
      <c r="P255" s="11" t="n">
        <f aca="false">($J255-N248)^2</f>
        <v>526.00909905486</v>
      </c>
      <c r="R255" s="12" t="s">
        <v>0</v>
      </c>
      <c r="S255" s="11" t="n">
        <v>53687092200000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20000</v>
      </c>
      <c r="I256" s="11" t="n">
        <v>20000</v>
      </c>
      <c r="J256" s="11" t="n">
        <f aca="false">S$254-((I256^S$256*S$254)/(I256^S$256+S$255^S$256))</f>
        <v>99.9999999627471</v>
      </c>
      <c r="K256" s="11" t="n">
        <f aca="false">($J256-I249)^2</f>
        <v>1.75613809034302</v>
      </c>
      <c r="L256" s="11" t="n">
        <f aca="false">($J256-J249)^2</f>
        <v>21.1949247705903</v>
      </c>
      <c r="M256" s="11" t="n">
        <f aca="false">($J256-K249)^2</f>
        <v>4.73134547903609</v>
      </c>
      <c r="N256" s="11" t="n">
        <f aca="false">($J256-L249)^2</f>
        <v>0.221743017586803</v>
      </c>
      <c r="O256" s="11" t="n">
        <f aca="false">($J256-M249)^2</f>
        <v>0.517158022330252</v>
      </c>
      <c r="P256" s="11" t="n">
        <f aca="false">($J256-N249)^2</f>
        <v>275.238373635128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1121.61989461441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25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11" activeCellId="0" sqref="G11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tr">
        <f aca="false">G7</f>
        <v>AKI-A81</v>
      </c>
      <c r="B6" s="9" t="n">
        <f aca="false">AVERAGE(T15,AN15,AC15,AY15,BJ15)</f>
        <v>63348.3148223486</v>
      </c>
      <c r="C6" s="9" t="e">
        <f aca="false">STDEV(T15,AN15,AC15,AY15,BJ15)</f>
        <v>#DIV/0!</v>
      </c>
      <c r="D6" s="10" t="n">
        <f aca="false">B6/1000</f>
        <v>63.3483148223486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STDEV(J6:O6)/SQRT(6)</f>
        <v>0</v>
      </c>
      <c r="R6" s="12"/>
      <c r="T6" s="11"/>
      <c r="U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167</v>
      </c>
      <c r="I7" s="11" t="n">
        <v>1000</v>
      </c>
      <c r="J7" s="3" t="n">
        <v>90.92513234182</v>
      </c>
      <c r="K7" s="3" t="n">
        <v>91.3015546704356</v>
      </c>
      <c r="L7" s="3" t="n">
        <v>86.1485627066904</v>
      </c>
      <c r="M7" s="12" t="n">
        <v>97.4836646739886</v>
      </c>
      <c r="N7" s="12" t="n">
        <v>96.7608545830462</v>
      </c>
      <c r="O7" s="0" t="n">
        <v>103.886524822695</v>
      </c>
      <c r="P7" s="12" t="n">
        <f aca="false">AVERAGE(J7:O7)</f>
        <v>94.4177156331126</v>
      </c>
      <c r="Q7" s="12" t="n">
        <f aca="false">STDEV(J7:O7)/SQRT(6)</f>
        <v>2.54843859674344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AKI-B1</v>
      </c>
      <c r="B8" s="17" t="n">
        <f aca="false">AVERAGE(S49,AB49,AM49,AX49)</f>
        <v>30357.8131050168</v>
      </c>
      <c r="C8" s="18" t="e">
        <f aca="false">STDEV(S49,AB49,AM49,AX49)</f>
        <v>#DIV/0!</v>
      </c>
      <c r="D8" s="10" t="n">
        <f aca="false">B8/1000</f>
        <v>30.3578131050168</v>
      </c>
      <c r="E8" s="10" t="e">
        <f aca="false">C8/1000</f>
        <v>#DIV/0!</v>
      </c>
      <c r="I8" s="11" t="n">
        <v>5000</v>
      </c>
      <c r="J8" s="0" t="n">
        <v>88.5177716158306</v>
      </c>
      <c r="K8" s="0" t="n">
        <v>88.4363356032378</v>
      </c>
      <c r="L8" s="0" t="n">
        <v>85.9832103790384</v>
      </c>
      <c r="M8" s="12" t="n">
        <v>83.331016265814</v>
      </c>
      <c r="N8" s="12" t="n">
        <v>95.2997932460372</v>
      </c>
      <c r="O8" s="0" t="n">
        <v>101.659574468085</v>
      </c>
      <c r="P8" s="12" t="n">
        <f aca="false">AVERAGE(J8:O8)</f>
        <v>90.5379502630072</v>
      </c>
      <c r="Q8" s="12" t="n">
        <f aca="false">STDEV(J8:O8)/SQRT(6)</f>
        <v>2.75408262130475</v>
      </c>
      <c r="R8" s="12"/>
      <c r="S8" s="2"/>
      <c r="T8" s="11"/>
      <c r="V8" s="3"/>
      <c r="W8" s="3"/>
      <c r="X8" s="3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20000</v>
      </c>
      <c r="J9" s="0" t="n">
        <v>75.2331736828838</v>
      </c>
      <c r="K9" s="0" t="n">
        <v>74.7526660670693</v>
      </c>
      <c r="L9" s="0" t="n">
        <v>68.9773594505215</v>
      </c>
      <c r="M9" s="12" t="n">
        <v>77.1444459891561</v>
      </c>
      <c r="N9" s="12" t="n">
        <v>82.5637491385251</v>
      </c>
      <c r="O9" s="3" t="n">
        <v>84.1702127659574</v>
      </c>
      <c r="P9" s="12" t="n">
        <f aca="false">AVERAGE(J9:O9)</f>
        <v>77.1402678490189</v>
      </c>
      <c r="Q9" s="12" t="n">
        <f aca="false">STDEV(J9:O9)/SQRT(6)</f>
        <v>2.27160014262783</v>
      </c>
      <c r="R9" s="12"/>
      <c r="T9" s="11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AKI-157</v>
      </c>
      <c r="B10" s="17" t="n">
        <f aca="false">AVERAGE(S84,AB84,AM84,AX84)</f>
        <v>39848.7855870503</v>
      </c>
      <c r="C10" s="18" t="e">
        <f aca="false">STDEV(S84,AB84,AM84,AX84)</f>
        <v>#DIV/0!</v>
      </c>
      <c r="D10" s="10" t="n">
        <f aca="false">B10/1000</f>
        <v>39.8487855870503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AKI-179</v>
      </c>
      <c r="B12" s="17" t="n">
        <f aca="false">AVERAGE(S118)</f>
        <v>211599.753318488</v>
      </c>
      <c r="C12" s="18" t="e">
        <f aca="false">STDEV(S118)</f>
        <v>#DIV/0!</v>
      </c>
      <c r="D12" s="10" t="n">
        <f aca="false">B12/1000</f>
        <v>211.599753318488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str">
        <f aca="false">G144</f>
        <v>AKI-A63</v>
      </c>
      <c r="B14" s="17" t="n">
        <f aca="false">AVERAGE(S152,AB152,AM152)</f>
        <v>125005.578771733</v>
      </c>
      <c r="C14" s="18" t="e">
        <f aca="false">STDEV(S152,AB152,AM152)</f>
        <v>#DIV/0!</v>
      </c>
      <c r="D14" s="10" t="n">
        <f aca="false">B14/1000</f>
        <v>125.005578771733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98.4459577492266</v>
      </c>
      <c r="L14" s="11" t="n">
        <f aca="false">($K14-J7)^2</f>
        <v>56.5628148086921</v>
      </c>
      <c r="M14" s="11" t="n">
        <f aca="false">($K14-K7)^2</f>
        <v>51.0424953522377</v>
      </c>
      <c r="N14" s="11" t="n">
        <f aca="false">($K14-L7)^2</f>
        <v>151.225924832193</v>
      </c>
      <c r="O14" s="11" t="n">
        <f aca="false">($K14-M7)^2</f>
        <v>0.926007962650941</v>
      </c>
      <c r="P14" s="11" t="n">
        <f aca="false">($K14-N7)^2</f>
        <v>2.8395726806711</v>
      </c>
      <c r="Q14" s="11" t="n">
        <f aca="false">($K14-O7)^2</f>
        <v>29.5997700809088</v>
      </c>
      <c r="S14" s="12" t="s">
        <v>12</v>
      </c>
      <c r="T14" s="11" t="n">
        <f aca="false">P6</f>
        <v>100</v>
      </c>
      <c r="U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92.6845306822911</v>
      </c>
      <c r="L15" s="11" t="n">
        <f aca="false">($K15-J8)^2</f>
        <v>17.3618811179308</v>
      </c>
      <c r="M15" s="11" t="n">
        <f aca="false">($K15-K8)^2</f>
        <v>18.0471614296927</v>
      </c>
      <c r="N15" s="11" t="n">
        <f aca="false">($K15-L8)^2</f>
        <v>44.9076938067869</v>
      </c>
      <c r="O15" s="11" t="n">
        <f aca="false">($K15-M8)^2</f>
        <v>87.4882319392449</v>
      </c>
      <c r="P15" s="11" t="n">
        <f aca="false">($K15-N8)^2</f>
        <v>6.83959827733182</v>
      </c>
      <c r="Q15" s="11" t="n">
        <f aca="false">($K15-O8)^2</f>
        <v>80.5514109569177</v>
      </c>
      <c r="S15" s="12" t="s">
        <v>0</v>
      </c>
      <c r="T15" s="11" t="n">
        <v>63348.3148223486</v>
      </c>
      <c r="U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6" t="str">
        <f aca="false">G178</f>
        <v>AKI-A111</v>
      </c>
      <c r="B16" s="17" t="n">
        <f aca="false">AVERAGE(S186,AB186,AM186,AX186,BI186)</f>
        <v>362876.483686586</v>
      </c>
      <c r="C16" s="18" t="e">
        <f aca="false">STDEV(S186,AB186,AM186,AX186,BI186)</f>
        <v>#DIV/0!</v>
      </c>
      <c r="D16" s="10" t="n">
        <f aca="false">B16/1000</f>
        <v>362.876483686586</v>
      </c>
      <c r="E16" s="10" t="e">
        <f aca="false">C16/1000</f>
        <v>#DIV/0!</v>
      </c>
      <c r="I16" s="11" t="n">
        <v>20000</v>
      </c>
      <c r="J16" s="11" t="n">
        <v>20000</v>
      </c>
      <c r="K16" s="11" t="n">
        <f aca="false">$T$14-(J16^$T$16*$T$14)/(J16^$T$16+$T$15^$T$16)</f>
        <v>76.0043138932939</v>
      </c>
      <c r="L16" s="11" t="n">
        <f aca="false">($K16-J9)^2</f>
        <v>0.594657224111261</v>
      </c>
      <c r="M16" s="11" t="n">
        <f aca="false">($K16-K9)^2</f>
        <v>1.56662228089266</v>
      </c>
      <c r="N16" s="11" t="n">
        <f aca="false">($K16-L9)^2</f>
        <v>49.3780887407981</v>
      </c>
      <c r="O16" s="11" t="n">
        <f aca="false">($K16-M9)^2</f>
        <v>1.29990119601523</v>
      </c>
      <c r="P16" s="11" t="n">
        <f aca="false">($K16-N9)^2</f>
        <v>43.0261907363818</v>
      </c>
      <c r="Q16" s="11" t="n">
        <f aca="false">($K16-O9)^2</f>
        <v>66.6819043985678</v>
      </c>
      <c r="S16" s="12" t="s">
        <v>14</v>
      </c>
      <c r="T16" s="11" t="n">
        <v>1</v>
      </c>
      <c r="U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709.939927822025</v>
      </c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6" t="str">
        <f aca="false">G212</f>
        <v>AKI-A151</v>
      </c>
      <c r="B18" s="17" t="n">
        <f aca="false">AVERAGE(S220,AB220,AM220,AX220,BI220)</f>
        <v>36818.0211968875</v>
      </c>
      <c r="C18" s="17" t="e">
        <f aca="false">STDEV(S220,AB220,AM220,AX220,BI220)</f>
        <v>#DIV/0!</v>
      </c>
      <c r="D18" s="10" t="n">
        <f aca="false">B18/1000</f>
        <v>36.8180211968875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6" t="str">
        <f aca="false">G247</f>
        <v>AKI-A195A</v>
      </c>
      <c r="B20" s="18" t="n">
        <f aca="false">AVERAGE(S255,AB255,AM255,AX255)</f>
        <v>42057.878496124</v>
      </c>
      <c r="C20" s="18" t="e">
        <f aca="false">STDEV(S255,AB255,AM255,AX255)</f>
        <v>#DIV/0!</v>
      </c>
      <c r="D20" s="10" t="n">
        <f aca="false">B20/1000</f>
        <v>42.057878496124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M40" s="0" t="n">
        <v>100</v>
      </c>
      <c r="N40" s="0" t="n">
        <v>100</v>
      </c>
      <c r="O40" s="12" t="n">
        <f aca="false">AVERAGE(I40:N40)</f>
        <v>100</v>
      </c>
      <c r="P40" s="12" t="n">
        <f aca="false">STDEV(I40:L40)/SQRT(5)</f>
        <v>0</v>
      </c>
      <c r="Q40" s="12"/>
      <c r="R40" s="12"/>
      <c r="S40" s="11"/>
      <c r="T40" s="3"/>
      <c r="U40" s="3"/>
      <c r="Y40" s="12"/>
      <c r="Z40" s="12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168</v>
      </c>
      <c r="H41" s="11" t="n">
        <v>1000</v>
      </c>
      <c r="I41" s="11" t="n">
        <v>91.1141920846988</v>
      </c>
      <c r="J41" s="11" t="n">
        <v>89.7725812668637</v>
      </c>
      <c r="K41" s="11" t="n">
        <v>89.3411345713559</v>
      </c>
      <c r="L41" s="11" t="n">
        <v>97.5114694842208</v>
      </c>
      <c r="M41" s="11" t="n">
        <v>100.992419021365</v>
      </c>
      <c r="N41" s="0" t="n">
        <v>101.106382978723</v>
      </c>
      <c r="O41" s="12" t="n">
        <f aca="false">AVERAGE(I41:N41)</f>
        <v>94.9730299012045</v>
      </c>
      <c r="P41" s="12" t="n">
        <f aca="false">STDEV(I41:L41)/SQRT(5)</f>
        <v>1.69656378374437</v>
      </c>
      <c r="Q41" s="12"/>
      <c r="R41" s="12"/>
      <c r="S41" s="11"/>
      <c r="Y41" s="12"/>
      <c r="Z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0" t="n">
        <v>70.6579279052181</v>
      </c>
      <c r="J42" s="0" t="n">
        <v>82.0763201850186</v>
      </c>
      <c r="K42" s="0" t="n">
        <v>80.2213177308573</v>
      </c>
      <c r="L42" s="12" t="n">
        <v>87.1402752676213</v>
      </c>
      <c r="M42" s="12" t="n">
        <v>94.500344589938</v>
      </c>
      <c r="N42" s="0" t="n">
        <v>97.886524822695</v>
      </c>
      <c r="O42" s="12" t="n">
        <f aca="false">AVERAGE(I42:N42)</f>
        <v>85.413785083558</v>
      </c>
      <c r="P42" s="12" t="n">
        <f aca="false">STDEV(I42:L42)/SQRT(5)</f>
        <v>3.08345728678749</v>
      </c>
      <c r="Q42" s="12"/>
      <c r="R42" s="12"/>
      <c r="S42" s="11"/>
      <c r="V42" s="11"/>
      <c r="W42" s="11"/>
      <c r="X42" s="11"/>
      <c r="Y42" s="11"/>
      <c r="Z42" s="11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0" t="n">
        <v>63.1963700529367</v>
      </c>
      <c r="J43" s="0" t="n">
        <v>63.9085185661056</v>
      </c>
      <c r="K43" s="0" t="n">
        <v>60.3027219537014</v>
      </c>
      <c r="L43" s="12" t="n">
        <v>68.0800778534687</v>
      </c>
      <c r="M43" s="12" t="n">
        <v>72.4465885596141</v>
      </c>
      <c r="N43" s="0" t="n">
        <v>74.5957446808511</v>
      </c>
      <c r="O43" s="12" t="n">
        <f aca="false">AVERAGE(I43:N43)</f>
        <v>67.0883369444463</v>
      </c>
      <c r="P43" s="12" t="n">
        <f aca="false">STDEV(I43:L43)/SQRT(5)</f>
        <v>1.43539714363685</v>
      </c>
      <c r="Q43" s="12"/>
      <c r="R43" s="12"/>
      <c r="S43" s="11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96.8110021044803</v>
      </c>
      <c r="K48" s="11" t="n">
        <f aca="false">($J48-I41)^2</f>
        <v>32.4536444014823</v>
      </c>
      <c r="L48" s="11" t="n">
        <f aca="false">($J48-J41)^2</f>
        <v>49.539367887395</v>
      </c>
      <c r="M48" s="11" t="n">
        <f aca="false">($J48-K41)^2</f>
        <v>55.7989209624254</v>
      </c>
      <c r="N48" s="11" t="n">
        <f aca="false">($J48-L41)^2</f>
        <v>0.490654550080584</v>
      </c>
      <c r="O48" s="11" t="n">
        <f aca="false">($J48-M41)^2</f>
        <v>17.4842474328099</v>
      </c>
      <c r="P48" s="11" t="n">
        <f aca="false">($J48-N41)^2</f>
        <v>18.4502968548104</v>
      </c>
      <c r="R48" s="12" t="s">
        <v>12</v>
      </c>
      <c r="S48" s="11" t="n">
        <v>100</v>
      </c>
      <c r="T48" s="11"/>
      <c r="U48" s="11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85.8588539252996</v>
      </c>
      <c r="K49" s="11" t="n">
        <f aca="false">($J49-I42)^2</f>
        <v>231.06815186799</v>
      </c>
      <c r="L49" s="11" t="n">
        <f aca="false">($J49-J42)^2</f>
        <v>14.3075614963639</v>
      </c>
      <c r="M49" s="11" t="n">
        <f aca="false">($J49-K42)^2</f>
        <v>31.7818143436467</v>
      </c>
      <c r="N49" s="11" t="n">
        <f aca="false">($J49-L42)^2</f>
        <v>1.64204065655764</v>
      </c>
      <c r="O49" s="11" t="n">
        <f aca="false">($J49-M42)^2</f>
        <v>74.6753609070331</v>
      </c>
      <c r="P49" s="11" t="n">
        <f aca="false">($J49-N42)^2</f>
        <v>144.664867216053</v>
      </c>
      <c r="R49" s="12" t="s">
        <v>0</v>
      </c>
      <c r="S49" s="11" t="n">
        <v>30357.8131050168</v>
      </c>
      <c r="T49" s="11"/>
      <c r="U49" s="11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60.2842165558466</v>
      </c>
      <c r="K50" s="11" t="n">
        <f aca="false">($J50-I43)^2</f>
        <v>8.4806379906144</v>
      </c>
      <c r="L50" s="11" t="n">
        <f aca="false">($J50-J43)^2</f>
        <v>13.1355650615678</v>
      </c>
      <c r="M50" s="11" t="n">
        <f aca="false">($J50-K43)^2</f>
        <v>0.000342449749766375</v>
      </c>
      <c r="N50" s="11" t="n">
        <f aca="false">($J50-L43)^2</f>
        <v>60.7754533717629</v>
      </c>
      <c r="O50" s="11" t="n">
        <f aca="false">($J50-M43)^2</f>
        <v>147.923292758029</v>
      </c>
      <c r="P50" s="11" t="n">
        <f aca="false">($J50-N43)^2</f>
        <v>204.819837272796</v>
      </c>
      <c r="R50" s="12" t="s">
        <v>14</v>
      </c>
      <c r="S50" s="11" t="n">
        <v>1</v>
      </c>
      <c r="T50" s="11"/>
      <c r="U50" s="11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499.474155039636</v>
      </c>
      <c r="T51" s="11"/>
      <c r="U51" s="11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11"/>
      <c r="W75" s="11"/>
      <c r="X75" s="11"/>
      <c r="Y75" s="11"/>
      <c r="Z75" s="11"/>
      <c r="AA75" s="11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169</v>
      </c>
      <c r="H76" s="11" t="n">
        <v>1000</v>
      </c>
      <c r="I76" s="11" t="n">
        <v>88.0388202672044</v>
      </c>
      <c r="J76" s="11" t="n">
        <v>84.067840164461</v>
      </c>
      <c r="K76" s="11" t="n">
        <v>86.6446196896464</v>
      </c>
      <c r="L76" s="11" t="n">
        <v>97.6782983456138</v>
      </c>
      <c r="M76" s="11" t="n">
        <v>103.142660234321</v>
      </c>
      <c r="N76" s="11" t="n">
        <v>114.695035460993</v>
      </c>
      <c r="O76" s="11"/>
      <c r="P76" s="12" t="n">
        <f aca="false">AVERAGE(I76:N76)</f>
        <v>95.7112123603733</v>
      </c>
      <c r="Q76" s="12" t="n">
        <f aca="false">STDEV(I76:N76)/SQRT(6)</f>
        <v>4.81704682515784</v>
      </c>
      <c r="R76" s="12"/>
      <c r="S76" s="11"/>
      <c r="V76" s="11"/>
      <c r="W76" s="11"/>
      <c r="X76" s="11"/>
      <c r="Y76" s="11"/>
      <c r="Z76" s="11"/>
      <c r="AA76" s="11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109.150491555332</v>
      </c>
      <c r="J77" s="11" t="n">
        <v>81.8065013490942</v>
      </c>
      <c r="K77" s="11" t="n">
        <v>84.1388959552277</v>
      </c>
      <c r="L77" s="11" t="n">
        <v>90.51855971083</v>
      </c>
      <c r="M77" s="11" t="n">
        <v>95.368711233632</v>
      </c>
      <c r="N77" s="11" t="n">
        <v>96.0992907801418</v>
      </c>
      <c r="O77" s="11"/>
      <c r="P77" s="12" t="n">
        <f aca="false">AVERAGE(I77:N77)</f>
        <v>92.8470750973763</v>
      </c>
      <c r="Q77" s="12" t="n">
        <f aca="false">STDEV(I77:N77)/SQRT(6)</f>
        <v>4.02444853539309</v>
      </c>
      <c r="R77" s="12"/>
      <c r="S77" s="11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0" t="n">
        <v>62.3645071842702</v>
      </c>
      <c r="J78" s="0" t="n">
        <v>59.8612360272389</v>
      </c>
      <c r="K78" s="0" t="n">
        <v>61.0150089035869</v>
      </c>
      <c r="L78" s="0" t="n">
        <v>68.6778812734603</v>
      </c>
      <c r="M78" s="0" t="n">
        <v>67.6912474155755</v>
      </c>
      <c r="N78" s="0" t="n">
        <v>70.3971631205674</v>
      </c>
      <c r="O78" s="11"/>
      <c r="P78" s="12" t="n">
        <f aca="false">AVERAGE(I78:N78)</f>
        <v>65.0011739874499</v>
      </c>
      <c r="Q78" s="12" t="n">
        <f aca="false">STDEV(I78:N78)/SQRT(6)</f>
        <v>1.81779955240806</v>
      </c>
      <c r="R78" s="12"/>
      <c r="S78" s="11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97.5519468066708</v>
      </c>
      <c r="K83" s="11" t="n">
        <f aca="false">($J83-I76)^2</f>
        <v>90.4995765558991</v>
      </c>
      <c r="L83" s="11" t="n">
        <f aca="false">($J83-J76)^2</f>
        <v>181.821131938485</v>
      </c>
      <c r="M83" s="11" t="n">
        <f aca="false">($J83-K76)^2</f>
        <v>118.969784837775</v>
      </c>
      <c r="N83" s="11" t="n">
        <f aca="false">($J83-L76)^2</f>
        <v>0.0159647113932748</v>
      </c>
      <c r="O83" s="11" t="n">
        <f aca="false">($J83-M76)^2</f>
        <v>31.2560766301087</v>
      </c>
      <c r="P83" s="11" t="n">
        <f aca="false">($J83-N76)^2</f>
        <v>293.885488609952</v>
      </c>
      <c r="R83" s="12" t="s">
        <v>12</v>
      </c>
      <c r="S83" s="11" t="n">
        <v>100</v>
      </c>
      <c r="T83" s="11"/>
      <c r="U83" s="11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88.8514261098662</v>
      </c>
      <c r="K84" s="11" t="n">
        <f aca="false">($J84-I77)^2</f>
        <v>412.052057959305</v>
      </c>
      <c r="L84" s="11" t="n">
        <f aca="false">($J84-J77)^2</f>
        <v>49.6309648849377</v>
      </c>
      <c r="M84" s="11" t="n">
        <f aca="false">($J84-K77)^2</f>
        <v>22.2079404583768</v>
      </c>
      <c r="N84" s="11" t="n">
        <f aca="false">($J84-L77)^2</f>
        <v>2.7793344434627</v>
      </c>
      <c r="O84" s="11" t="n">
        <f aca="false">($J84-M77)^2</f>
        <v>42.4750053844596</v>
      </c>
      <c r="P84" s="11" t="n">
        <f aca="false">($J84-N77)^2</f>
        <v>52.5315422786299</v>
      </c>
      <c r="R84" s="12" t="s">
        <v>0</v>
      </c>
      <c r="S84" s="11" t="n">
        <v>39848.7855870503</v>
      </c>
      <c r="T84" s="11"/>
      <c r="U84" s="11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66.5824464041799</v>
      </c>
      <c r="K85" s="11" t="n">
        <f aca="false">($J85-I78)^2</f>
        <v>17.7910112628522</v>
      </c>
      <c r="L85" s="11" t="n">
        <f aca="false">($J85-J78)^2</f>
        <v>45.174668931099</v>
      </c>
      <c r="M85" s="11" t="n">
        <f aca="false">($J85-K78)^2</f>
        <v>30.9963603230089</v>
      </c>
      <c r="N85" s="11" t="n">
        <f aca="false">($J85-L78)^2</f>
        <v>4.39084729139627</v>
      </c>
      <c r="O85" s="11" t="n">
        <f aca="false">($J85-M78)^2</f>
        <v>1.22943968287197</v>
      </c>
      <c r="P85" s="11" t="n">
        <f aca="false">($J85-N78)^2</f>
        <v>14.5520636262864</v>
      </c>
      <c r="R85" s="12" t="s">
        <v>14</v>
      </c>
      <c r="S85" s="11" t="n">
        <v>1</v>
      </c>
      <c r="T85" s="11"/>
      <c r="U85" s="11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1412.2592598103</v>
      </c>
      <c r="T86" s="11"/>
      <c r="U86" s="11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STDEV(K109:N109)/SQRT(3)</f>
        <v>0</v>
      </c>
      <c r="Q109" s="12"/>
      <c r="R109" s="12"/>
      <c r="S109" s="11"/>
      <c r="T109" s="3"/>
      <c r="V109" s="11"/>
      <c r="W109" s="11"/>
      <c r="X109" s="11"/>
      <c r="Y109" s="11"/>
      <c r="Z109" s="11"/>
      <c r="AA109" s="11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0" t="s">
        <v>170</v>
      </c>
      <c r="H110" s="11" t="n">
        <v>1000</v>
      </c>
      <c r="I110" s="11" t="n">
        <v>75.044113940005</v>
      </c>
      <c r="J110" s="11" t="n">
        <v>83.5025054606193</v>
      </c>
      <c r="K110" s="11" t="n">
        <v>92.8644110913254</v>
      </c>
      <c r="L110" s="11" t="n">
        <v>103.989990268316</v>
      </c>
      <c r="M110" s="11" t="n">
        <v>100.827015851137</v>
      </c>
      <c r="N110" s="11" t="n">
        <v>106.539007092199</v>
      </c>
      <c r="O110" s="12" t="n">
        <f aca="false">AVERAGE(I110:N110)</f>
        <v>93.7945072839336</v>
      </c>
      <c r="P110" s="12" t="n">
        <f aca="false">STDEV(K110:N110)/SQRT(6)</f>
        <v>2.42471332853582</v>
      </c>
      <c r="Q110" s="12"/>
      <c r="R110" s="12"/>
      <c r="S110" s="11"/>
      <c r="V110" s="11"/>
      <c r="W110" s="11"/>
      <c r="X110" s="11"/>
      <c r="Y110" s="11"/>
      <c r="Z110" s="11"/>
      <c r="AA110" s="11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11" t="n">
        <v>89.0093269473154</v>
      </c>
      <c r="J111" s="11" t="n">
        <v>87.6140305794681</v>
      </c>
      <c r="K111" s="11" t="n">
        <v>109.29788857797</v>
      </c>
      <c r="L111" s="11" t="n">
        <v>103.419991658557</v>
      </c>
      <c r="M111" s="11" t="n">
        <v>100.716747070986</v>
      </c>
      <c r="N111" s="11" t="n">
        <v>106.411347517731</v>
      </c>
      <c r="O111" s="12" t="n">
        <f aca="false">AVERAGE(I111:N111)</f>
        <v>99.4115553920046</v>
      </c>
      <c r="P111" s="12" t="n">
        <f aca="false">STDEV(K111:N111)/SQRT(6)</f>
        <v>1.51475152195505</v>
      </c>
      <c r="Q111" s="12"/>
      <c r="R111" s="12"/>
      <c r="S111" s="11"/>
      <c r="U111" s="3"/>
      <c r="V111" s="11"/>
      <c r="W111" s="11"/>
      <c r="X111" s="11"/>
      <c r="Y111" s="11"/>
      <c r="Z111" s="11"/>
      <c r="AA111" s="11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20000</v>
      </c>
      <c r="I112" s="11" t="n">
        <v>83.7408621124275</v>
      </c>
      <c r="J112" s="11" t="n">
        <v>82.2947449569575</v>
      </c>
      <c r="K112" s="11" t="n">
        <v>85.639786313915</v>
      </c>
      <c r="L112" s="11" t="n">
        <v>98.1509801195607</v>
      </c>
      <c r="M112" s="11" t="n">
        <v>95.4238456237078</v>
      </c>
      <c r="N112" s="11" t="n">
        <v>102.028368794326</v>
      </c>
      <c r="O112" s="12" t="n">
        <f aca="false">AVERAGE(I112:N112)</f>
        <v>91.2130979868158</v>
      </c>
      <c r="P112" s="12" t="n">
        <f aca="false">STDEV(K112:N112)/SQRT(6)</f>
        <v>2.85514777429905</v>
      </c>
      <c r="Q112" s="12"/>
      <c r="R112" s="12"/>
      <c r="S112" s="11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99.5296325680576</v>
      </c>
      <c r="K117" s="11" t="n">
        <f aca="false">($J117-I110)^2</f>
        <v>599.540622484712</v>
      </c>
      <c r="L117" s="11" t="n">
        <f aca="false">($J117-J110)^2</f>
        <v>256.868803317984</v>
      </c>
      <c r="M117" s="11" t="n">
        <f aca="false">($J117-K110)^2</f>
        <v>44.4251773338925</v>
      </c>
      <c r="N117" s="11" t="n">
        <f aca="false">($J117-L110)^2</f>
        <v>19.8947908142543</v>
      </c>
      <c r="O117" s="11" t="n">
        <f aca="false">($J117-M110)^2</f>
        <v>1.68320338321384</v>
      </c>
      <c r="P117" s="11" t="n">
        <f aca="false">($J117-N110)^2</f>
        <v>49.1313312196822</v>
      </c>
      <c r="R117" s="12" t="s">
        <v>12</v>
      </c>
      <c r="S117" s="11" t="n">
        <v>100</v>
      </c>
      <c r="T117" s="11"/>
      <c r="U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97.6915947855915</v>
      </c>
      <c r="K118" s="11" t="n">
        <f aca="false">($J118-I111)^2</f>
        <v>75.3817748155629</v>
      </c>
      <c r="L118" s="11" t="n">
        <f aca="false">($J118-J111)^2</f>
        <v>101.557300328539</v>
      </c>
      <c r="M118" s="11" t="n">
        <f aca="false">($J118-K111)^2</f>
        <v>134.706055595005</v>
      </c>
      <c r="N118" s="11" t="n">
        <f aca="false">($J118-L111)^2</f>
        <v>32.8145307342013</v>
      </c>
      <c r="O118" s="11" t="n">
        <f aca="false">($J118-M111)^2</f>
        <v>9.15154634982781</v>
      </c>
      <c r="P118" s="11" t="n">
        <f aca="false">($J118-N111)^2</f>
        <v>76.034087709655</v>
      </c>
      <c r="R118" s="12" t="s">
        <v>0</v>
      </c>
      <c r="S118" s="11" t="n">
        <v>211599.753318488</v>
      </c>
      <c r="T118" s="11"/>
      <c r="U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91.3644122183081</v>
      </c>
      <c r="K119" s="11" t="n">
        <f aca="false">($J119-I112)^2</f>
        <v>58.1185162168718</v>
      </c>
      <c r="L119" s="11" t="n">
        <f aca="false">($J119-J112)^2</f>
        <v>82.2588642316144</v>
      </c>
      <c r="M119" s="11" t="n">
        <f aca="false">($J119-K112)^2</f>
        <v>32.7713417452483</v>
      </c>
      <c r="N119" s="11" t="n">
        <f aca="false">($J119-L112)^2</f>
        <v>46.0575038783125</v>
      </c>
      <c r="O119" s="11" t="n">
        <f aca="false">($J119-M112)^2</f>
        <v>16.4789995728753</v>
      </c>
      <c r="P119" s="11" t="n">
        <f aca="false">($J119-N112)^2</f>
        <v>113.719969855196</v>
      </c>
      <c r="R119" s="12" t="s">
        <v>14</v>
      </c>
      <c r="S119" s="11" t="n">
        <v>1</v>
      </c>
      <c r="T119" s="11"/>
      <c r="U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1750.59441958665</v>
      </c>
      <c r="T120" s="11"/>
      <c r="U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0" t="s">
        <v>171</v>
      </c>
      <c r="H144" s="11" t="n">
        <v>1000</v>
      </c>
      <c r="I144" s="0" t="n">
        <v>85.5936475926393</v>
      </c>
      <c r="J144" s="0" t="n">
        <v>83.7466272645509</v>
      </c>
      <c r="K144" s="0" t="n">
        <v>90.9692190282371</v>
      </c>
      <c r="L144" s="0" t="n">
        <v>90.4490476852495</v>
      </c>
      <c r="M144" s="0" t="n">
        <v>94.486560992419</v>
      </c>
      <c r="N144" s="0" t="n">
        <v>105.177304964539</v>
      </c>
      <c r="O144" s="11"/>
      <c r="P144" s="12" t="n">
        <f aca="false">AVERAGE(I144:N144)</f>
        <v>91.7370679212725</v>
      </c>
      <c r="Q144" s="12" t="n">
        <f aca="false">STDEV(I144:N144)/SQRT(6)</f>
        <v>3.12002685459206</v>
      </c>
      <c r="R144" s="12"/>
      <c r="S144" s="11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0" t="n">
        <v>85.2281320897404</v>
      </c>
      <c r="J145" s="0" t="n">
        <v>83.2198381086984</v>
      </c>
      <c r="K145" s="0" t="n">
        <v>88.450775883999</v>
      </c>
      <c r="L145" s="0" t="n">
        <v>97.9841512581677</v>
      </c>
      <c r="M145" s="0" t="n">
        <v>97.8773259820813</v>
      </c>
      <c r="N145" s="0" t="n">
        <v>103.063829787234</v>
      </c>
      <c r="O145" s="11"/>
      <c r="P145" s="12" t="n">
        <f aca="false">AVERAGE(I145:N145)</f>
        <v>92.6373421849868</v>
      </c>
      <c r="Q145" s="12" t="n">
        <f aca="false">STDEV(I145:N145)/SQRT(6)</f>
        <v>3.29580822578041</v>
      </c>
      <c r="R145" s="12"/>
      <c r="S145" s="11"/>
      <c r="U145" s="3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0" t="n">
        <v>85.8961431812453</v>
      </c>
      <c r="J146" s="0" t="n">
        <v>88.7832455351407</v>
      </c>
      <c r="K146" s="0" t="n">
        <v>80.7555329432714</v>
      </c>
      <c r="L146" s="0" t="n">
        <v>91.9783122480189</v>
      </c>
      <c r="M146" s="0" t="n">
        <v>77.5740868366644</v>
      </c>
      <c r="N146" s="0" t="n">
        <v>101.787234042553</v>
      </c>
      <c r="O146" s="11"/>
      <c r="P146" s="12" t="n">
        <f aca="false">AVERAGE(I146:N146)</f>
        <v>87.7957591311489</v>
      </c>
      <c r="Q146" s="12" t="n">
        <f aca="false">STDEV(I146:N146)/SQRT(6)</f>
        <v>3.52082452558769</v>
      </c>
      <c r="R146" s="12"/>
      <c r="S146" s="11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99.2063843444491</v>
      </c>
      <c r="K151" s="11" t="n">
        <f aca="false">($J151-I144)^2</f>
        <v>185.306601874073</v>
      </c>
      <c r="L151" s="11" t="n">
        <f aca="false">($J151-J144)^2</f>
        <v>239.004088969462</v>
      </c>
      <c r="M151" s="11" t="n">
        <f aca="false">($J151-K144)^2</f>
        <v>67.8508924466057</v>
      </c>
      <c r="N151" s="11" t="n">
        <f aca="false">($J151-L144)^2</f>
        <v>76.6909453625611</v>
      </c>
      <c r="O151" s="11" t="n">
        <f aca="false">($J151-M144)^2</f>
        <v>22.2767324743686</v>
      </c>
      <c r="P151" s="11" t="n">
        <f aca="false">($J151-N144)^2</f>
        <v>35.6518930514149</v>
      </c>
      <c r="R151" s="12" t="s">
        <v>12</v>
      </c>
      <c r="S151" s="11" t="n">
        <v>100</v>
      </c>
      <c r="T151" s="11"/>
      <c r="U151" s="11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96.1540111991816</v>
      </c>
      <c r="K152" s="11" t="n">
        <f aca="false">($J152-I145)^2</f>
        <v>119.374834314124</v>
      </c>
      <c r="L152" s="11" t="n">
        <f aca="false">($J152-J145)^2</f>
        <v>167.29283353458</v>
      </c>
      <c r="M152" s="11" t="n">
        <f aca="false">($J152-K145)^2</f>
        <v>59.3398343210763</v>
      </c>
      <c r="N152" s="11" t="n">
        <f aca="false">($J152-L145)^2</f>
        <v>3.34941263550566</v>
      </c>
      <c r="O152" s="11" t="n">
        <f aca="false">($J152-M145)^2</f>
        <v>2.96981384096066</v>
      </c>
      <c r="P152" s="11" t="n">
        <f aca="false">($J152-N145)^2</f>
        <v>47.7455929197945</v>
      </c>
      <c r="R152" s="12" t="s">
        <v>0</v>
      </c>
      <c r="S152" s="11" t="n">
        <v>125005.578771733</v>
      </c>
      <c r="T152" s="11"/>
      <c r="U152" s="11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86.2074272111393</v>
      </c>
      <c r="K153" s="11" t="n">
        <f aca="false">($J153-I146)^2</f>
        <v>0.0968977472670558</v>
      </c>
      <c r="L153" s="11" t="n">
        <f aca="false">($J153-J146)^2</f>
        <v>6.63484003826133</v>
      </c>
      <c r="M153" s="11" t="n">
        <f aca="false">($J153-K146)^2</f>
        <v>29.7231511080109</v>
      </c>
      <c r="N153" s="11" t="n">
        <f aca="false">($J153-L146)^2</f>
        <v>33.3031141088808</v>
      </c>
      <c r="O153" s="11" t="n">
        <f aca="false">($J153-M146)^2</f>
        <v>74.5345660215384</v>
      </c>
      <c r="P153" s="11" t="n">
        <f aca="false">($J153-N146)^2</f>
        <v>242.730380904165</v>
      </c>
      <c r="R153" s="12" t="s">
        <v>14</v>
      </c>
      <c r="S153" s="11" t="n">
        <v>1</v>
      </c>
      <c r="T153" s="11"/>
      <c r="U153" s="11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1413.87642567265</v>
      </c>
      <c r="T154" s="11"/>
      <c r="U154" s="11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0" t="s">
        <v>172</v>
      </c>
      <c r="H178" s="11" t="n">
        <v>1000</v>
      </c>
      <c r="I178" s="0" t="n">
        <v>83.5896143181245</v>
      </c>
      <c r="J178" s="0" t="n">
        <v>79.4809199537453</v>
      </c>
      <c r="K178" s="0" t="n">
        <v>79.3563978631392</v>
      </c>
      <c r="L178" s="0" t="n">
        <v>108.980953704991</v>
      </c>
      <c r="M178" s="0" t="n">
        <v>125.182632667126</v>
      </c>
      <c r="N178" s="0" t="n">
        <v>99.886524822695</v>
      </c>
      <c r="O178" s="11"/>
      <c r="P178" s="12" t="n">
        <f aca="false">AVERAGE(I178:N178)</f>
        <v>96.0795072216368</v>
      </c>
      <c r="Q178" s="12" t="n">
        <f aca="false">STDEV(I178:N178)/SQRT(6)</f>
        <v>7.61381535044638</v>
      </c>
      <c r="R178" s="12"/>
      <c r="S178" s="11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0" t="n">
        <v>82.152760272246</v>
      </c>
      <c r="J179" s="0" t="n">
        <v>69.7417448284723</v>
      </c>
      <c r="K179" s="0" t="n">
        <v>77.995421012465</v>
      </c>
      <c r="L179" s="0" t="n">
        <v>114.569720561657</v>
      </c>
      <c r="M179" s="0" t="n">
        <v>108.407994486561</v>
      </c>
      <c r="N179" s="0" t="n">
        <v>132.86524822695</v>
      </c>
      <c r="O179" s="11"/>
      <c r="P179" s="12" t="n">
        <f aca="false">AVERAGE(I179:N179)</f>
        <v>97.6221482313919</v>
      </c>
      <c r="Q179" s="12" t="n">
        <f aca="false">STDEV(I179:N179)/SQRT(4)</f>
        <v>12.3439419629486</v>
      </c>
      <c r="R179" s="12"/>
      <c r="S179" s="11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0" t="n">
        <v>114.68364003025</v>
      </c>
      <c r="J180" s="0" t="n">
        <v>84.8387511242451</v>
      </c>
      <c r="K180" s="0" t="n">
        <v>84.1261765454083</v>
      </c>
      <c r="L180" s="0" t="n">
        <v>91.1580703461699</v>
      </c>
      <c r="M180" s="0" t="n">
        <v>93.8525155065472</v>
      </c>
      <c r="N180" s="0" t="n">
        <v>102.86524822695</v>
      </c>
      <c r="O180" s="11"/>
      <c r="P180" s="12" t="n">
        <f aca="false">AVERAGE(I180:N180)</f>
        <v>95.2540669632618</v>
      </c>
      <c r="Q180" s="12" t="n">
        <f aca="false">STDEV(I180:N180)/SQRT(6)</f>
        <v>4.78361325689214</v>
      </c>
      <c r="R180" s="12"/>
      <c r="S180" s="11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99.7251814709572</v>
      </c>
      <c r="K185" s="11" t="n">
        <f aca="false">($J185-I178)^2</f>
        <v>260.356527343575</v>
      </c>
      <c r="L185" s="11" t="n">
        <f aca="false">($J185-J178)^2</f>
        <v>409.830124377268</v>
      </c>
      <c r="M185" s="11" t="n">
        <f aca="false">($J185-K178)^2</f>
        <v>414.887345662117</v>
      </c>
      <c r="N185" s="11" t="n">
        <f aca="false">($J185-L178)^2</f>
        <v>85.6693196483102</v>
      </c>
      <c r="O185" s="11" t="n">
        <f aca="false">($J185-M178)^2</f>
        <v>648.081821405314</v>
      </c>
      <c r="P185" s="11" t="n">
        <f aca="false">($J185-N178)^2</f>
        <v>0.0260316771499732</v>
      </c>
      <c r="R185" s="12" t="s">
        <v>12</v>
      </c>
      <c r="S185" s="11" t="n">
        <v>100</v>
      </c>
      <c r="T185" s="11"/>
      <c r="U185" s="11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98.6408481591719</v>
      </c>
      <c r="K186" s="11" t="n">
        <f aca="false">($J186-I179)^2</f>
        <v>271.857042166992</v>
      </c>
      <c r="L186" s="11" t="n">
        <f aca="false">($J186-J179)^2</f>
        <v>835.158173318451</v>
      </c>
      <c r="M186" s="11" t="n">
        <f aca="false">($J186-K179)^2</f>
        <v>426.233662069981</v>
      </c>
      <c r="N186" s="11" t="n">
        <f aca="false">($J186-L179)^2</f>
        <v>253.728976014652</v>
      </c>
      <c r="O186" s="11" t="n">
        <f aca="false">($J186-M179)^2</f>
        <v>95.3971473806307</v>
      </c>
      <c r="P186" s="11" t="n">
        <f aca="false">($J186-N179)^2</f>
        <v>1171.30955999933</v>
      </c>
      <c r="R186" s="12" t="s">
        <v>0</v>
      </c>
      <c r="S186" s="11" t="n">
        <v>362876.483686586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94.7763832849104</v>
      </c>
      <c r="K187" s="11" t="n">
        <f aca="false">($J187-I180)^2</f>
        <v>396.298871124871</v>
      </c>
      <c r="L187" s="11" t="n">
        <f aca="false">($J187-J180)^2</f>
        <v>98.7565329606882</v>
      </c>
      <c r="M187" s="11" t="n">
        <f aca="false">($J187-K180)^2</f>
        <v>113.426903594135</v>
      </c>
      <c r="N187" s="11" t="n">
        <f aca="false">($J187-L180)^2</f>
        <v>13.0921885226566</v>
      </c>
      <c r="O187" s="11" t="n">
        <f aca="false">($J187-M180)^2</f>
        <v>0.853531671897655</v>
      </c>
      <c r="P187" s="11" t="n">
        <f aca="false">($J187-N180)^2</f>
        <v>65.4297360505581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5560.39349498858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O210" s="0" t="s">
        <v>2</v>
      </c>
      <c r="P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2" t="n">
        <f aca="false">AVERAGE(I211:N211)</f>
        <v>100</v>
      </c>
      <c r="P211" s="12" t="n">
        <f aca="false">STDEV(I211:N211)/SQRT(6)</f>
        <v>0</v>
      </c>
      <c r="Q211" s="12"/>
      <c r="R211" s="12"/>
      <c r="S211" s="11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0" t="s">
        <v>173</v>
      </c>
      <c r="H212" s="11" t="n">
        <v>1000</v>
      </c>
      <c r="I212" s="0" t="n">
        <v>82.4048399294177</v>
      </c>
      <c r="J212" s="0" t="n">
        <v>77.9904920981627</v>
      </c>
      <c r="K212" s="0" t="n">
        <v>74.9046044263546</v>
      </c>
      <c r="L212" s="0" t="n">
        <v>99.5273182260531</v>
      </c>
      <c r="M212" s="0" t="n">
        <v>111.743625086147</v>
      </c>
      <c r="N212" s="0" t="n">
        <v>92.3120567375887</v>
      </c>
      <c r="O212" s="12" t="n">
        <f aca="false">AVERAGE(I212:N212)</f>
        <v>89.8138227506206</v>
      </c>
      <c r="P212" s="12" t="n">
        <f aca="false">STDEV(I212:N212)/SQRT(6)</f>
        <v>5.76910843222477</v>
      </c>
      <c r="Q212" s="12"/>
      <c r="R212" s="12"/>
      <c r="S212" s="11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0" t="n">
        <v>74.0736072598941</v>
      </c>
      <c r="J213" s="0" t="n">
        <v>73.0952075035333</v>
      </c>
      <c r="K213" s="0" t="n">
        <v>77.8173492749936</v>
      </c>
      <c r="L213" s="0" t="n">
        <v>100.472681773947</v>
      </c>
      <c r="M213" s="0" t="n">
        <v>93.8111647139903</v>
      </c>
      <c r="N213" s="0" t="n">
        <v>96.6950354609929</v>
      </c>
      <c r="O213" s="12" t="n">
        <f aca="false">AVERAGE(I213:N213)</f>
        <v>85.9941743312252</v>
      </c>
      <c r="P213" s="12" t="n">
        <f aca="false">STDEV(I213:N213)/SQRT(6)</f>
        <v>5.03515864647773</v>
      </c>
      <c r="Q213" s="12"/>
      <c r="R213" s="12"/>
      <c r="S213" s="11"/>
      <c r="T213" s="3"/>
      <c r="U213" s="3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0" t="n">
        <v>68.6412906478447</v>
      </c>
      <c r="J214" s="0" t="n">
        <v>61.6728767827316</v>
      </c>
      <c r="K214" s="0" t="n">
        <v>62.9610786059527</v>
      </c>
      <c r="L214" s="0" t="n">
        <v>84.4154038648686</v>
      </c>
      <c r="M214" s="0" t="n">
        <v>79.4073053066851</v>
      </c>
      <c r="N214" s="0" t="n">
        <v>79.4042553191489</v>
      </c>
      <c r="O214" s="12" t="n">
        <f aca="false">AVERAGE(I214:N214)</f>
        <v>72.7503684212053</v>
      </c>
      <c r="P214" s="12" t="n">
        <f aca="false">STDEV(I214:N214)/SQRT(6)</f>
        <v>3.91615290680704</v>
      </c>
      <c r="Q214" s="12"/>
      <c r="R214" s="12"/>
      <c r="S214" s="11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97.3557580001507</v>
      </c>
      <c r="K219" s="11" t="n">
        <f aca="false">($J219-I212)^2</f>
        <v>223.529951157771</v>
      </c>
      <c r="L219" s="11" t="n">
        <f aca="false">($J219-J212)^2</f>
        <v>375.0135234547</v>
      </c>
      <c r="M219" s="11" t="n">
        <f aca="false">($J219-K212)^2</f>
        <v>504.054296794179</v>
      </c>
      <c r="N219" s="11" t="n">
        <f aca="false">($J219-L212)^2</f>
        <v>4.71567381472114</v>
      </c>
      <c r="O219" s="11" t="n">
        <f aca="false">($J219-M212)^2</f>
        <v>207.010719284295</v>
      </c>
      <c r="P219" s="11" t="n">
        <f aca="false">($J219-N212)^2</f>
        <v>25.4389224259698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88.0434323363628</v>
      </c>
      <c r="K220" s="11" t="n">
        <f aca="false">($J220-I213)^2</f>
        <v>195.156012667134</v>
      </c>
      <c r="L220" s="11" t="n">
        <f aca="false">($J220-J213)^2</f>
        <v>223.44942565282</v>
      </c>
      <c r="M220" s="11" t="n">
        <f aca="false">($J220-K213)^2</f>
        <v>104.572774778022</v>
      </c>
      <c r="N220" s="11" t="n">
        <f aca="false">($J220-L213)^2</f>
        <v>154.486241581687</v>
      </c>
      <c r="O220" s="11" t="n">
        <f aca="false">($J220-M213)^2</f>
        <v>33.2667367799325</v>
      </c>
      <c r="P220" s="11" t="n">
        <f aca="false">($J220-N213)^2</f>
        <v>74.8502366261093</v>
      </c>
      <c r="R220" s="12" t="s">
        <v>0</v>
      </c>
      <c r="S220" s="11" t="n">
        <v>36818.0211968875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64.7999004916144</v>
      </c>
      <c r="K221" s="11" t="n">
        <f aca="false">($J221-I214)^2</f>
        <v>14.7562783323828</v>
      </c>
      <c r="L221" s="11" t="n">
        <f aca="false">($J221-J214)^2</f>
        <v>9.77827727591538</v>
      </c>
      <c r="M221" s="11" t="n">
        <f aca="false">($J221-K214)^2</f>
        <v>3.38126592718859</v>
      </c>
      <c r="N221" s="11" t="n">
        <f aca="false">($J221-L214)^2</f>
        <v>384.767972586145</v>
      </c>
      <c r="O221" s="11" t="n">
        <f aca="false">($J221-M214)^2</f>
        <v>213.37627543135</v>
      </c>
      <c r="P221" s="11" t="n">
        <f aca="false">($J221-N214)^2</f>
        <v>213.287179928529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SUM(K219:N222)</f>
        <v>2197.66169402267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0" t="s">
        <v>174</v>
      </c>
      <c r="H247" s="11" t="n">
        <v>1000</v>
      </c>
      <c r="I247" s="0" t="n">
        <v>85.631459541215</v>
      </c>
      <c r="J247" s="0" t="n">
        <v>88.5262752152126</v>
      </c>
      <c r="K247" s="0" t="n">
        <v>76.4818112439583</v>
      </c>
      <c r="L247" s="0" t="n">
        <v>103.642430140414</v>
      </c>
      <c r="M247" s="0" t="n">
        <v>101.18538938663</v>
      </c>
      <c r="N247" s="0" t="n">
        <v>103.191489361702</v>
      </c>
      <c r="O247" s="11"/>
      <c r="P247" s="12" t="n">
        <f aca="false">AVERAGE(I247:N247)</f>
        <v>93.1098091481886</v>
      </c>
      <c r="Q247" s="12" t="n">
        <f aca="false">STDEV(I247:N247)/SQRT(6)</f>
        <v>4.58699679362897</v>
      </c>
      <c r="R247" s="12"/>
      <c r="S247" s="11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0" t="n">
        <v>84.78699268969</v>
      </c>
      <c r="J248" s="0" t="n">
        <v>76.1403057946807</v>
      </c>
      <c r="K248" s="0" t="n">
        <v>73.7216993131519</v>
      </c>
      <c r="L248" s="0" t="n">
        <v>90.8105102182678</v>
      </c>
      <c r="M248" s="0" t="n">
        <v>95.7408683666437</v>
      </c>
      <c r="N248" s="0" t="n">
        <v>98.7234042553192</v>
      </c>
      <c r="O248" s="11"/>
      <c r="P248" s="12" t="n">
        <f aca="false">AVERAGE(I248:N248)</f>
        <v>86.6539634396256</v>
      </c>
      <c r="Q248" s="12" t="n">
        <f aca="false">STDEV(I248:N248)/SQRT(6)</f>
        <v>4.19041030676925</v>
      </c>
      <c r="R248" s="12"/>
      <c r="S248" s="11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20000</v>
      </c>
      <c r="I249" s="0" t="n">
        <v>60.0957902697253</v>
      </c>
      <c r="J249" s="0" t="n">
        <v>57.7926249518181</v>
      </c>
      <c r="K249" s="0" t="n">
        <v>62.3123887051641</v>
      </c>
      <c r="L249" s="0" t="n">
        <v>80.9954122063117</v>
      </c>
      <c r="M249" s="0" t="n">
        <v>76.9262577532736</v>
      </c>
      <c r="N249" s="0" t="n">
        <v>78.4539007092199</v>
      </c>
      <c r="O249" s="11"/>
      <c r="P249" s="12" t="n">
        <f aca="false">AVERAGE(I249:N249)</f>
        <v>69.4293957659188</v>
      </c>
      <c r="Q249" s="12" t="n">
        <f aca="false">STDEV(I249:N249)/SQRT(6)</f>
        <v>4.2606720184726</v>
      </c>
      <c r="R249" s="12"/>
      <c r="S249" s="11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U250" s="3"/>
      <c r="V250" s="3"/>
      <c r="W250" s="3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97.6775446563397</v>
      </c>
      <c r="K254" s="11" t="n">
        <f aca="false">($J254-I247)^2</f>
        <v>145.108166600828</v>
      </c>
      <c r="L254" s="11" t="n">
        <f aca="false">($J254-J247)^2</f>
        <v>83.7457323841062</v>
      </c>
      <c r="M254" s="11" t="n">
        <f aca="false">($J254-K247)^2</f>
        <v>449.25911488874</v>
      </c>
      <c r="N254" s="11" t="n">
        <f aca="false">($J254-L247)^2</f>
        <v>35.5798588381206</v>
      </c>
      <c r="O254" s="11" t="n">
        <f aca="false">($J254-M247)^2</f>
        <v>12.3049746518256</v>
      </c>
      <c r="P254" s="11" t="n">
        <f aca="false">($J254-N247)^2</f>
        <v>30.4035862137932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89.374786624918</v>
      </c>
      <c r="K255" s="11" t="n">
        <f aca="false">($J255-I248)^2</f>
        <v>21.0478531921149</v>
      </c>
      <c r="L255" s="11" t="n">
        <f aca="false">($J255-J248)^2</f>
        <v>175.151482845919</v>
      </c>
      <c r="M255" s="11" t="n">
        <f aca="false">($J255-K248)^2</f>
        <v>245.019142389773</v>
      </c>
      <c r="N255" s="11" t="n">
        <f aca="false">($J255-L248)^2</f>
        <v>2.06130223650124</v>
      </c>
      <c r="O255" s="11" t="n">
        <f aca="false">($J255-M248)^2</f>
        <v>40.5269967423332</v>
      </c>
      <c r="P255" s="11" t="n">
        <f aca="false">($J255-N248)^2</f>
        <v>87.396651599448</v>
      </c>
      <c r="R255" s="12" t="s">
        <v>0</v>
      </c>
      <c r="S255" s="11" t="n">
        <v>42057.878496124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20000</v>
      </c>
      <c r="I256" s="11" t="n">
        <v>20000</v>
      </c>
      <c r="J256" s="11" t="n">
        <f aca="false">S$254-((I256^S$256*S$254)/(I256^S$256+S$255^S$256))</f>
        <v>67.7720210798873</v>
      </c>
      <c r="K256" s="11" t="n">
        <f aca="false">($J256-I249)^2</f>
        <v>58.9245194508803</v>
      </c>
      <c r="L256" s="11" t="n">
        <f aca="false">($J256-J249)^2</f>
        <v>99.5883470809225</v>
      </c>
      <c r="M256" s="11" t="n">
        <f aca="false">($J256-K249)^2</f>
        <v>29.8075856671256</v>
      </c>
      <c r="N256" s="11" t="n">
        <f aca="false">($J256-L249)^2</f>
        <v>174.8580728824</v>
      </c>
      <c r="O256" s="11" t="n">
        <f aca="false">($J256-M249)^2</f>
        <v>83.8000490723708</v>
      </c>
      <c r="P256" s="11" t="n">
        <f aca="false">($J256-N249)^2</f>
        <v>114.102552415551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1888.68598915275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25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V245" activeCellId="0" sqref="V245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tr">
        <f aca="false">G7</f>
        <v>NJI-28</v>
      </c>
      <c r="B6" s="9" t="n">
        <f aca="false">AVERAGE(T15,AN15,AC15,AY15,BJ15)</f>
        <v>1879495.18299226</v>
      </c>
      <c r="C6" s="9" t="e">
        <f aca="false">STDEV(T15,AN15,AC15,AY15,BJ15)</f>
        <v>#DIV/0!</v>
      </c>
      <c r="D6" s="10" t="n">
        <f aca="false">B6/1000</f>
        <v>1879.49518299226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STDEV(J6:O6)/SQRT(6)</f>
        <v>0</v>
      </c>
      <c r="R6" s="12"/>
      <c r="T6" s="11"/>
      <c r="U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175</v>
      </c>
      <c r="I7" s="11" t="n">
        <v>1000</v>
      </c>
      <c r="J7" s="0" t="n">
        <v>95.7506775067751</v>
      </c>
      <c r="K7" s="0" t="n">
        <v>98.3813531887342</v>
      </c>
      <c r="L7" s="0" t="n">
        <v>112.22456633849</v>
      </c>
      <c r="M7" s="0" t="n">
        <v>96.8348516701705</v>
      </c>
      <c r="N7" s="0" t="n">
        <v>104.820766378245</v>
      </c>
      <c r="O7" s="0" t="n">
        <v>100.408116993538</v>
      </c>
      <c r="P7" s="12" t="n">
        <f aca="false">AVERAGE(J7:O7)</f>
        <v>101.403388679325</v>
      </c>
      <c r="Q7" s="12" t="n">
        <f aca="false">STDEV(J7:O7)/SQRT(6)</f>
        <v>2.52800510618875</v>
      </c>
      <c r="R7" s="12"/>
      <c r="T7" s="11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NJI-38</v>
      </c>
      <c r="B8" s="17" t="n">
        <f aca="false">AVERAGE(S49,AB49,AM49,AX49)</f>
        <v>53687092200000</v>
      </c>
      <c r="C8" s="18" t="e">
        <f aca="false">STDEV(S49,AB49,AM49,AX49)</f>
        <v>#DIV/0!</v>
      </c>
      <c r="D8" s="10" t="n">
        <f aca="false">B8/1000</f>
        <v>53687092200</v>
      </c>
      <c r="E8" s="10" t="e">
        <f aca="false">C8/1000</f>
        <v>#DIV/0!</v>
      </c>
      <c r="I8" s="11" t="n">
        <v>5000</v>
      </c>
      <c r="J8" s="0" t="n">
        <v>96.9864498644986</v>
      </c>
      <c r="K8" s="0" t="n">
        <v>95.8994280781267</v>
      </c>
      <c r="L8" s="0" t="n">
        <v>102.086263478669</v>
      </c>
      <c r="M8" s="12" t="n">
        <v>102.779724363466</v>
      </c>
      <c r="N8" s="12" t="n">
        <v>108.084054388133</v>
      </c>
      <c r="O8" s="3" t="n">
        <v>107.992291123455</v>
      </c>
      <c r="P8" s="12" t="n">
        <f aca="false">AVERAGE(J8:O8)</f>
        <v>102.304701882725</v>
      </c>
      <c r="Q8" s="12" t="n">
        <f aca="false">STDEV(J8:O8)/SQRT(6)</f>
        <v>2.12394511454394</v>
      </c>
      <c r="R8" s="12"/>
      <c r="S8" s="2"/>
      <c r="T8" s="11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0" t="n">
        <v>92.3577235772358</v>
      </c>
      <c r="K9" s="0" t="n">
        <v>94.3886910542786</v>
      </c>
      <c r="L9" s="0" t="n">
        <v>100.597749648383</v>
      </c>
      <c r="M9" s="0" t="n">
        <v>97.7108152300864</v>
      </c>
      <c r="N9" s="0" t="n">
        <v>104.647713226205</v>
      </c>
      <c r="O9" s="0" t="n">
        <v>92.9486452783131</v>
      </c>
      <c r="P9" s="12" t="n">
        <f aca="false">AVERAGE(J9:O9)</f>
        <v>97.1085563357503</v>
      </c>
      <c r="Q9" s="12" t="n">
        <f aca="false">STDEV(J9:O9)/SQRT(6)</f>
        <v>1.97187737467061</v>
      </c>
      <c r="R9" s="12"/>
      <c r="T9" s="11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NJI-30</v>
      </c>
      <c r="B10" s="17" t="n">
        <f aca="false">AVERAGE(S84,AB84,AM84,AX84)</f>
        <v>1312117.03196865</v>
      </c>
      <c r="C10" s="18" t="e">
        <f aca="false">STDEV(S84,AB84,AM84,AX84)</f>
        <v>#DIV/0!</v>
      </c>
      <c r="D10" s="10" t="n">
        <f aca="false">B10/1000</f>
        <v>1312.11703196865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NJI-35</v>
      </c>
      <c r="B12" s="17" t="n">
        <f aca="false">AVERAGE(S118)</f>
        <v>219050.19027124</v>
      </c>
      <c r="C12" s="18" t="e">
        <f aca="false">STDEV(S118)</f>
        <v>#DIV/0!</v>
      </c>
      <c r="D12" s="10" t="n">
        <f aca="false">B12/1000</f>
        <v>219.05019027124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str">
        <f aca="false">G144</f>
        <v>NJI1-36,37</v>
      </c>
      <c r="B14" s="17" t="n">
        <f aca="false">AVERAGE(S152,AB152,AM152)</f>
        <v>1863453.82689256</v>
      </c>
      <c r="C14" s="18" t="e">
        <f aca="false">STDEV(S152,AB152,AM152)</f>
        <v>#DIV/0!</v>
      </c>
      <c r="D14" s="10" t="n">
        <f aca="false">B14/1000</f>
        <v>1863.45382689256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99.9468225173324</v>
      </c>
      <c r="L14" s="11" t="n">
        <f aca="false">($K14-J7)^2</f>
        <v>17.6076329496252</v>
      </c>
      <c r="M14" s="11" t="n">
        <f aca="false">($K14-K7)^2</f>
        <v>2.45069421878183</v>
      </c>
      <c r="N14" s="11" t="n">
        <f aca="false">($K14-L7)^2</f>
        <v>150.742993337973</v>
      </c>
      <c r="O14" s="11" t="n">
        <f aca="false">($K14-M7)^2</f>
        <v>9.68436255358581</v>
      </c>
      <c r="P14" s="11" t="n">
        <f aca="false">($K14-N7)^2</f>
        <v>23.7553287593272</v>
      </c>
      <c r="Q14" s="11" t="n">
        <f aca="false">($K14-O7)^2</f>
        <v>0.212792593777768</v>
      </c>
      <c r="S14" s="12" t="s">
        <v>12</v>
      </c>
      <c r="T14" s="11" t="n">
        <f aca="false">P6</f>
        <v>100</v>
      </c>
      <c r="U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99.734676955127</v>
      </c>
      <c r="L15" s="11" t="n">
        <f aca="false">($K15-J8)^2</f>
        <v>7.55275214166386</v>
      </c>
      <c r="M15" s="11" t="n">
        <f aca="false">($K15-K8)^2</f>
        <v>14.709133948532</v>
      </c>
      <c r="N15" s="11" t="n">
        <f aca="false">($K15-L8)^2</f>
        <v>5.52995917770433</v>
      </c>
      <c r="O15" s="11" t="n">
        <f aca="false">($K15-M8)^2</f>
        <v>9.27231371903207</v>
      </c>
      <c r="P15" s="11" t="n">
        <f aca="false">($K15-N8)^2</f>
        <v>69.7121035187898</v>
      </c>
      <c r="Q15" s="11" t="n">
        <f aca="false">($K15-O8)^2</f>
        <v>68.1881917529714</v>
      </c>
      <c r="S15" s="12" t="s">
        <v>0</v>
      </c>
      <c r="T15" s="11" t="n">
        <v>1879495.18299226</v>
      </c>
      <c r="U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6" t="str">
        <f aca="false">G178</f>
        <v>NJI-33,39</v>
      </c>
      <c r="B16" s="17" t="n">
        <f aca="false">AVERAGE(S186,AB186,AM186,AX186,BI186)</f>
        <v>47040.1533550206</v>
      </c>
      <c r="C16" s="18" t="e">
        <f aca="false">STDEV(S186,AB186,AM186,AX186,BI186)</f>
        <v>#DIV/0!</v>
      </c>
      <c r="D16" s="10" t="n">
        <f aca="false">B16/1000</f>
        <v>47.0401533550206</v>
      </c>
      <c r="E16" s="10" t="e">
        <f aca="false">C16/1000</f>
        <v>#DIV/0!</v>
      </c>
      <c r="I16" s="11" t="n">
        <v>50000</v>
      </c>
      <c r="J16" s="11" t="n">
        <v>50000</v>
      </c>
      <c r="K16" s="11" t="n">
        <f aca="false">$T$14-(J16^$T$16*$T$14)/(J16^$T$16+$T$15^$T$16)</f>
        <v>97.4086486226693</v>
      </c>
      <c r="L16" s="11" t="n">
        <f aca="false">($K16-J9)^2</f>
        <v>25.5118438145871</v>
      </c>
      <c r="M16" s="11" t="n">
        <f aca="false">($K16-K9)^2</f>
        <v>9.12014371488015</v>
      </c>
      <c r="N16" s="11" t="n">
        <f aca="false">($K16-L9)^2</f>
        <v>10.1703653522083</v>
      </c>
      <c r="O16" s="11" t="n">
        <f aca="false">($K16-M9)^2</f>
        <v>0.0913046586379724</v>
      </c>
      <c r="P16" s="11" t="n">
        <f aca="false">($K16-N9)^2</f>
        <v>52.4040563341638</v>
      </c>
      <c r="Q16" s="11" t="n">
        <f aca="false">($K16-O9)^2</f>
        <v>19.8916298316683</v>
      </c>
      <c r="S16" s="12" t="s">
        <v>14</v>
      </c>
      <c r="T16" s="11" t="n">
        <v>1</v>
      </c>
      <c r="U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496.60760237791</v>
      </c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6" t="str">
        <f aca="false">G212</f>
        <v>IM - M2</v>
      </c>
      <c r="B18" s="17" t="n">
        <f aca="false">AVERAGE(S220,AB220,AM220,AX220,BI220)</f>
        <v>339384.386880751</v>
      </c>
      <c r="C18" s="17" t="e">
        <f aca="false">STDEV(S220,AB220,AM220,AX220,BI220)</f>
        <v>#DIV/0!</v>
      </c>
      <c r="D18" s="10" t="n">
        <f aca="false">B18/1000</f>
        <v>339.384386880751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6" t="str">
        <f aca="false">G247</f>
        <v>IM - M1</v>
      </c>
      <c r="B20" s="18" t="n">
        <f aca="false">AVERAGE(S255,AB255,AM255,AX255)</f>
        <v>1840437.37838302</v>
      </c>
      <c r="C20" s="18" t="e">
        <f aca="false">STDEV(S255,AB255,AM255,AX255)</f>
        <v>#DIV/0!</v>
      </c>
      <c r="D20" s="10" t="n">
        <f aca="false">B20/1000</f>
        <v>1840.43737838302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M40" s="0" t="n">
        <v>100</v>
      </c>
      <c r="N40" s="0" t="n">
        <v>100</v>
      </c>
      <c r="O40" s="12" t="n">
        <f aca="false">AVERAGE(I40:N40)</f>
        <v>100</v>
      </c>
      <c r="P40" s="12" t="n">
        <f aca="false">STDEV(I40:L40)/SQRT(5)</f>
        <v>0</v>
      </c>
      <c r="Q40" s="12"/>
      <c r="R40" s="12"/>
      <c r="S40" s="11"/>
      <c r="T40" s="3"/>
      <c r="U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176</v>
      </c>
      <c r="H41" s="11" t="n">
        <v>1000</v>
      </c>
      <c r="I41" s="0" t="n">
        <v>96.5311653116531</v>
      </c>
      <c r="J41" s="0" t="n">
        <v>98.6079637423114</v>
      </c>
      <c r="K41" s="0" t="n">
        <v>105.661040787623</v>
      </c>
      <c r="L41" s="12" t="n">
        <v>106.423732772717</v>
      </c>
      <c r="M41" s="12" t="n">
        <v>118.368355995056</v>
      </c>
      <c r="N41" s="0" t="n">
        <v>106.314476816687</v>
      </c>
      <c r="O41" s="12" t="n">
        <f aca="false">AVERAGE(I41:N41)</f>
        <v>105.317789237675</v>
      </c>
      <c r="P41" s="12" t="n">
        <f aca="false">STDEV(I41:L41)/SQRT(5)</f>
        <v>2.2246514682375</v>
      </c>
      <c r="Q41" s="12"/>
      <c r="R41" s="12"/>
      <c r="S41" s="11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3" t="n">
        <v>96.7479674796748</v>
      </c>
      <c r="J42" s="3" t="n">
        <v>97.9928779540304</v>
      </c>
      <c r="K42" s="3" t="n">
        <v>105.075011720581</v>
      </c>
      <c r="L42" s="12" t="n">
        <v>99.5211399205793</v>
      </c>
      <c r="M42" s="12" t="n">
        <v>102.014833127318</v>
      </c>
      <c r="N42" s="0" t="n">
        <v>97.4379322072327</v>
      </c>
      <c r="O42" s="12" t="n">
        <f aca="false">AVERAGE(I42:N42)</f>
        <v>99.7982937349027</v>
      </c>
      <c r="P42" s="12" t="n">
        <f aca="false">STDEV(I42:L42)/SQRT(5)</f>
        <v>1.64274997368605</v>
      </c>
      <c r="Q42" s="12"/>
      <c r="R42" s="12"/>
      <c r="S42" s="11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0" t="n">
        <v>97.029810298103</v>
      </c>
      <c r="J43" s="0" t="n">
        <v>95.4030430560052</v>
      </c>
      <c r="K43" s="0" t="n">
        <v>103.750586029067</v>
      </c>
      <c r="L43" s="12" t="n">
        <v>101.471618780659</v>
      </c>
      <c r="M43" s="12" t="n">
        <v>103.139678615575</v>
      </c>
      <c r="N43" s="0" t="n">
        <v>98.1634735290783</v>
      </c>
      <c r="O43" s="12" t="n">
        <f aca="false">AVERAGE(I43:N43)</f>
        <v>99.8263683847479</v>
      </c>
      <c r="P43" s="12" t="n">
        <f aca="false">STDEV(I43:L43)/SQRT(5)</f>
        <v>1.7284272109535</v>
      </c>
      <c r="Q43" s="12"/>
      <c r="R43" s="12"/>
      <c r="S43" s="11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99.9999999981374</v>
      </c>
      <c r="K48" s="11" t="n">
        <f aca="false">($J48-I41)^2</f>
        <v>12.0328140821563</v>
      </c>
      <c r="L48" s="11" t="n">
        <f aca="false">($J48-J41)^2</f>
        <v>1.93776493753395</v>
      </c>
      <c r="M48" s="11" t="n">
        <f aca="false">($J48-K41)^2</f>
        <v>32.0473828202202</v>
      </c>
      <c r="N48" s="11" t="n">
        <f aca="false">($J48-L41)^2</f>
        <v>41.2643427592087</v>
      </c>
      <c r="O48" s="11" t="n">
        <f aca="false">($J48-M41)^2</f>
        <v>337.396502029537</v>
      </c>
      <c r="P48" s="11" t="n">
        <f aca="false">($J48-N41)^2</f>
        <v>39.8726174920009</v>
      </c>
      <c r="R48" s="12" t="s">
        <v>12</v>
      </c>
      <c r="S48" s="11" t="n">
        <v>100</v>
      </c>
      <c r="T48" s="11"/>
      <c r="U48" s="11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99.9999999906868</v>
      </c>
      <c r="K49" s="11" t="n">
        <f aca="false">($J49-I42)^2</f>
        <v>10.5757154526789</v>
      </c>
      <c r="L49" s="11" t="n">
        <f aca="false">($J49-J42)^2</f>
        <v>4.02853887003161</v>
      </c>
      <c r="M49" s="11" t="n">
        <f aca="false">($J49-K42)^2</f>
        <v>25.755744058564</v>
      </c>
      <c r="N49" s="11" t="n">
        <f aca="false">($J49-L42)^2</f>
        <v>0.229306966743334</v>
      </c>
      <c r="O49" s="11" t="n">
        <f aca="false">($J49-M42)^2</f>
        <v>4.05955256846722</v>
      </c>
      <c r="P49" s="11" t="n">
        <f aca="false">($J49-N42)^2</f>
        <v>6.56419132701324</v>
      </c>
      <c r="R49" s="12" t="s">
        <v>0</v>
      </c>
      <c r="S49" s="11" t="n">
        <v>53687092200000</v>
      </c>
      <c r="T49" s="11"/>
      <c r="U49" s="11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99.9999999068677</v>
      </c>
      <c r="K50" s="11" t="n">
        <f aca="false">($J50-I43)^2</f>
        <v>8.82202631201405</v>
      </c>
      <c r="L50" s="11" t="n">
        <f aca="false">($J50-J43)^2</f>
        <v>21.132012288692</v>
      </c>
      <c r="M50" s="11" t="n">
        <f aca="false">($J50-K43)^2</f>
        <v>14.0668962600336</v>
      </c>
      <c r="N50" s="11" t="n">
        <f aca="false">($J50-L43)^2</f>
        <v>2.16566210969865</v>
      </c>
      <c r="O50" s="11" t="n">
        <f aca="false">($J50-M43)^2</f>
        <v>9.85758239390963</v>
      </c>
      <c r="P50" s="11" t="n">
        <f aca="false">($J50-N43)^2</f>
        <v>3.3728291363164</v>
      </c>
      <c r="R50" s="12" t="s">
        <v>14</v>
      </c>
      <c r="S50" s="11" t="n">
        <v>1</v>
      </c>
      <c r="T50" s="11"/>
      <c r="U50" s="11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174.058206917575</v>
      </c>
      <c r="T51" s="11"/>
      <c r="U51" s="11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177</v>
      </c>
      <c r="H76" s="11" t="n">
        <v>1000</v>
      </c>
      <c r="I76" s="0" t="n">
        <v>98.7208672086721</v>
      </c>
      <c r="J76" s="0" t="n">
        <v>101.046724937952</v>
      </c>
      <c r="K76" s="0" t="n">
        <v>104.992967651196</v>
      </c>
      <c r="L76" s="0" t="n">
        <v>97.3487502919878</v>
      </c>
      <c r="M76" s="0" t="n">
        <v>107.033374536465</v>
      </c>
      <c r="N76" s="0" t="n">
        <v>100.260741412538</v>
      </c>
      <c r="O76" s="11"/>
      <c r="P76" s="12" t="n">
        <f aca="false">AVERAGE(I76:N76)</f>
        <v>101.567237673135</v>
      </c>
      <c r="Q76" s="12" t="n">
        <f aca="false">STDEV(I76:N76)/SQRT(6)</f>
        <v>1.5219461738571</v>
      </c>
      <c r="R76" s="12"/>
      <c r="S76" s="11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98.2872628726287</v>
      </c>
      <c r="J77" s="11" t="n">
        <v>98.0576238264811</v>
      </c>
      <c r="K77" s="11" t="n">
        <v>103.586497890295</v>
      </c>
      <c r="L77" s="11" t="n">
        <v>106.820836253212</v>
      </c>
      <c r="M77" s="11" t="n">
        <v>108.257107540173</v>
      </c>
      <c r="N77" s="0" t="n">
        <v>103.412311529305</v>
      </c>
      <c r="O77" s="11"/>
      <c r="P77" s="12" t="n">
        <f aca="false">AVERAGE(I77:N77)</f>
        <v>103.070273318682</v>
      </c>
      <c r="Q77" s="12" t="n">
        <f aca="false">STDEV(I77:N77)/SQRT(6)</f>
        <v>1.72585527948397</v>
      </c>
      <c r="R77" s="12"/>
      <c r="S77" s="11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50000</v>
      </c>
      <c r="I78" s="0" t="n">
        <v>90.2113821138211</v>
      </c>
      <c r="J78" s="0" t="n">
        <v>93.805978202223</v>
      </c>
      <c r="K78" s="0" t="n">
        <v>95.4289732770745</v>
      </c>
      <c r="L78" s="12" t="n">
        <v>98.2480728801682</v>
      </c>
      <c r="M78" s="12" t="n">
        <v>102.571075401731</v>
      </c>
      <c r="N78" s="0" t="n">
        <v>95.2839814080036</v>
      </c>
      <c r="O78" s="11"/>
      <c r="P78" s="12" t="n">
        <f aca="false">AVERAGE(I78:N78)</f>
        <v>95.9249105471702</v>
      </c>
      <c r="Q78" s="12" t="n">
        <f aca="false">STDEV(I78:N78)/SQRT(6)</f>
        <v>1.70645456896177</v>
      </c>
      <c r="R78" s="12"/>
      <c r="S78" s="11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99.9238453256142</v>
      </c>
      <c r="K83" s="11" t="n">
        <f aca="false">($J83-I76)^2</f>
        <v>1.44715634984157</v>
      </c>
      <c r="L83" s="11" t="n">
        <f aca="false">($J83-J76)^2</f>
        <v>1.26085862380388</v>
      </c>
      <c r="M83" s="11" t="n">
        <f aca="false">($J83-K76)^2</f>
        <v>25.6960011517117</v>
      </c>
      <c r="N83" s="11" t="n">
        <f aca="false">($J83-L76)^2</f>
        <v>6.63111443220741</v>
      </c>
      <c r="O83" s="11" t="n">
        <f aca="false">($J83-M76)^2</f>
        <v>50.5454055999407</v>
      </c>
      <c r="P83" s="11" t="n">
        <f aca="false">($J83-N76)^2</f>
        <v>0.11349897338456</v>
      </c>
      <c r="R83" s="12" t="s">
        <v>12</v>
      </c>
      <c r="S83" s="11" t="n">
        <v>100</v>
      </c>
      <c r="T83" s="11"/>
      <c r="U83" s="11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99.6203830123944</v>
      </c>
      <c r="K84" s="11" t="n">
        <f aca="false">($J84-I77)^2</f>
        <v>1.77720930704884</v>
      </c>
      <c r="L84" s="11" t="n">
        <f aca="false">($J84-J77)^2</f>
        <v>2.44221627315629</v>
      </c>
      <c r="M84" s="11" t="n">
        <f aca="false">($J84-K77)^2</f>
        <v>15.7300672247047</v>
      </c>
      <c r="N84" s="11" t="n">
        <f aca="false">($J84-L77)^2</f>
        <v>51.846526873201</v>
      </c>
      <c r="O84" s="11" t="n">
        <f aca="false">($J84-M77)^2</f>
        <v>74.5930105687329</v>
      </c>
      <c r="P84" s="11" t="n">
        <f aca="false">($J84-N77)^2</f>
        <v>14.3787218773601</v>
      </c>
      <c r="R84" s="12" t="s">
        <v>0</v>
      </c>
      <c r="S84" s="11" t="n">
        <v>1312117.03196865</v>
      </c>
      <c r="T84" s="11"/>
      <c r="U84" s="11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50000</v>
      </c>
      <c r="I85" s="11" t="n">
        <v>50000</v>
      </c>
      <c r="J85" s="11" t="n">
        <f aca="false">S$83-(I85^S$85*S$83)/(I85^S$85+S$84^S$85)</f>
        <v>96.3292434624552</v>
      </c>
      <c r="K85" s="11" t="n">
        <f aca="false">($J85-I78)^2</f>
        <v>37.4282274811113</v>
      </c>
      <c r="L85" s="11" t="n">
        <f aca="false">($J85-J78)^2</f>
        <v>6.36686757349478</v>
      </c>
      <c r="M85" s="11" t="n">
        <f aca="false">($J85-K78)^2</f>
        <v>0.810486406685435</v>
      </c>
      <c r="N85" s="11" t="n">
        <f aca="false">($J85-L78)^2</f>
        <v>3.6819063342807</v>
      </c>
      <c r="O85" s="11" t="n">
        <f aca="false">($J85-M78)^2</f>
        <v>38.9604659581631</v>
      </c>
      <c r="P85" s="11" t="n">
        <f aca="false">($J85-N78)^2</f>
        <v>1.09257276247644</v>
      </c>
      <c r="R85" s="12" t="s">
        <v>14</v>
      </c>
      <c r="S85" s="11" t="n">
        <v>1</v>
      </c>
      <c r="T85" s="11"/>
      <c r="U85" s="11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334.802313771305</v>
      </c>
      <c r="T86" s="11"/>
      <c r="U86" s="11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STDEV(K109:N109)/SQRT(3)</f>
        <v>0</v>
      </c>
      <c r="Q109" s="12"/>
      <c r="R109" s="12"/>
      <c r="S109" s="11"/>
      <c r="T109" s="3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0" t="s">
        <v>178</v>
      </c>
      <c r="H110" s="11" t="n">
        <v>1000</v>
      </c>
      <c r="I110" s="11" t="n">
        <v>99.8482384823848</v>
      </c>
      <c r="J110" s="11" t="n">
        <v>101.21938059782</v>
      </c>
      <c r="K110" s="11" t="n">
        <v>105.297702766057</v>
      </c>
      <c r="L110" s="11" t="n">
        <v>98.9254846998365</v>
      </c>
      <c r="M110" s="11" t="n">
        <v>107.663782447466</v>
      </c>
      <c r="N110" s="11" t="n">
        <v>98.7756490193856</v>
      </c>
      <c r="O110" s="12" t="n">
        <f aca="false">AVERAGE(I110:N110)</f>
        <v>101.955039668825</v>
      </c>
      <c r="P110" s="12" t="n">
        <f aca="false">STDEV(K110:N110)/SQRT(6)</f>
        <v>1.84134573112166</v>
      </c>
      <c r="Q110" s="12"/>
      <c r="R110" s="12"/>
      <c r="S110" s="11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11" t="n">
        <v>94.3631436314363</v>
      </c>
      <c r="J111" s="11" t="n">
        <v>99.3957051904608</v>
      </c>
      <c r="K111" s="11" t="n">
        <v>102.67229254571</v>
      </c>
      <c r="L111" s="11" t="n">
        <v>96.916608269096</v>
      </c>
      <c r="M111" s="11" t="n">
        <v>102.867737948084</v>
      </c>
      <c r="N111" s="11" t="n">
        <v>90.7380115633148</v>
      </c>
      <c r="O111" s="12" t="n">
        <f aca="false">AVERAGE(I111:N111)</f>
        <v>97.8255831913503</v>
      </c>
      <c r="P111" s="12" t="n">
        <f aca="false">STDEV(K111:N111)/SQRT(6)</f>
        <v>2.34613875111355</v>
      </c>
      <c r="Q111" s="12"/>
      <c r="R111" s="12"/>
      <c r="S111" s="11"/>
      <c r="U111" s="3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50000</v>
      </c>
      <c r="I112" s="11" t="n">
        <v>78.8834688346883</v>
      </c>
      <c r="J112" s="11" t="n">
        <v>80.5870292435524</v>
      </c>
      <c r="K112" s="11" t="n">
        <v>82.2315986872949</v>
      </c>
      <c r="L112" s="11" t="n">
        <v>83.7070777855641</v>
      </c>
      <c r="M112" s="11" t="n">
        <v>83.7824474660074</v>
      </c>
      <c r="N112" s="11" t="n">
        <v>78.8232626686317</v>
      </c>
      <c r="O112" s="12" t="n">
        <f aca="false">AVERAGE(I112:N112)</f>
        <v>81.3358141142898</v>
      </c>
      <c r="P112" s="12" t="n">
        <f aca="false">STDEV(K112:N112)/SQRT(6)</f>
        <v>0.947582959279453</v>
      </c>
      <c r="Q112" s="12"/>
      <c r="R112" s="12"/>
      <c r="S112" s="11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99.5455582207098</v>
      </c>
      <c r="K117" s="11" t="n">
        <f aca="false">($J117-I110)^2</f>
        <v>0.0916153408076252</v>
      </c>
      <c r="L117" s="11" t="n">
        <f aca="false">($J117-J110)^2</f>
        <v>2.80168135011474</v>
      </c>
      <c r="M117" s="11" t="n">
        <f aca="false">($J117-K110)^2</f>
        <v>33.0871668705671</v>
      </c>
      <c r="N117" s="11" t="n">
        <f aca="false">($J117-L110)^2</f>
        <v>0.384491171288252</v>
      </c>
      <c r="O117" s="11" t="n">
        <f aca="false">($J117-M110)^2</f>
        <v>65.9055645958908</v>
      </c>
      <c r="P117" s="11" t="n">
        <f aca="false">($J117-N110)^2</f>
        <v>0.592760178283728</v>
      </c>
      <c r="R117" s="12" t="s">
        <v>12</v>
      </c>
      <c r="S117" s="11" t="n">
        <v>100</v>
      </c>
      <c r="T117" s="11"/>
      <c r="U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97.7683571730303</v>
      </c>
      <c r="K118" s="11" t="n">
        <f aca="false">($J118-I111)^2</f>
        <v>11.5954792638554</v>
      </c>
      <c r="L118" s="11" t="n">
        <f aca="false">($J118-J111)^2</f>
        <v>2.64826156983486</v>
      </c>
      <c r="M118" s="11" t="n">
        <f aca="false">($J118-K111)^2</f>
        <v>24.0485821394187</v>
      </c>
      <c r="N118" s="11" t="n">
        <f aca="false">($J118-L111)^2</f>
        <v>0.725476195353343</v>
      </c>
      <c r="O118" s="11" t="n">
        <f aca="false">($J118-M111)^2</f>
        <v>26.0036842889869</v>
      </c>
      <c r="P118" s="11" t="n">
        <f aca="false">($J118-N111)^2</f>
        <v>49.4257593920466</v>
      </c>
      <c r="R118" s="12" t="s">
        <v>0</v>
      </c>
      <c r="S118" s="11" t="n">
        <v>219050.19027124</v>
      </c>
      <c r="T118" s="11"/>
      <c r="U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81.4161068053537</v>
      </c>
      <c r="K119" s="11" t="n">
        <f aca="false">($J119-I112)^2</f>
        <v>6.41425509045589</v>
      </c>
      <c r="L119" s="11" t="n">
        <f aca="false">($J119-J112)^2</f>
        <v>0.687369603482315</v>
      </c>
      <c r="M119" s="11" t="n">
        <f aca="false">($J119-K112)^2</f>
        <v>0.665027009512091</v>
      </c>
      <c r="N119" s="11" t="n">
        <f aca="false">($J119-L112)^2</f>
        <v>5.24854803216641</v>
      </c>
      <c r="O119" s="11" t="n">
        <f aca="false">($J119-M112)^2</f>
        <v>5.59956812226322</v>
      </c>
      <c r="P119" s="11" t="n">
        <f aca="false">($J119-N112)^2</f>
        <v>6.7228407173334</v>
      </c>
      <c r="R119" s="12" t="s">
        <v>14</v>
      </c>
      <c r="S119" s="11" t="n">
        <v>1</v>
      </c>
      <c r="T119" s="11"/>
      <c r="U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242.648130931661</v>
      </c>
      <c r="T120" s="11"/>
      <c r="U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V143" s="11"/>
      <c r="W143" s="11"/>
      <c r="X143" s="11"/>
      <c r="Y143" s="11"/>
      <c r="Z143" s="11"/>
      <c r="AA143" s="11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0" t="s">
        <v>179</v>
      </c>
      <c r="H144" s="11" t="n">
        <v>1000</v>
      </c>
      <c r="I144" s="0" t="n">
        <v>99.360433604336</v>
      </c>
      <c r="J144" s="0" t="n">
        <v>100.021581957484</v>
      </c>
      <c r="K144" s="0" t="n">
        <v>112.740271917487</v>
      </c>
      <c r="L144" s="0" t="n">
        <v>99.7897687456202</v>
      </c>
      <c r="M144" s="0" t="n">
        <v>115.302843016069</v>
      </c>
      <c r="N144" s="0" t="n">
        <v>107.198730302687</v>
      </c>
      <c r="O144" s="11"/>
      <c r="P144" s="12" t="n">
        <f aca="false">AVERAGE(I144:N144)</f>
        <v>105.735604923947</v>
      </c>
      <c r="Q144" s="12" t="n">
        <f aca="false">STDEV(I144:N144)/SQRT(6)</f>
        <v>2.89473070682352</v>
      </c>
      <c r="R144" s="12"/>
      <c r="S144" s="11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98.3414634146342</v>
      </c>
      <c r="J145" s="11" t="n">
        <v>100.561130894572</v>
      </c>
      <c r="K145" s="11" t="n">
        <v>108.755274261603</v>
      </c>
      <c r="L145" s="11" t="n">
        <v>108.526045316515</v>
      </c>
      <c r="M145" s="11" t="n">
        <v>110.840543881335</v>
      </c>
      <c r="N145" s="11" t="n">
        <v>106.473188980841</v>
      </c>
      <c r="O145" s="11"/>
      <c r="P145" s="12" t="n">
        <f aca="false">AVERAGE(I145:N145)</f>
        <v>105.582941124917</v>
      </c>
      <c r="Q145" s="12" t="n">
        <f aca="false">STDEV(I145:N145)/SQRT(6)</f>
        <v>2.03975542014322</v>
      </c>
      <c r="R145" s="12"/>
      <c r="S145" s="11"/>
      <c r="U145" s="3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50000</v>
      </c>
      <c r="I146" s="11" t="n">
        <v>93.1056910569106</v>
      </c>
      <c r="J146" s="11" t="n">
        <v>96.4605589726988</v>
      </c>
      <c r="K146" s="11" t="n">
        <v>102.8129395218</v>
      </c>
      <c r="L146" s="11" t="n">
        <v>92.2097640738145</v>
      </c>
      <c r="M146" s="11" t="n">
        <v>99.1965389369592</v>
      </c>
      <c r="N146" s="11" t="n">
        <v>96.1228885613876</v>
      </c>
      <c r="O146" s="11"/>
      <c r="P146" s="12" t="n">
        <f aca="false">AVERAGE(I146:N146)</f>
        <v>96.6513968539285</v>
      </c>
      <c r="Q146" s="12" t="n">
        <f aca="false">STDEV(I146:N146)/SQRT(6)</f>
        <v>1.60268761497057</v>
      </c>
      <c r="R146" s="12"/>
      <c r="S146" s="11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99.9463649898122</v>
      </c>
      <c r="K151" s="11" t="n">
        <f aca="false">($J151-I144)^2</f>
        <v>0.34331558848611</v>
      </c>
      <c r="L151" s="11" t="n">
        <f aca="false">($J151-J144)^2</f>
        <v>0.00565759222573522</v>
      </c>
      <c r="M151" s="11" t="n">
        <f aca="false">($J151-K144)^2</f>
        <v>163.684054474004</v>
      </c>
      <c r="N151" s="11" t="n">
        <f aca="false">($J151-L144)^2</f>
        <v>0.0245223836950545</v>
      </c>
      <c r="O151" s="11" t="n">
        <f aca="false">($J151-M144)^2</f>
        <v>235.821417370907</v>
      </c>
      <c r="P151" s="11" t="n">
        <f aca="false">($J151-N144)^2</f>
        <v>52.596802631389</v>
      </c>
      <c r="R151" s="12" t="s">
        <v>12</v>
      </c>
      <c r="S151" s="11" t="n">
        <v>100</v>
      </c>
      <c r="T151" s="11"/>
      <c r="U151" s="11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99.7323990602264</v>
      </c>
      <c r="K152" s="11" t="n">
        <f aca="false">($J152-I145)^2</f>
        <v>1.93470197017901</v>
      </c>
      <c r="L152" s="11" t="n">
        <f aca="false">($J152-J145)^2</f>
        <v>0.686796453257805</v>
      </c>
      <c r="M152" s="11" t="n">
        <f aca="false">($J152-K145)^2</f>
        <v>81.4122768996167</v>
      </c>
      <c r="N152" s="11" t="n">
        <f aca="false">($J152-L145)^2</f>
        <v>77.3282144807382</v>
      </c>
      <c r="O152" s="11" t="n">
        <f aca="false">($J152-M145)^2</f>
        <v>123.390881366721</v>
      </c>
      <c r="P152" s="11" t="n">
        <f aca="false">($J152-N145)^2</f>
        <v>45.4382487538592</v>
      </c>
      <c r="R152" s="12" t="s">
        <v>0</v>
      </c>
      <c r="S152" s="11" t="n">
        <v>1863453.82689256</v>
      </c>
      <c r="T152" s="11"/>
      <c r="U152" s="11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50000</v>
      </c>
      <c r="I153" s="11" t="n">
        <v>50000</v>
      </c>
      <c r="J153" s="11" t="n">
        <f aca="false">S$151-(I153^S$153*S$151)/(I153^S$153+S$152^S$153)</f>
        <v>97.3869241422355</v>
      </c>
      <c r="K153" s="11" t="n">
        <f aca="false">($J153-I146)^2</f>
        <v>18.3289567308808</v>
      </c>
      <c r="L153" s="11" t="n">
        <f aca="false">($J153-J146)^2</f>
        <v>0.858152427330801</v>
      </c>
      <c r="M153" s="11" t="n">
        <f aca="false">($J153-K146)^2</f>
        <v>29.4416428992702</v>
      </c>
      <c r="N153" s="11" t="n">
        <f aca="false">($J153-L146)^2</f>
        <v>26.8029863740533</v>
      </c>
      <c r="O153" s="11" t="n">
        <f aca="false">($J153-M146)^2</f>
        <v>3.2747057052828</v>
      </c>
      <c r="P153" s="11" t="n">
        <f aca="false">($J153-N146)^2</f>
        <v>1.59778594964957</v>
      </c>
      <c r="R153" s="12" t="s">
        <v>14</v>
      </c>
      <c r="S153" s="11" t="n">
        <v>1</v>
      </c>
      <c r="T153" s="11"/>
      <c r="U153" s="11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862.971120051547</v>
      </c>
      <c r="T154" s="11"/>
      <c r="U154" s="11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0" t="s">
        <v>180</v>
      </c>
      <c r="H178" s="11" t="n">
        <v>1000</v>
      </c>
      <c r="I178" s="0" t="n">
        <v>84.8021680216802</v>
      </c>
      <c r="J178" s="0" t="n">
        <v>94.0325887558002</v>
      </c>
      <c r="K178" s="0" t="n">
        <v>98.9217065166432</v>
      </c>
      <c r="L178" s="0" t="n">
        <v>101.763606633964</v>
      </c>
      <c r="M178" s="0" t="n">
        <v>99.3695920889988</v>
      </c>
      <c r="N178" s="0" t="n">
        <v>87.4390658655481</v>
      </c>
      <c r="O178" s="11"/>
      <c r="P178" s="12" t="n">
        <f aca="false">AVERAGE(I178:N178)</f>
        <v>94.3881213137724</v>
      </c>
      <c r="Q178" s="12" t="n">
        <f aca="false">STDEV(I178:N178)/SQRT(6)</f>
        <v>2.82885433302914</v>
      </c>
      <c r="R178" s="12"/>
      <c r="S178" s="11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0" t="n">
        <v>93.0514905149051</v>
      </c>
      <c r="J179" s="0" t="n">
        <v>87.8709398942484</v>
      </c>
      <c r="K179" s="0" t="n">
        <v>90.6000937646507</v>
      </c>
      <c r="L179" s="0" t="n">
        <v>99.0773183835553</v>
      </c>
      <c r="M179" s="0" t="n">
        <v>96.6872682323857</v>
      </c>
      <c r="N179" s="0" t="n">
        <v>80.0362770660923</v>
      </c>
      <c r="O179" s="11"/>
      <c r="P179" s="12" t="n">
        <f aca="false">AVERAGE(I179:N179)</f>
        <v>91.2205646426396</v>
      </c>
      <c r="Q179" s="12" t="n">
        <f aca="false">STDEV(I179:N179)/SQRT(4)</f>
        <v>3.40337314802274</v>
      </c>
      <c r="R179" s="12"/>
      <c r="S179" s="11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50000</v>
      </c>
      <c r="I180" s="0" t="n">
        <v>84.2818428184282</v>
      </c>
      <c r="J180" s="0" t="n">
        <v>87.0724074673573</v>
      </c>
      <c r="K180" s="0" t="n">
        <v>84.7398030942335</v>
      </c>
      <c r="L180" s="0" t="n">
        <v>91.2286848867087</v>
      </c>
      <c r="M180" s="0" t="n">
        <v>94.4993819530284</v>
      </c>
      <c r="N180" s="0" t="n">
        <v>97.1885273778483</v>
      </c>
      <c r="O180" s="11"/>
      <c r="P180" s="12" t="n">
        <f aca="false">AVERAGE(I180:N180)</f>
        <v>89.8351079329341</v>
      </c>
      <c r="Q180" s="12" t="n">
        <f aca="false">STDEV(I180:N180)/SQRT(6)</f>
        <v>2.17718231580203</v>
      </c>
      <c r="R180" s="12"/>
      <c r="S180" s="11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97.9184079771563</v>
      </c>
      <c r="K185" s="11" t="n">
        <f aca="false">($J185-I178)^2</f>
        <v>172.035750569627</v>
      </c>
      <c r="L185" s="11" t="n">
        <f aca="false">($J185-J178)^2</f>
        <v>15.0995910210603</v>
      </c>
      <c r="M185" s="11" t="n">
        <f aca="false">($J185-K178)^2</f>
        <v>1.00660795933659</v>
      </c>
      <c r="N185" s="11" t="n">
        <f aca="false">($J185-L178)^2</f>
        <v>14.7855527103159</v>
      </c>
      <c r="O185" s="11" t="n">
        <f aca="false">($J185-M178)^2</f>
        <v>2.10593532646417</v>
      </c>
      <c r="P185" s="11" t="n">
        <f aca="false">($J185-N178)^2</f>
        <v>109.816611092125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90.3920344625241</v>
      </c>
      <c r="K186" s="11" t="n">
        <f aca="false">($J186-I179)^2</f>
        <v>7.07270649454603</v>
      </c>
      <c r="L186" s="11" t="n">
        <f aca="false">($J186-J179)^2</f>
        <v>6.35591782218917</v>
      </c>
      <c r="M186" s="11" t="n">
        <f aca="false">($J186-K179)^2</f>
        <v>0.0432886732014136</v>
      </c>
      <c r="N186" s="11" t="n">
        <f aca="false">($J186-L179)^2</f>
        <v>75.4341567889234</v>
      </c>
      <c r="O186" s="11" t="n">
        <f aca="false">($J186-M179)^2</f>
        <v>39.6299682172062</v>
      </c>
      <c r="P186" s="11" t="n">
        <f aca="false">($J186-N179)^2</f>
        <v>107.241711253752</v>
      </c>
      <c r="R186" s="12" t="s">
        <v>0</v>
      </c>
      <c r="S186" s="11" t="n">
        <v>47040.1533550206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50000</v>
      </c>
      <c r="I187" s="11" t="n">
        <v>50000</v>
      </c>
      <c r="J187" s="11" t="n">
        <f aca="false">S$185-(I187^S$187*S$185)/(I187^S$187+S$186^S$187)</f>
        <v>48.474937156091</v>
      </c>
      <c r="K187" s="11"/>
      <c r="L187" s="11"/>
      <c r="M187" s="11"/>
      <c r="N187" s="11"/>
      <c r="O187" s="11"/>
      <c r="P187" s="11"/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550.627797928746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O210" s="0" t="s">
        <v>2</v>
      </c>
      <c r="P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2" t="n">
        <f aca="false">AVERAGE(I211:N211)</f>
        <v>100</v>
      </c>
      <c r="P211" s="12" t="n">
        <f aca="false">STDEV(I211:N211)/SQRT(6)</f>
        <v>0</v>
      </c>
      <c r="Q211" s="12"/>
      <c r="R211" s="12"/>
      <c r="S211" s="11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0" t="s">
        <v>181</v>
      </c>
      <c r="H212" s="11" t="n">
        <v>1000</v>
      </c>
      <c r="I212" s="0" t="n">
        <v>97.669376693767</v>
      </c>
      <c r="J212" s="0" t="n">
        <v>97.1835545483975</v>
      </c>
      <c r="K212" s="0" t="n">
        <v>99.8476324425691</v>
      </c>
      <c r="L212" s="0" t="n">
        <v>99.3576267227283</v>
      </c>
      <c r="M212" s="0" t="n">
        <v>101.817058096415</v>
      </c>
      <c r="N212" s="0" t="n">
        <v>89.1168801723161</v>
      </c>
      <c r="O212" s="12" t="n">
        <f aca="false">AVERAGE(I212:N212)</f>
        <v>97.4986881126988</v>
      </c>
      <c r="P212" s="12" t="n">
        <f aca="false">STDEV(I212:N212)/SQRT(6)</f>
        <v>1.80743519608558</v>
      </c>
      <c r="Q212" s="12"/>
      <c r="R212" s="12"/>
      <c r="S212" s="11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0" t="n">
        <v>94.4715447154472</v>
      </c>
      <c r="J213" s="0" t="n">
        <v>98.6835005935038</v>
      </c>
      <c r="K213" s="0" t="n">
        <v>110.501640881388</v>
      </c>
      <c r="L213" s="0" t="n">
        <v>99.5328194347115</v>
      </c>
      <c r="M213" s="0" t="n">
        <v>101.199011124846</v>
      </c>
      <c r="N213" s="0" t="n">
        <v>86.3620904659336</v>
      </c>
      <c r="O213" s="12" t="n">
        <f aca="false">AVERAGE(I213:N213)</f>
        <v>98.4584345359717</v>
      </c>
      <c r="P213" s="12" t="n">
        <f aca="false">STDEV(I213:N213)/SQRT(6)</f>
        <v>3.2453626764991</v>
      </c>
      <c r="Q213" s="12"/>
      <c r="R213" s="12"/>
      <c r="S213" s="11"/>
      <c r="T213" s="3"/>
      <c r="U213" s="3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50000</v>
      </c>
      <c r="I214" s="0" t="n">
        <v>85.1924119241192</v>
      </c>
      <c r="J214" s="0" t="n">
        <v>89.6730333441243</v>
      </c>
      <c r="K214" s="0" t="n">
        <v>78.3755274261603</v>
      </c>
      <c r="L214" s="0" t="n">
        <v>94.3704741882738</v>
      </c>
      <c r="M214" s="0" t="n">
        <v>98.5537700865266</v>
      </c>
      <c r="N214" s="0" t="n">
        <v>71.6585421154064</v>
      </c>
      <c r="O214" s="12" t="n">
        <f aca="false">AVERAGE(I214:N214)</f>
        <v>86.3039598474351</v>
      </c>
      <c r="P214" s="12" t="n">
        <f aca="false">STDEV(I214:N214)/SQRT(6)</f>
        <v>4.10309233270457</v>
      </c>
      <c r="Q214" s="12"/>
      <c r="R214" s="12"/>
      <c r="S214" s="11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99.7062144920442</v>
      </c>
      <c r="K219" s="11" t="n">
        <f aca="false">($J219-I212)^2</f>
        <v>4.1487082164905</v>
      </c>
      <c r="L219" s="11" t="n">
        <f aca="false">($J219-J212)^2</f>
        <v>6.36381319127936</v>
      </c>
      <c r="M219" s="11" t="n">
        <f aca="false">($J219-K212)^2</f>
        <v>0.0199990367306742</v>
      </c>
      <c r="N219" s="11" t="n">
        <f aca="false">($J219-L212)^2</f>
        <v>0.121513432916604</v>
      </c>
      <c r="O219" s="11" t="n">
        <f aca="false">($J219-M212)^2</f>
        <v>4.45566072211329</v>
      </c>
      <c r="P219" s="11" t="n">
        <f aca="false">($J219-N212)^2</f>
        <v>112.13400133497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98.5481339484385</v>
      </c>
      <c r="K220" s="11" t="n">
        <f aca="false">($J220-I213)^2</f>
        <v>16.6185797745402</v>
      </c>
      <c r="L220" s="11" t="n">
        <f aca="false">($J220-J213)^2</f>
        <v>0.0183241285962475</v>
      </c>
      <c r="M220" s="11" t="n">
        <f aca="false">($J220-K213)^2</f>
        <v>142.886327996073</v>
      </c>
      <c r="N220" s="11" t="n">
        <f aca="false">($J220-L213)^2</f>
        <v>0.969605506876795</v>
      </c>
      <c r="O220" s="11" t="n">
        <f aca="false">($J220-M213)^2</f>
        <v>7.02714980439845</v>
      </c>
      <c r="P220" s="11" t="n">
        <f aca="false">($J220-N213)^2</f>
        <v>148.499655757499</v>
      </c>
      <c r="R220" s="12" t="s">
        <v>0</v>
      </c>
      <c r="S220" s="11" t="n">
        <v>339384.386880751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50000</v>
      </c>
      <c r="I221" s="11" t="n">
        <v>50000</v>
      </c>
      <c r="J221" s="11" t="n">
        <f aca="false">S$219-((I221^S$221*S$219)/(I221^S$221+S$220^S$221))</f>
        <v>87.15921806713</v>
      </c>
      <c r="K221" s="11" t="n">
        <f aca="false">($J221-I214)^2</f>
        <v>3.86832640418513</v>
      </c>
      <c r="L221" s="11" t="n">
        <f aca="false">($J221-J214)^2</f>
        <v>6.31926724684983</v>
      </c>
      <c r="M221" s="11" t="n">
        <f aca="false">($J221-K214)^2</f>
        <v>77.1532212762591</v>
      </c>
      <c r="N221" s="11" t="n">
        <f aca="false">($J221-L214)^2</f>
        <v>52.0022148447336</v>
      </c>
      <c r="O221" s="11" t="n">
        <f aca="false">($J221-M214)^2</f>
        <v>129.835815722734</v>
      </c>
      <c r="P221" s="11" t="n">
        <f aca="false">($J221-N214)^2</f>
        <v>240.270954960343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SUM(K219:N222)</f>
        <v>310.489901055531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0" t="s">
        <v>182</v>
      </c>
      <c r="H247" s="11" t="n">
        <v>1000</v>
      </c>
      <c r="I247" s="0" t="n">
        <v>93.9403794037941</v>
      </c>
      <c r="J247" s="0" t="n">
        <v>96.4605589726988</v>
      </c>
      <c r="K247" s="0" t="n">
        <v>98.7458977965307</v>
      </c>
      <c r="L247" s="0" t="n">
        <v>101.938799345947</v>
      </c>
      <c r="M247" s="0" t="n">
        <v>106.440049443758</v>
      </c>
      <c r="N247" s="0" t="n">
        <v>99.8979707516155</v>
      </c>
      <c r="O247" s="11"/>
      <c r="P247" s="12" t="n">
        <f aca="false">AVERAGE(I247:N247)</f>
        <v>99.570609285724</v>
      </c>
      <c r="Q247" s="12" t="n">
        <f aca="false">STDEV(I247:N247)/SQRT(6)</f>
        <v>1.77910790649726</v>
      </c>
      <c r="R247" s="12"/>
      <c r="S247" s="11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0" t="n">
        <v>94.6666666666667</v>
      </c>
      <c r="J248" s="0" t="n">
        <v>94.9498219488508</v>
      </c>
      <c r="K248" s="0" t="n">
        <v>98.5466479137365</v>
      </c>
      <c r="L248" s="0" t="n">
        <v>101.179630927353</v>
      </c>
      <c r="M248" s="0" t="n">
        <v>115.871446229914</v>
      </c>
      <c r="N248" s="0" t="n">
        <v>91.5769187166988</v>
      </c>
      <c r="O248" s="11"/>
      <c r="P248" s="12" t="n">
        <f aca="false">AVERAGE(I248:N248)</f>
        <v>99.46518873387</v>
      </c>
      <c r="Q248" s="12" t="n">
        <f aca="false">STDEV(I248:N248)/SQRT(6)</f>
        <v>3.55240514485628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50000</v>
      </c>
      <c r="I249" s="0" t="n">
        <v>88.769647696477</v>
      </c>
      <c r="J249" s="0" t="n">
        <v>92.3923599870508</v>
      </c>
      <c r="K249" s="0" t="n">
        <v>97.4917955930614</v>
      </c>
      <c r="L249" s="0" t="n">
        <v>118.47699135716</v>
      </c>
      <c r="M249" s="0" t="n">
        <v>95.7725587144623</v>
      </c>
      <c r="N249" s="0" t="n">
        <v>91.4408797188528</v>
      </c>
      <c r="O249" s="11"/>
      <c r="P249" s="12" t="n">
        <f aca="false">AVERAGE(I249:N249)</f>
        <v>97.3907055111774</v>
      </c>
      <c r="Q249" s="12" t="n">
        <f aca="false">STDEV(I249:N249)/SQRT(6)</f>
        <v>4.40441669168891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U250" s="3"/>
      <c r="V250" s="3"/>
      <c r="W250" s="3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99.9456945964202</v>
      </c>
      <c r="K254" s="11" t="n">
        <f aca="false">($J254-I247)^2</f>
        <v>36.063810562786</v>
      </c>
      <c r="L254" s="11" t="n">
        <f aca="false">($J254-J247)^2</f>
        <v>12.146170315732</v>
      </c>
      <c r="M254" s="11" t="n">
        <f aca="false">($J254-K247)^2</f>
        <v>1.43951236102511</v>
      </c>
      <c r="N254" s="11" t="n">
        <f aca="false">($J254-L247)^2</f>
        <v>3.97246654258626</v>
      </c>
      <c r="O254" s="11" t="n">
        <f aca="false">($J254-M247)^2</f>
        <v>42.1766448831398</v>
      </c>
      <c r="P254" s="11" t="n">
        <f aca="false">($J254-N247)^2</f>
        <v>0.00227756536294381</v>
      </c>
      <c r="R254" s="12" t="s">
        <v>12</v>
      </c>
      <c r="S254" s="11" t="n">
        <v>100</v>
      </c>
      <c r="T254" s="11"/>
      <c r="U254" s="11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99.7290615190432</v>
      </c>
      <c r="K255" s="11" t="n">
        <f aca="false">($J255-I248)^2</f>
        <v>25.6278416413681</v>
      </c>
      <c r="L255" s="11" t="n">
        <f aca="false">($J255-J248)^2</f>
        <v>22.8411308692929</v>
      </c>
      <c r="M255" s="11" t="n">
        <f aca="false">($J255-K248)^2</f>
        <v>1.39810193401437</v>
      </c>
      <c r="N255" s="11" t="n">
        <f aca="false">($J255-L248)^2</f>
        <v>2.10415160832425</v>
      </c>
      <c r="O255" s="11" t="n">
        <f aca="false">($J255-M248)^2</f>
        <v>260.576584153755</v>
      </c>
      <c r="P255" s="11" t="n">
        <f aca="false">($J255-N248)^2</f>
        <v>66.4574322698156</v>
      </c>
      <c r="R255" s="12" t="s">
        <v>0</v>
      </c>
      <c r="S255" s="11" t="n">
        <v>1840437.37838302</v>
      </c>
      <c r="T255" s="11"/>
      <c r="U255" s="11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50000</v>
      </c>
      <c r="I256" s="11" t="n">
        <v>50000</v>
      </c>
      <c r="J256" s="11" t="n">
        <f aca="false">S$254-((I256^S$256*S$254)/(I256^S$256+S$255^S$256))</f>
        <v>97.355109427493</v>
      </c>
      <c r="K256" s="11" t="n">
        <f aca="false">($J256-I249)^2</f>
        <v>73.7101531347412</v>
      </c>
      <c r="L256" s="11" t="n">
        <f aca="false">($J256-J249)^2</f>
        <v>24.6288820086099</v>
      </c>
      <c r="M256" s="11" t="n">
        <f aca="false">($J256-K249)^2</f>
        <v>0.0186831078577782</v>
      </c>
      <c r="N256" s="11" t="n">
        <f aca="false">($J256-L249)^2</f>
        <v>446.133896250792</v>
      </c>
      <c r="O256" s="11" t="n">
        <f aca="false">($J256-M249)^2</f>
        <v>2.50446675931411</v>
      </c>
      <c r="P256" s="11" t="n">
        <f aca="false">($J256-N249)^2</f>
        <v>34.9781130465629</v>
      </c>
      <c r="R256" s="12" t="s">
        <v>14</v>
      </c>
      <c r="S256" s="11" t="n">
        <v>1</v>
      </c>
      <c r="T256" s="11"/>
      <c r="U256" s="11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1056.78031901508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257"/>
  <sheetViews>
    <sheetView showFormulas="false" showGridLines="true" showRowColHeaders="true" showZeros="true" rightToLeft="false" tabSelected="false" showOutlineSymbols="true" defaultGridColor="true" view="normal" topLeftCell="A256" colorId="64" zoomScale="65" zoomScaleNormal="65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tr">
        <f aca="false">G7</f>
        <v>IM-M4</v>
      </c>
      <c r="B6" s="9" t="n">
        <f aca="false">AVERAGE(T15,AN15,AC15,AY15,BJ15)</f>
        <v>2123862.28678139</v>
      </c>
      <c r="C6" s="9" t="e">
        <f aca="false">STDEV(T15,AN15,AC15,AY15,BJ15)</f>
        <v>#DIV/0!</v>
      </c>
      <c r="D6" s="10" t="n">
        <f aca="false">B6/1000</f>
        <v>2123.86228678139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STDEV(J6:O6)/SQRT(6)</f>
        <v>0</v>
      </c>
      <c r="R6" s="12"/>
      <c r="T6" s="11"/>
      <c r="U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183</v>
      </c>
      <c r="I7" s="11" t="n">
        <v>1000</v>
      </c>
      <c r="J7" s="0" t="n">
        <v>109.849598552527</v>
      </c>
      <c r="K7" s="0" t="n">
        <v>101.051699324698</v>
      </c>
      <c r="L7" s="0" t="n">
        <v>105.776383077638</v>
      </c>
      <c r="M7" s="12" t="n">
        <v>97.4840144564915</v>
      </c>
      <c r="N7" s="12" t="n">
        <v>97.5354635334575</v>
      </c>
      <c r="O7" s="0" t="n">
        <v>114.265004349087</v>
      </c>
      <c r="P7" s="12" t="n">
        <f aca="false">AVERAGE(J7:O7)</f>
        <v>104.32702721565</v>
      </c>
      <c r="Q7" s="12" t="n">
        <f aca="false">STDEV(J7:O7)/SQRT(6)</f>
        <v>2.79906383013334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IM-M60</v>
      </c>
      <c r="B8" s="17" t="n">
        <f aca="false">AVERAGE(S49,AB49,AM49,AX49)</f>
        <v>24295.1906030716</v>
      </c>
      <c r="C8" s="18" t="e">
        <f aca="false">STDEV(S49,AB49,AM49,AX49)</f>
        <v>#DIV/0!</v>
      </c>
      <c r="D8" s="10" t="n">
        <f aca="false">B8/1000</f>
        <v>24.2951906030716</v>
      </c>
      <c r="E8" s="10" t="e">
        <f aca="false">C8/1000</f>
        <v>#DIV/0!</v>
      </c>
      <c r="I8" s="11" t="n">
        <v>5000</v>
      </c>
      <c r="J8" s="0" t="n">
        <v>101.786723962456</v>
      </c>
      <c r="K8" s="0" t="n">
        <v>108.103620059781</v>
      </c>
      <c r="L8" s="0" t="n">
        <v>104.532775453278</v>
      </c>
      <c r="M8" s="12" t="n">
        <v>94.6483180428135</v>
      </c>
      <c r="N8" s="12" t="n">
        <v>96.905000716435</v>
      </c>
      <c r="O8" s="3" t="n">
        <v>98.8402435488548</v>
      </c>
      <c r="P8" s="12" t="n">
        <f aca="false">AVERAGE(J8:O8)</f>
        <v>100.80278029727</v>
      </c>
      <c r="Q8" s="12" t="n">
        <f aca="false">STDEV(J8:O8)/SQRT(6)</f>
        <v>2.04209787578974</v>
      </c>
      <c r="R8" s="12"/>
      <c r="S8" s="2"/>
      <c r="T8" s="11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0" t="n">
        <v>100.271401108221</v>
      </c>
      <c r="K9" s="0" t="n">
        <v>94.6307981844348</v>
      </c>
      <c r="L9" s="0" t="n">
        <v>100.430032543003</v>
      </c>
      <c r="M9" s="0" t="n">
        <v>95.1904364748402</v>
      </c>
      <c r="N9" s="0" t="n">
        <v>96.1455795959307</v>
      </c>
      <c r="O9" s="0" t="n">
        <v>98.3328501014787</v>
      </c>
      <c r="P9" s="12" t="n">
        <f aca="false">AVERAGE(J9:O9)</f>
        <v>97.5001830013181</v>
      </c>
      <c r="Q9" s="12" t="n">
        <f aca="false">STDEV(J9:O9)/SQRT(6)</f>
        <v>1.03859281823135</v>
      </c>
      <c r="R9" s="12"/>
      <c r="T9" s="11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IM-M7</v>
      </c>
      <c r="B10" s="17" t="n">
        <f aca="false">AVERAGE(S84,AB84,AM84,AX84)</f>
        <v>757831.047029747</v>
      </c>
      <c r="C10" s="18" t="e">
        <f aca="false">STDEV(S84,AB84,AM84,AX84)</f>
        <v>#DIV/0!</v>
      </c>
      <c r="D10" s="10" t="n">
        <f aca="false">B10/1000</f>
        <v>757.831047029747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IM-M54</v>
      </c>
      <c r="B12" s="17" t="n">
        <f aca="false">AVERAGE(S118)</f>
        <v>400335.96058884</v>
      </c>
      <c r="C12" s="18" t="e">
        <f aca="false">STDEV(S118)</f>
        <v>#DIV/0!</v>
      </c>
      <c r="D12" s="10" t="n">
        <f aca="false">B12/1000</f>
        <v>400.33596058884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str">
        <f aca="false">G144</f>
        <v>IMT49</v>
      </c>
      <c r="B14" s="17" t="n">
        <f aca="false">AVERAGE(S152,AB152,AM152)</f>
        <v>53687092200000</v>
      </c>
      <c r="C14" s="18" t="e">
        <f aca="false">STDEV(S152,AB152,AM152)</f>
        <v>#DIV/0!</v>
      </c>
      <c r="D14" s="10" t="n">
        <f aca="false">B14/1000</f>
        <v>53687092200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99.9529381265684</v>
      </c>
      <c r="L14" s="11" t="n">
        <f aca="false">($K14-J7)^2</f>
        <v>97.9438875867342</v>
      </c>
      <c r="M14" s="11" t="n">
        <f aca="false">($K14-K7)^2</f>
        <v>1.20727617051512</v>
      </c>
      <c r="N14" s="11" t="n">
        <f aca="false">($K14-L7)^2</f>
        <v>33.9125110981376</v>
      </c>
      <c r="O14" s="11" t="n">
        <f aca="false">($K14-M7)^2</f>
        <v>6.09558408866622</v>
      </c>
      <c r="P14" s="11" t="n">
        <f aca="false">($K14-N7)^2</f>
        <v>5.8441834083369</v>
      </c>
      <c r="Q14" s="11" t="n">
        <f aca="false">($K14-O7)^2</f>
        <v>204.835239557756</v>
      </c>
      <c r="S14" s="12" t="s">
        <v>12</v>
      </c>
      <c r="T14" s="11" t="n">
        <f aca="false">P6</f>
        <v>100</v>
      </c>
      <c r="U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99.7651327645266</v>
      </c>
      <c r="L15" s="11" t="n">
        <f aca="false">($K15-J8)^2</f>
        <v>4.08683097154573</v>
      </c>
      <c r="M15" s="11" t="n">
        <f aca="false">($K15-K8)^2</f>
        <v>69.5303703731194</v>
      </c>
      <c r="N15" s="11" t="n">
        <f aca="false">($K15-L8)^2</f>
        <v>22.730416807605</v>
      </c>
      <c r="O15" s="11" t="n">
        <f aca="false">($K15-M8)^2</f>
        <v>26.1817928963396</v>
      </c>
      <c r="P15" s="11" t="n">
        <f aca="false">($K15-N8)^2</f>
        <v>8.18035533252049</v>
      </c>
      <c r="Q15" s="11" t="n">
        <f aca="false">($K15-O8)^2</f>
        <v>0.85542006126594</v>
      </c>
      <c r="S15" s="12" t="s">
        <v>0</v>
      </c>
      <c r="T15" s="11" t="n">
        <v>2123862.28678139</v>
      </c>
      <c r="U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6" t="str">
        <f aca="false">G178</f>
        <v>IMT-30</v>
      </c>
      <c r="B16" s="17" t="n">
        <f aca="false">AVERAGE(S186,AB186,AM186,AX186,BI186)</f>
        <v>53687092200000</v>
      </c>
      <c r="C16" s="18" t="e">
        <f aca="false">STDEV(S186,AB186,AM186,AX186,BI186)</f>
        <v>#DIV/0!</v>
      </c>
      <c r="D16" s="10" t="n">
        <f aca="false">B16/1000</f>
        <v>53687092200</v>
      </c>
      <c r="E16" s="10" t="e">
        <f aca="false">C16/1000</f>
        <v>#DIV/0!</v>
      </c>
      <c r="I16" s="11" t="n">
        <v>50000</v>
      </c>
      <c r="J16" s="11" t="n">
        <v>50000</v>
      </c>
      <c r="K16" s="11" t="n">
        <f aca="false">$T$14-(J16^$T$16*$T$14)/(J16^$T$16+$T$15^$T$16)</f>
        <v>97.6999462981609</v>
      </c>
      <c r="L16" s="11" t="n">
        <f aca="false">($K16-J9)^2</f>
        <v>6.61237984018132</v>
      </c>
      <c r="M16" s="11" t="n">
        <f aca="false">($K16-K9)^2</f>
        <v>9.41967014398839</v>
      </c>
      <c r="N16" s="11" t="n">
        <f aca="false">($K16-L9)^2</f>
        <v>7.45337090427611</v>
      </c>
      <c r="O16" s="11" t="n">
        <f aca="false">($K16-M9)^2</f>
        <v>6.29763955334301</v>
      </c>
      <c r="P16" s="11" t="n">
        <f aca="false">($K16-N9)^2</f>
        <v>2.41605584500194</v>
      </c>
      <c r="Q16" s="11" t="n">
        <f aca="false">($K16-O9)^2</f>
        <v>0.400567224254157</v>
      </c>
      <c r="S16" s="12" t="s">
        <v>14</v>
      </c>
      <c r="T16" s="11" t="n">
        <v>1</v>
      </c>
      <c r="U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514.003551863588</v>
      </c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6" t="str">
        <f aca="false">G212</f>
        <v>IMT32</v>
      </c>
      <c r="B18" s="17" t="n">
        <f aca="false">AVERAGE(S220,AB220,AM220,AX220,BI220)</f>
        <v>53687092200000</v>
      </c>
      <c r="C18" s="17" t="e">
        <f aca="false">STDEV(S220,AB220,AM220,AX220,BI220)</f>
        <v>#DIV/0!</v>
      </c>
      <c r="D18" s="10" t="n">
        <f aca="false">B18/1000</f>
        <v>53687092200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6" t="str">
        <f aca="false">G247</f>
        <v>IM A07ICA</v>
      </c>
      <c r="B20" s="18" t="n">
        <f aca="false">AVERAGE(S255,AB255,AM255,AX255)</f>
        <v>53687092200000</v>
      </c>
      <c r="C20" s="18" t="e">
        <f aca="false">STDEV(S255,AB255,AM255,AX255)</f>
        <v>#DIV/0!</v>
      </c>
      <c r="D20" s="10" t="n">
        <f aca="false">B20/1000</f>
        <v>53687092200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V39" s="3"/>
      <c r="W39" s="3"/>
      <c r="X39" s="3"/>
      <c r="Y39" s="12"/>
      <c r="Z39" s="12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M40" s="0" t="n">
        <v>100</v>
      </c>
      <c r="N40" s="0" t="n">
        <v>100</v>
      </c>
      <c r="O40" s="12" t="n">
        <f aca="false">AVERAGE(I40:N40)</f>
        <v>100</v>
      </c>
      <c r="P40" s="12" t="n">
        <f aca="false">STDEV(I40:L40)/SQRT(5)</f>
        <v>0</v>
      </c>
      <c r="Q40" s="12"/>
      <c r="R40" s="12"/>
      <c r="S40" s="11"/>
      <c r="T40" s="3"/>
      <c r="U40" s="3"/>
      <c r="Y40" s="12"/>
      <c r="Z40" s="12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184</v>
      </c>
      <c r="H41" s="11" t="n">
        <v>1000</v>
      </c>
      <c r="I41" s="0" t="n">
        <v>105.936899242339</v>
      </c>
      <c r="J41" s="0" t="n">
        <v>100.287833499391</v>
      </c>
      <c r="K41" s="0" t="n">
        <v>107.635983263598</v>
      </c>
      <c r="L41" s="12" t="n">
        <v>98.9713650264109</v>
      </c>
      <c r="M41" s="12" t="n">
        <v>96.7617137125663</v>
      </c>
      <c r="N41" s="0" t="n">
        <v>102.145549434619</v>
      </c>
      <c r="O41" s="12" t="n">
        <f aca="false">AVERAGE(I41:N41)</f>
        <v>101.956557363154</v>
      </c>
      <c r="P41" s="12" t="n">
        <f aca="false">STDEV(I41:L41)/SQRT(5)</f>
        <v>1.88909811191511</v>
      </c>
      <c r="Q41" s="12"/>
      <c r="R41" s="12"/>
      <c r="S41" s="11"/>
      <c r="Y41" s="12"/>
      <c r="Z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0" t="n">
        <v>101.922424516567</v>
      </c>
      <c r="J42" s="0" t="n">
        <v>94.9075611646186</v>
      </c>
      <c r="K42" s="0" t="n">
        <v>90.1906090190609</v>
      </c>
      <c r="L42" s="12" t="n">
        <v>94.4259104809564</v>
      </c>
      <c r="M42" s="12" t="n">
        <v>94.153890242155</v>
      </c>
      <c r="N42" s="0" t="n">
        <v>105.653812699333</v>
      </c>
      <c r="O42" s="12" t="n">
        <f aca="false">AVERAGE(I42:N42)</f>
        <v>96.8757013537818</v>
      </c>
      <c r="P42" s="12" t="n">
        <f aca="false">STDEV(I42:L42)/SQRT(5)</f>
        <v>2.17355671959513</v>
      </c>
      <c r="Q42" s="12"/>
      <c r="R42" s="12"/>
      <c r="S42" s="11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3" t="n">
        <v>16.7590184326586</v>
      </c>
      <c r="J43" s="3" t="n">
        <v>12.4986161850991</v>
      </c>
      <c r="K43" s="3" t="n">
        <v>12.1803812180381</v>
      </c>
      <c r="L43" s="12" t="n">
        <v>52.4464831804282</v>
      </c>
      <c r="M43" s="12" t="n">
        <v>38.1286717294741</v>
      </c>
      <c r="N43" s="0" t="n">
        <v>43.43287909539</v>
      </c>
      <c r="O43" s="12" t="n">
        <f aca="false">AVERAGE(I43:N43)</f>
        <v>29.241008306848</v>
      </c>
      <c r="P43" s="12" t="n">
        <f aca="false">STDEV(I43:L43)/SQRT(5)</f>
        <v>8.68907590444632</v>
      </c>
      <c r="Q43" s="12"/>
      <c r="R43" s="12"/>
      <c r="S43" s="11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96.0466793245726</v>
      </c>
      <c r="K48" s="11" t="n">
        <f aca="false">($J48-I41)^2</f>
        <v>97.8164500217833</v>
      </c>
      <c r="L48" s="11" t="n">
        <f aca="false">($J48-J41)^2</f>
        <v>17.9873887345796</v>
      </c>
      <c r="M48" s="11" t="n">
        <f aca="false">($J48-K41)^2</f>
        <v>134.31196579111</v>
      </c>
      <c r="N48" s="11" t="n">
        <f aca="false">($J48-L41)^2</f>
        <v>8.55378645453739</v>
      </c>
      <c r="O48" s="11" t="n">
        <f aca="false">($J48-M41)^2</f>
        <v>0.511274176013541</v>
      </c>
      <c r="P48" s="11" t="n">
        <f aca="false">($J48-N41)^2</f>
        <v>37.1962166192174</v>
      </c>
      <c r="R48" s="12" t="s">
        <v>12</v>
      </c>
      <c r="S48" s="11" t="n">
        <v>100</v>
      </c>
      <c r="T48" s="11"/>
      <c r="U48" s="11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82.9323520445853</v>
      </c>
      <c r="K49" s="11" t="n">
        <f aca="false">($J49-I42)^2</f>
        <v>360.622852491119</v>
      </c>
      <c r="L49" s="11" t="n">
        <f aca="false">($J49-J42)^2</f>
        <v>143.40563346853</v>
      </c>
      <c r="M49" s="11" t="n">
        <f aca="false">($J49-K42)^2</f>
        <v>52.6822943075243</v>
      </c>
      <c r="N49" s="11" t="n">
        <f aca="false">($J49-L42)^2</f>
        <v>132.101885530278</v>
      </c>
      <c r="O49" s="11" t="n">
        <f aca="false">($J49-M42)^2</f>
        <v>125.922919519517</v>
      </c>
      <c r="P49" s="11" t="n">
        <f aca="false">($J49-N42)^2</f>
        <v>516.26477428525</v>
      </c>
      <c r="R49" s="12" t="s">
        <v>0</v>
      </c>
      <c r="S49" s="11" t="n">
        <v>24295.1906030716</v>
      </c>
      <c r="T49" s="11"/>
      <c r="U49" s="11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32.7008927574744</v>
      </c>
      <c r="K50" s="11" t="n">
        <f aca="false">($J50-I43)^2</f>
        <v>254.14335698822</v>
      </c>
      <c r="L50" s="11" t="n">
        <f aca="false">($J50-J43)^2</f>
        <v>408.131978706742</v>
      </c>
      <c r="M50" s="11" t="n">
        <f aca="false">($J50-K43)^2</f>
        <v>421.091393840136</v>
      </c>
      <c r="N50" s="11" t="n">
        <f aca="false">($J50-L43)^2</f>
        <v>389.888341151047</v>
      </c>
      <c r="O50" s="11" t="n">
        <f aca="false">($J50-M43)^2</f>
        <v>29.4607845688827</v>
      </c>
      <c r="P50" s="11" t="n">
        <f aca="false">($J50-N43)^2</f>
        <v>115.175530757208</v>
      </c>
      <c r="R50" s="12" t="s">
        <v>14</v>
      </c>
      <c r="S50" s="11" t="n">
        <v>1</v>
      </c>
      <c r="T50" s="11"/>
      <c r="U50" s="11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2420.73732748561</v>
      </c>
      <c r="T51" s="11"/>
      <c r="U51" s="11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3" customFormat="false" ht="15" hidden="false" customHeight="false" outlineLevel="0" collapsed="false">
      <c r="V73" s="11"/>
      <c r="W73" s="11"/>
      <c r="X73" s="11"/>
      <c r="Y73" s="11"/>
      <c r="Z73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11"/>
      <c r="W75" s="11"/>
      <c r="X75" s="11"/>
      <c r="Y75" s="11"/>
      <c r="Z75" s="11"/>
      <c r="AA75" s="11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185</v>
      </c>
      <c r="H76" s="11" t="n">
        <v>1000</v>
      </c>
      <c r="I76" s="11" t="n">
        <v>103.528214406875</v>
      </c>
      <c r="J76" s="11" t="n">
        <v>104.594265471051</v>
      </c>
      <c r="K76" s="11" t="n">
        <v>109.635053463505</v>
      </c>
      <c r="L76" s="11" t="n">
        <v>91.1871003614123</v>
      </c>
      <c r="M76" s="11" t="n">
        <v>90.9299326551082</v>
      </c>
      <c r="N76" s="11" t="n">
        <v>84.894172223833</v>
      </c>
      <c r="O76" s="11"/>
      <c r="P76" s="12" t="n">
        <f aca="false">AVERAGE(I76:N76)</f>
        <v>97.4614564302974</v>
      </c>
      <c r="Q76" s="12" t="n">
        <f aca="false">STDEV(I76:N76)/SQRT(6)</f>
        <v>3.98264552408828</v>
      </c>
      <c r="R76" s="12"/>
      <c r="S76" s="11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0" t="n">
        <v>107.090353952279</v>
      </c>
      <c r="J77" s="0" t="n">
        <v>102.667995128972</v>
      </c>
      <c r="K77" s="0" t="n">
        <v>106.29939562994</v>
      </c>
      <c r="L77" s="0" t="n">
        <v>91.8543230469836</v>
      </c>
      <c r="M77" s="0" t="n">
        <v>98.1086115489325</v>
      </c>
      <c r="N77" s="0" t="n">
        <v>98.9852131052479</v>
      </c>
      <c r="O77" s="11"/>
      <c r="P77" s="12" t="n">
        <f aca="false">AVERAGE(I77:N77)</f>
        <v>100.834315402059</v>
      </c>
      <c r="Q77" s="12" t="n">
        <f aca="false">STDEV(I77:N77)/SQRT(6)</f>
        <v>2.33706657354998</v>
      </c>
      <c r="R77" s="12"/>
      <c r="S77" s="11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50000</v>
      </c>
      <c r="I78" s="11" t="n">
        <v>91.4960986090693</v>
      </c>
      <c r="J78" s="11" t="n">
        <v>90.0586737517989</v>
      </c>
      <c r="K78" s="11" t="n">
        <v>98.9888423988842</v>
      </c>
      <c r="L78" s="11" t="n">
        <v>90.1723658604393</v>
      </c>
      <c r="M78" s="11" t="n">
        <v>100.286574007738</v>
      </c>
      <c r="N78" s="0" t="n">
        <v>91.185850971296</v>
      </c>
      <c r="O78" s="11"/>
      <c r="P78" s="12" t="n">
        <f aca="false">AVERAGE(I78:N78)</f>
        <v>93.698067599871</v>
      </c>
      <c r="Q78" s="12" t="n">
        <f aca="false">STDEV(I78:N78)/SQRT(6)</f>
        <v>1.89944180241227</v>
      </c>
      <c r="R78" s="12"/>
      <c r="S78" s="11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99.8682183598162</v>
      </c>
      <c r="K83" s="11" t="n">
        <f aca="false">($J83-I76)^2</f>
        <v>13.3955710644863</v>
      </c>
      <c r="L83" s="11" t="n">
        <f aca="false">($J83-J76)^2</f>
        <v>22.3355212976113</v>
      </c>
      <c r="M83" s="11" t="n">
        <f aca="false">($J83-K76)^2</f>
        <v>95.3910679426487</v>
      </c>
      <c r="N83" s="11" t="n">
        <f aca="false">($J83-L76)^2</f>
        <v>75.3618097022112</v>
      </c>
      <c r="O83" s="11" t="n">
        <f aca="false">($J83-M76)^2</f>
        <v>79.8929513389865</v>
      </c>
      <c r="P83" s="11" t="n">
        <f aca="false">($J83-N76)^2</f>
        <v>224.222057682552</v>
      </c>
      <c r="R83" s="12" t="s">
        <v>12</v>
      </c>
      <c r="S83" s="11" t="n">
        <v>100</v>
      </c>
      <c r="T83" s="11"/>
      <c r="U83" s="11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99.3445468666399</v>
      </c>
      <c r="K84" s="11" t="n">
        <f aca="false">($J84-I77)^2</f>
        <v>59.9975274079367</v>
      </c>
      <c r="L84" s="11" t="n">
        <f aca="false">($J84-J77)^2</f>
        <v>11.0453083523981</v>
      </c>
      <c r="M84" s="11" t="n">
        <f aca="false">($J84-K77)^2</f>
        <v>48.3699213203766</v>
      </c>
      <c r="N84" s="11" t="n">
        <f aca="false">($J84-L77)^2</f>
        <v>56.1034528685469</v>
      </c>
      <c r="O84" s="11" t="n">
        <f aca="false">($J84-M77)^2</f>
        <v>1.52753610955653</v>
      </c>
      <c r="P84" s="11" t="n">
        <f aca="false">($J84-N77)^2</f>
        <v>0.129120752076139</v>
      </c>
      <c r="R84" s="12" t="s">
        <v>0</v>
      </c>
      <c r="S84" s="11" t="n">
        <v>757831.047029747</v>
      </c>
      <c r="T84" s="11"/>
      <c r="U84" s="11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50000</v>
      </c>
      <c r="I85" s="11" t="n">
        <v>50000</v>
      </c>
      <c r="J85" s="11" t="n">
        <f aca="false">S$83-(I85^S$85*S$83)/(I85^S$85+S$84^S$85)</f>
        <v>93.8105869805523</v>
      </c>
      <c r="K85" s="11" t="n">
        <f aca="false">($J85-I78)^2</f>
        <v>5.35685642172987</v>
      </c>
      <c r="L85" s="11" t="n">
        <f aca="false">($J85-J78)^2</f>
        <v>14.0768528760945</v>
      </c>
      <c r="M85" s="11" t="n">
        <f aca="false">($J85-K78)^2</f>
        <v>26.814329177484</v>
      </c>
      <c r="N85" s="11" t="n">
        <f aca="false">($J85-L78)^2</f>
        <v>13.2366529188361</v>
      </c>
      <c r="O85" s="11" t="n">
        <f aca="false">($J85-M78)^2</f>
        <v>41.9384079762778</v>
      </c>
      <c r="P85" s="11" t="n">
        <f aca="false">($J85-N78)^2</f>
        <v>6.88923911828652</v>
      </c>
      <c r="R85" s="12" t="s">
        <v>14</v>
      </c>
      <c r="S85" s="11" t="n">
        <v>1</v>
      </c>
      <c r="T85" s="11"/>
      <c r="U85" s="11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796.084184328096</v>
      </c>
      <c r="T86" s="11"/>
      <c r="U86" s="11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  <c r="V108" s="11"/>
      <c r="W108" s="11"/>
      <c r="X108" s="11"/>
      <c r="Y108" s="11"/>
      <c r="Z108" s="11"/>
      <c r="AA108" s="1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STDEV(K109:N109)/SQRT(3)</f>
        <v>0</v>
      </c>
      <c r="Q109" s="12"/>
      <c r="R109" s="12"/>
      <c r="S109" s="11"/>
      <c r="T109" s="3"/>
      <c r="V109" s="11"/>
      <c r="W109" s="11"/>
      <c r="X109" s="11"/>
      <c r="Y109" s="11"/>
      <c r="Z109" s="11"/>
      <c r="AA109" s="11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0" t="s">
        <v>186</v>
      </c>
      <c r="H110" s="11" t="n">
        <v>1000</v>
      </c>
      <c r="I110" s="11" t="n">
        <v>93.6107655772928</v>
      </c>
      <c r="J110" s="11" t="n">
        <v>98.8043839256061</v>
      </c>
      <c r="K110" s="11" t="n">
        <v>105.311483031148</v>
      </c>
      <c r="L110" s="11" t="n">
        <v>97.581317764804</v>
      </c>
      <c r="M110" s="11" t="n">
        <v>102.693795672732</v>
      </c>
      <c r="N110" s="11" t="n">
        <v>106.34966657002</v>
      </c>
      <c r="O110" s="12" t="n">
        <f aca="false">AVERAGE(I110:N110)</f>
        <v>100.725235423601</v>
      </c>
      <c r="P110" s="12" t="n">
        <f aca="false">STDEV(K110:N110)/SQRT(6)</f>
        <v>1.59892468361296</v>
      </c>
      <c r="Q110" s="12"/>
      <c r="R110" s="12"/>
      <c r="S110" s="11"/>
      <c r="V110" s="11"/>
      <c r="W110" s="11"/>
      <c r="X110" s="11"/>
      <c r="Y110" s="11"/>
      <c r="Z110" s="11"/>
      <c r="AA110" s="11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11" t="n">
        <v>105.405405405405</v>
      </c>
      <c r="J111" s="11" t="n">
        <v>107.937562271671</v>
      </c>
      <c r="K111" s="11" t="n">
        <v>108.507670850767</v>
      </c>
      <c r="L111" s="11" t="n">
        <v>97.8732276897415</v>
      </c>
      <c r="M111" s="11" t="n">
        <v>108.883794239862</v>
      </c>
      <c r="N111" s="11" t="n">
        <v>99.2026674398376</v>
      </c>
      <c r="O111" s="12" t="n">
        <f aca="false">AVERAGE(I111:N111)</f>
        <v>104.635054649547</v>
      </c>
      <c r="P111" s="12" t="n">
        <f aca="false">STDEV(K111:N111)/SQRT(6)</f>
        <v>2.40526084444839</v>
      </c>
      <c r="Q111" s="12"/>
      <c r="R111" s="12"/>
      <c r="S111" s="11"/>
      <c r="U111" s="3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50000</v>
      </c>
      <c r="I112" s="11" t="n">
        <v>87.4250819857515</v>
      </c>
      <c r="J112" s="11" t="n">
        <v>84.2245101295251</v>
      </c>
      <c r="K112" s="11" t="n">
        <v>92.4802417480242</v>
      </c>
      <c r="L112" s="11" t="n">
        <v>81.0119544064498</v>
      </c>
      <c r="M112" s="11" t="n">
        <v>81.5876200028658</v>
      </c>
      <c r="N112" s="11" t="n">
        <v>102.160046390258</v>
      </c>
      <c r="O112" s="12" t="n">
        <f aca="false">AVERAGE(I112:N112)</f>
        <v>88.1482424438124</v>
      </c>
      <c r="P112" s="12" t="n">
        <f aca="false">STDEV(K112:N112)/SQRT(6)</f>
        <v>4.10735680389301</v>
      </c>
      <c r="Q112" s="12"/>
      <c r="R112" s="12"/>
      <c r="S112" s="11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99.7508321959157</v>
      </c>
      <c r="K117" s="11" t="n">
        <f aca="false">($J117-I110)^2</f>
        <v>37.7004180811269</v>
      </c>
      <c r="L117" s="11" t="n">
        <f aca="false">($J117-J110)^2</f>
        <v>0.895764328371958</v>
      </c>
      <c r="M117" s="11" t="n">
        <f aca="false">($J117-K110)^2</f>
        <v>30.9208377113701</v>
      </c>
      <c r="N117" s="11" t="n">
        <f aca="false">($J117-L110)^2</f>
        <v>4.70679286680177</v>
      </c>
      <c r="O117" s="11" t="n">
        <f aca="false">($J117-M110)^2</f>
        <v>8.66103402587487</v>
      </c>
      <c r="P117" s="11" t="n">
        <f aca="false">($J117-N110)^2</f>
        <v>43.544615096861</v>
      </c>
      <c r="R117" s="12" t="s">
        <v>12</v>
      </c>
      <c r="S117" s="11" t="n">
        <v>100</v>
      </c>
      <c r="T117" s="11"/>
      <c r="U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98.7664553639069</v>
      </c>
      <c r="K118" s="11" t="n">
        <f aca="false">($J118-I111)^2</f>
        <v>44.0756576535075</v>
      </c>
      <c r="L118" s="11" t="n">
        <f aca="false">($J118-J111)^2</f>
        <v>84.1092019136381</v>
      </c>
      <c r="M118" s="11" t="n">
        <f aca="false">($J118-K111)^2</f>
        <v>94.8912791614428</v>
      </c>
      <c r="N118" s="11" t="n">
        <f aca="false">($J118-L111)^2</f>
        <v>0.797855677894959</v>
      </c>
      <c r="O118" s="11" t="n">
        <f aca="false">($J118-M111)^2</f>
        <v>102.360545930912</v>
      </c>
      <c r="P118" s="11" t="n">
        <f aca="false">($J118-N111)^2</f>
        <v>0.190280975187756</v>
      </c>
      <c r="R118" s="12" t="s">
        <v>0</v>
      </c>
      <c r="S118" s="11" t="n">
        <v>400335.96058884</v>
      </c>
      <c r="T118" s="11"/>
      <c r="U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88.8971780235755</v>
      </c>
      <c r="K119" s="11" t="n">
        <f aca="false">($J119-I112)^2</f>
        <v>2.16706674457717</v>
      </c>
      <c r="L119" s="11" t="n">
        <f aca="false">($J119-J112)^2</f>
        <v>21.8338252480896</v>
      </c>
      <c r="M119" s="11" t="n">
        <f aca="false">($J119-K112)^2</f>
        <v>12.83834565346</v>
      </c>
      <c r="N119" s="11" t="n">
        <f aca="false">($J119-L112)^2</f>
        <v>62.1767514920772</v>
      </c>
      <c r="O119" s="11" t="n">
        <f aca="false">($J119-M112)^2</f>
        <v>53.4296384581217</v>
      </c>
      <c r="P119" s="11" t="n">
        <f aca="false">($J119-N112)^2</f>
        <v>175.903677311947</v>
      </c>
      <c r="R119" s="12" t="s">
        <v>14</v>
      </c>
      <c r="S119" s="11" t="n">
        <v>1</v>
      </c>
      <c r="T119" s="11"/>
      <c r="U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781.203588331262</v>
      </c>
      <c r="T120" s="11"/>
      <c r="U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V143" s="11"/>
      <c r="W143" s="11"/>
      <c r="X143" s="11"/>
      <c r="Y143" s="11"/>
      <c r="Z143" s="11"/>
      <c r="AA143" s="11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0" t="s">
        <v>187</v>
      </c>
      <c r="H144" s="11" t="n">
        <v>1000</v>
      </c>
      <c r="I144" s="0" t="n">
        <v>95.8045912020807</v>
      </c>
      <c r="J144" s="0" t="n">
        <v>97.8966013506033</v>
      </c>
      <c r="K144" s="0" t="n">
        <v>103.672710367271</v>
      </c>
      <c r="L144" s="0" t="n">
        <v>98.8879621907145</v>
      </c>
      <c r="M144" s="0" t="n">
        <v>104.341596217223</v>
      </c>
      <c r="N144" s="0" t="n">
        <v>103.000869817338</v>
      </c>
      <c r="O144" s="11"/>
      <c r="P144" s="12" t="n">
        <f aca="false">AVERAGE(I144:N144)</f>
        <v>100.600721857538</v>
      </c>
      <c r="Q144" s="12" t="n">
        <f aca="false">STDEV(I144:N144)/SQRT(6)</f>
        <v>1.44269016382996</v>
      </c>
      <c r="R144" s="12"/>
      <c r="S144" s="11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0" t="n">
        <v>103.822232274115</v>
      </c>
      <c r="J145" s="0" t="n">
        <v>104.649618067087</v>
      </c>
      <c r="K145" s="0" t="n">
        <v>109.600185960019</v>
      </c>
      <c r="L145" s="0" t="n">
        <v>93.95329441201</v>
      </c>
      <c r="M145" s="0" t="n">
        <v>122.553374408941</v>
      </c>
      <c r="N145" s="0" t="n">
        <v>101.145259495506</v>
      </c>
      <c r="O145" s="11"/>
      <c r="P145" s="12" t="n">
        <f aca="false">AVERAGE(I145:N145)</f>
        <v>105.953994102946</v>
      </c>
      <c r="Q145" s="12" t="n">
        <f aca="false">STDEV(I145:N145)/SQRT(6)</f>
        <v>3.92522045468467</v>
      </c>
      <c r="R145" s="12"/>
      <c r="S145" s="11"/>
      <c r="U145" s="3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50000</v>
      </c>
      <c r="I146" s="11" t="n">
        <v>111.206604093633</v>
      </c>
      <c r="J146" s="11" t="n">
        <v>113.959924720469</v>
      </c>
      <c r="K146" s="11" t="n">
        <v>118.23570432357</v>
      </c>
      <c r="L146" s="11" t="n">
        <v>106.727828746177</v>
      </c>
      <c r="M146" s="11" t="n">
        <v>117.352056168506</v>
      </c>
      <c r="N146" s="11" t="n">
        <v>129.820237750073</v>
      </c>
      <c r="O146" s="11"/>
      <c r="P146" s="12" t="n">
        <f aca="false">AVERAGE(I146:N146)</f>
        <v>116.217059300405</v>
      </c>
      <c r="Q146" s="12" t="n">
        <f aca="false">STDEV(I146:N146)/SQRT(6)</f>
        <v>3.21794149499317</v>
      </c>
      <c r="R146" s="12"/>
      <c r="S146" s="11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99.9999999981374</v>
      </c>
      <c r="K151" s="11" t="n">
        <f aca="false">($J151-I144)^2</f>
        <v>17.6014549660295</v>
      </c>
      <c r="L151" s="11" t="n">
        <f aca="false">($J151-J144)^2</f>
        <v>4.42428587044807</v>
      </c>
      <c r="M151" s="11" t="n">
        <f aca="false">($J151-K144)^2</f>
        <v>13.4888014555418</v>
      </c>
      <c r="N151" s="11" t="n">
        <f aca="false">($J151-L144)^2</f>
        <v>1.23662808513782</v>
      </c>
      <c r="O151" s="11" t="n">
        <f aca="false">($J151-M144)^2</f>
        <v>18.8494577295788</v>
      </c>
      <c r="P151" s="11" t="n">
        <f aca="false">($J151-N144)^2</f>
        <v>9.00521967178931</v>
      </c>
      <c r="R151" s="12" t="s">
        <v>12</v>
      </c>
      <c r="S151" s="11" t="n">
        <v>100</v>
      </c>
      <c r="T151" s="11"/>
      <c r="U151" s="11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99.9999999906868</v>
      </c>
      <c r="K152" s="11" t="n">
        <f aca="false">($J152-I145)^2</f>
        <v>14.6094596284809</v>
      </c>
      <c r="L152" s="11" t="n">
        <f aca="false">($J152-J145)^2</f>
        <v>21.6189482563878</v>
      </c>
      <c r="M152" s="11" t="n">
        <f aca="false">($J152-K145)^2</f>
        <v>92.1635706457634</v>
      </c>
      <c r="N152" s="11" t="n">
        <f aca="false">($J152-L145)^2</f>
        <v>36.5626483552009</v>
      </c>
      <c r="O152" s="11" t="n">
        <f aca="false">($J152-M145)^2</f>
        <v>508.654697649964</v>
      </c>
      <c r="P152" s="11" t="n">
        <f aca="false">($J152-N145)^2</f>
        <v>1.31161933337877</v>
      </c>
      <c r="R152" s="12" t="s">
        <v>0</v>
      </c>
      <c r="S152" s="11" t="n">
        <v>53687092200000</v>
      </c>
      <c r="T152" s="11"/>
      <c r="U152" s="11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50000</v>
      </c>
      <c r="I153" s="11" t="n">
        <v>50000</v>
      </c>
      <c r="J153" s="11" t="n">
        <f aca="false">S$151-(I153^S$153*S$151)/(I153^S$153+S$152^S$153)</f>
        <v>99.9999999068677</v>
      </c>
      <c r="K153" s="11" t="n">
        <f aca="false">($J153-I146)^2</f>
        <v>125.587977398825</v>
      </c>
      <c r="L153" s="11" t="n">
        <f aca="false">($J153-J146)^2</f>
        <v>194.8795008014</v>
      </c>
      <c r="M153" s="11" t="n">
        <f aca="false">($J153-K146)^2</f>
        <v>332.540915573334</v>
      </c>
      <c r="N153" s="11" t="n">
        <f aca="false">($J153-L146)^2</f>
        <v>45.2636808910413</v>
      </c>
      <c r="O153" s="11" t="n">
        <f aca="false">($J153-M146)^2</f>
        <v>301.093856507059</v>
      </c>
      <c r="P153" s="11" t="n">
        <f aca="false">($J153-N146)^2</f>
        <v>889.246585025331</v>
      </c>
      <c r="R153" s="12" t="s">
        <v>14</v>
      </c>
      <c r="S153" s="11" t="n">
        <v>1</v>
      </c>
      <c r="T153" s="11"/>
      <c r="U153" s="11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2628.13930784469</v>
      </c>
      <c r="T154" s="11"/>
      <c r="U154" s="11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0" t="s">
        <v>188</v>
      </c>
      <c r="H178" s="11" t="n">
        <v>1000</v>
      </c>
      <c r="I178" s="0" t="n">
        <v>102.714011082212</v>
      </c>
      <c r="J178" s="0" t="n">
        <v>93.5901693789439</v>
      </c>
      <c r="K178" s="0" t="n">
        <v>97.7568572756857</v>
      </c>
      <c r="L178" s="0" t="n">
        <v>99.2493744787323</v>
      </c>
      <c r="M178" s="0" t="n">
        <v>100.472847112767</v>
      </c>
      <c r="N178" s="0" t="n">
        <v>98.0574079443317</v>
      </c>
      <c r="O178" s="11"/>
      <c r="P178" s="12" t="n">
        <f aca="false">AVERAGE(I178:N178)</f>
        <v>98.6401112121121</v>
      </c>
      <c r="Q178" s="12" t="n">
        <f aca="false">STDEV(I178:N178)/SQRT(6)</f>
        <v>1.25097796268998</v>
      </c>
      <c r="R178" s="12"/>
      <c r="S178" s="11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0" t="n">
        <v>107.780165102341</v>
      </c>
      <c r="J179" s="0" t="n">
        <v>103.321155762205</v>
      </c>
      <c r="K179" s="0" t="n">
        <v>106.032078103208</v>
      </c>
      <c r="L179" s="0" t="n">
        <v>94.745621351126</v>
      </c>
      <c r="M179" s="0" t="n">
        <v>97.6787505373263</v>
      </c>
      <c r="N179" s="0" t="n">
        <v>99.5505943751812</v>
      </c>
      <c r="O179" s="11"/>
      <c r="P179" s="12" t="n">
        <f aca="false">AVERAGE(I179:N179)</f>
        <v>101.518060871898</v>
      </c>
      <c r="Q179" s="12" t="n">
        <f aca="false">STDEV(I179:N179)/SQRT(4)</f>
        <v>2.52307964068035</v>
      </c>
      <c r="R179" s="12"/>
      <c r="S179" s="11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50000</v>
      </c>
      <c r="I180" s="0" t="n">
        <v>101.096912812394</v>
      </c>
      <c r="J180" s="0" t="n">
        <v>108.491088232038</v>
      </c>
      <c r="K180" s="0" t="n">
        <v>109.158530915853</v>
      </c>
      <c r="L180" s="0" t="n">
        <v>97.2894078398666</v>
      </c>
      <c r="M180" s="0" t="n">
        <v>87.634331566127</v>
      </c>
      <c r="N180" s="0" t="n">
        <v>97.9124383879385</v>
      </c>
      <c r="O180" s="11"/>
      <c r="P180" s="12" t="n">
        <f aca="false">AVERAGE(I180:N180)</f>
        <v>100.263784959036</v>
      </c>
      <c r="Q180" s="12" t="n">
        <f aca="false">STDEV(I180:N180)/SQRT(6)</f>
        <v>3.27301069226492</v>
      </c>
      <c r="R180" s="12"/>
      <c r="S180" s="11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99.9999999981374</v>
      </c>
      <c r="K185" s="11" t="n">
        <f aca="false">($J185-I178)^2</f>
        <v>7.36585616448001</v>
      </c>
      <c r="L185" s="11" t="n">
        <f aca="false">($J185-J178)^2</f>
        <v>41.08592856675</v>
      </c>
      <c r="M185" s="11" t="n">
        <f aca="false">($J185-K178)^2</f>
        <v>5.03168927328781</v>
      </c>
      <c r="N185" s="11" t="n">
        <f aca="false">($J185-L178)^2</f>
        <v>0.563438670382098</v>
      </c>
      <c r="O185" s="11" t="n">
        <f aca="false">($J185-M178)^2</f>
        <v>0.22358439381358</v>
      </c>
      <c r="P185" s="11" t="n">
        <f aca="false">($J185-N178)^2</f>
        <v>3.77366388750887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99.9999999906868</v>
      </c>
      <c r="K186" s="11" t="n">
        <f aca="false">($J186-I179)^2</f>
        <v>60.5309691646016</v>
      </c>
      <c r="L186" s="11" t="n">
        <f aca="false">($J186-J179)^2</f>
        <v>11.0300756586888</v>
      </c>
      <c r="M186" s="11" t="n">
        <f aca="false">($J186-K179)^2</f>
        <v>36.3859663555576</v>
      </c>
      <c r="N186" s="11" t="n">
        <f aca="false">($J186-L179)^2</f>
        <v>27.6084948878725</v>
      </c>
      <c r="O186" s="11" t="n">
        <f aca="false">($J186-M179)^2</f>
        <v>5.38819902472633</v>
      </c>
      <c r="P186" s="11" t="n">
        <f aca="false">($J186-N179)^2</f>
        <v>0.201965407247939</v>
      </c>
      <c r="R186" s="12" t="s">
        <v>0</v>
      </c>
      <c r="S186" s="11" t="n">
        <v>53687092200000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50000</v>
      </c>
      <c r="I187" s="11" t="n">
        <v>50000</v>
      </c>
      <c r="J187" s="11" t="n">
        <f aca="false">S$185-(I187^S$187*S$185)/(I187^S$187+S$186^S$187)</f>
        <v>99.9999999068677</v>
      </c>
      <c r="K187" s="11" t="n">
        <f aca="false">($J187-I180)^2</f>
        <v>1.20321792231005</v>
      </c>
      <c r="L187" s="11" t="n">
        <f aca="false">($J187-J180)^2</f>
        <v>72.0985809458426</v>
      </c>
      <c r="M187" s="11" t="n">
        <f aca="false">($J187-K180)^2</f>
        <v>83.8786902425446</v>
      </c>
      <c r="N187" s="11" t="n">
        <f aca="false">($J187-L180)^2</f>
        <v>7.34730935368954</v>
      </c>
      <c r="O187" s="11" t="n">
        <f aca="false">($J187-M180)^2</f>
        <v>152.909753513198</v>
      </c>
      <c r="P187" s="11" t="n">
        <f aca="false">($J187-N180)^2</f>
        <v>4.35791309531419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520.985296527816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O210" s="0" t="s">
        <v>2</v>
      </c>
      <c r="P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2" t="n">
        <f aca="false">AVERAGE(I211:N211)</f>
        <v>100</v>
      </c>
      <c r="P211" s="12" t="n">
        <f aca="false">STDEV(I211:N211)/SQRT(6)</f>
        <v>0</v>
      </c>
      <c r="Q211" s="12"/>
      <c r="R211" s="12"/>
      <c r="S211" s="11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0" t="s">
        <v>189</v>
      </c>
      <c r="H212" s="11" t="n">
        <v>1000</v>
      </c>
      <c r="I212" s="0" t="n">
        <v>104.025783105281</v>
      </c>
      <c r="J212" s="0" t="n">
        <v>102.889405513119</v>
      </c>
      <c r="K212" s="0" t="n">
        <v>104.556020455602</v>
      </c>
      <c r="L212" s="0" t="n">
        <v>108.812899638588</v>
      </c>
      <c r="M212" s="0" t="n">
        <v>108.181687920906</v>
      </c>
      <c r="N212" s="0" t="n">
        <v>112.090461003189</v>
      </c>
      <c r="O212" s="12" t="n">
        <f aca="false">AVERAGE(I212:N212)</f>
        <v>106.759376272781</v>
      </c>
      <c r="P212" s="12" t="n">
        <f aca="false">STDEV(I212:N212)/SQRT(6)</f>
        <v>1.43717750219235</v>
      </c>
      <c r="Q212" s="12"/>
      <c r="R212" s="12"/>
      <c r="S212" s="11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0" t="n">
        <v>102.985412190433</v>
      </c>
      <c r="J213" s="0" t="n">
        <v>101.328462304882</v>
      </c>
      <c r="K213" s="0" t="n">
        <v>93.5030218503022</v>
      </c>
      <c r="L213" s="0" t="n">
        <v>113.066444259105</v>
      </c>
      <c r="M213" s="0" t="n">
        <v>102.263934661126</v>
      </c>
      <c r="N213" s="0" t="n">
        <v>108.379240359525</v>
      </c>
      <c r="O213" s="12" t="n">
        <f aca="false">AVERAGE(I213:N213)</f>
        <v>103.587752604229</v>
      </c>
      <c r="P213" s="12" t="n">
        <f aca="false">STDEV(I213:N213)/SQRT(6)</f>
        <v>2.71861144308304</v>
      </c>
      <c r="Q213" s="12"/>
      <c r="R213" s="12"/>
      <c r="S213" s="11"/>
      <c r="T213" s="3"/>
      <c r="U213" s="3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50000</v>
      </c>
      <c r="I214" s="0" t="n">
        <v>105.247088092276</v>
      </c>
      <c r="J214" s="0" t="n">
        <v>99.4243330012177</v>
      </c>
      <c r="K214" s="0" t="n">
        <v>98.233379823338</v>
      </c>
      <c r="L214" s="0" t="n">
        <v>103.850430914651</v>
      </c>
      <c r="M214" s="0" t="n">
        <v>113.927496776042</v>
      </c>
      <c r="N214" s="0" t="n">
        <v>108.915627718179</v>
      </c>
      <c r="O214" s="12" t="n">
        <f aca="false">AVERAGE(I214:N214)</f>
        <v>104.933059387617</v>
      </c>
      <c r="P214" s="12" t="n">
        <f aca="false">STDEV(I214:N214)/SQRT(6)</f>
        <v>2.40321469108879</v>
      </c>
      <c r="Q214" s="12"/>
      <c r="R214" s="12"/>
      <c r="S214" s="11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99.9999999981374</v>
      </c>
      <c r="K219" s="11" t="n">
        <f aca="false">($J219-I212)^2</f>
        <v>16.2069296257631</v>
      </c>
      <c r="L219" s="11" t="n">
        <f aca="false">($J219-J212)^2</f>
        <v>8.34866423000636</v>
      </c>
      <c r="M219" s="11" t="n">
        <f aca="false">($J219-K212)^2</f>
        <v>20.7573224088363</v>
      </c>
      <c r="N219" s="11" t="n">
        <f aca="false">($J219-L212)^2</f>
        <v>77.667200072655</v>
      </c>
      <c r="O219" s="11" t="n">
        <f aca="false">($J219-M212)^2</f>
        <v>66.9400172655783</v>
      </c>
      <c r="P219" s="11" t="n">
        <f aca="false">($J219-N212)^2</f>
        <v>146.179247314675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99.9999999906868</v>
      </c>
      <c r="K220" s="11" t="n">
        <f aca="false">($J220-I213)^2</f>
        <v>8.91268600239357</v>
      </c>
      <c r="L220" s="11" t="n">
        <f aca="false">($J220-J213)^2</f>
        <v>1.76481212023692</v>
      </c>
      <c r="M220" s="11" t="n">
        <f aca="false">($J220-K213)^2</f>
        <v>42.2107249566349</v>
      </c>
      <c r="N220" s="11" t="n">
        <f aca="false">($J220-L213)^2</f>
        <v>170.731965819679</v>
      </c>
      <c r="O220" s="11" t="n">
        <f aca="false">($J220-M213)^2</f>
        <v>5.12540019201677</v>
      </c>
      <c r="P220" s="11" t="n">
        <f aca="false">($J220-N213)^2</f>
        <v>70.2116691587682</v>
      </c>
      <c r="R220" s="12" t="s">
        <v>0</v>
      </c>
      <c r="S220" s="11" t="n">
        <v>53687092200000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50000</v>
      </c>
      <c r="I221" s="11" t="n">
        <v>50000</v>
      </c>
      <c r="J221" s="11" t="n">
        <f aca="false">S$219-((I221^S$221*S$219)/(I221^S$221+S$220^S$221))</f>
        <v>99.9999999068677</v>
      </c>
      <c r="K221" s="11" t="n">
        <f aca="false">($J221-I214)^2</f>
        <v>27.5319344254509</v>
      </c>
      <c r="L221" s="11" t="n">
        <f aca="false">($J221-J214)^2</f>
        <v>0.33139238626069</v>
      </c>
      <c r="M221" s="11" t="n">
        <f aca="false">($J221-K214)^2</f>
        <v>3.12094651953064</v>
      </c>
      <c r="N221" s="11" t="n">
        <f aca="false">($J221-L214)^2</f>
        <v>14.8258189456988</v>
      </c>
      <c r="O221" s="11" t="n">
        <f aca="false">($J221-M214)^2</f>
        <v>193.975169040859</v>
      </c>
      <c r="P221" s="11" t="n">
        <f aca="false">($J221-N214)^2</f>
        <v>79.4884192698267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SUM(K219:N222)</f>
        <v>392.410397513147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0" t="s">
        <v>190</v>
      </c>
      <c r="H247" s="11" t="n">
        <v>1000</v>
      </c>
      <c r="I247" s="0" t="n">
        <v>106.536243356327</v>
      </c>
      <c r="J247" s="0" t="n">
        <v>109.11103730765</v>
      </c>
      <c r="K247" s="0" t="n">
        <v>104.916317991632</v>
      </c>
      <c r="L247" s="0" t="n">
        <v>93.8003892132333</v>
      </c>
      <c r="M247" s="0" t="n">
        <v>99.3552084825906</v>
      </c>
      <c r="N247" s="0" t="n">
        <v>100.608872136851</v>
      </c>
      <c r="O247" s="11"/>
      <c r="P247" s="12" t="n">
        <f aca="false">AVERAGE(I247:N247)</f>
        <v>102.388011414714</v>
      </c>
      <c r="Q247" s="12" t="n">
        <f aca="false">STDEV(I247:N247)/SQRT(6)</f>
        <v>2.27236825665713</v>
      </c>
      <c r="R247" s="12"/>
      <c r="S247" s="11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0" t="n">
        <v>107.192129367862</v>
      </c>
      <c r="J248" s="0" t="n">
        <v>104.151444702757</v>
      </c>
      <c r="K248" s="0" t="n">
        <v>119.897721989772</v>
      </c>
      <c r="M248" s="0" t="n">
        <v>98.5671299613125</v>
      </c>
      <c r="N248" s="0" t="n">
        <v>102.681936793273</v>
      </c>
      <c r="O248" s="11"/>
      <c r="P248" s="12" t="n">
        <f aca="false">AVERAGE(I248:N248)</f>
        <v>106.498072562995</v>
      </c>
      <c r="Q248" s="12" t="n">
        <f aca="false">STDEV(I248:N248)/SQRT(6)</f>
        <v>3.31034819849996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50000</v>
      </c>
      <c r="I249" s="0" t="n">
        <v>100.056541897546</v>
      </c>
      <c r="J249" s="0" t="n">
        <v>97.7194730432857</v>
      </c>
      <c r="K249" s="0" t="n">
        <v>96.9549046954905</v>
      </c>
      <c r="L249" s="0" t="n">
        <v>104.184042257437</v>
      </c>
      <c r="M249" s="0" t="n">
        <v>104.699813726895</v>
      </c>
      <c r="N249" s="0" t="n">
        <v>103.957668889533</v>
      </c>
      <c r="O249" s="11"/>
      <c r="P249" s="12" t="n">
        <f aca="false">AVERAGE(I249:N249)</f>
        <v>101.262074085031</v>
      </c>
      <c r="Q249" s="12" t="n">
        <f aca="false">STDEV(I249:N249)/SQRT(6)</f>
        <v>1.41630059594338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U250" s="3"/>
      <c r="V250" s="3"/>
      <c r="W250" s="3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99.9999999981374</v>
      </c>
      <c r="K254" s="11" t="n">
        <f aca="false">($J254-I247)^2</f>
        <v>42.7224772374783</v>
      </c>
      <c r="L254" s="11" t="n">
        <f aca="false">($J254-J247)^2</f>
        <v>83.0110008553313</v>
      </c>
      <c r="M254" s="11" t="n">
        <f aca="false">($J254-K247)^2</f>
        <v>24.1701826131592</v>
      </c>
      <c r="N254" s="11" t="n">
        <f aca="false">($J254-L247)^2</f>
        <v>38.4351738842986</v>
      </c>
      <c r="O254" s="11" t="n">
        <f aca="false">($J254-M247)^2</f>
        <v>0.415756098521084</v>
      </c>
      <c r="P254" s="11" t="n">
        <f aca="false">($J254-N247)^2</f>
        <v>0.370725281301734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99.9999999906868</v>
      </c>
      <c r="K255" s="11" t="n">
        <f aca="false">($J255-I248)^2</f>
        <v>51.7267249780268</v>
      </c>
      <c r="L255" s="11" t="n">
        <f aca="false">($J255-J248)^2</f>
        <v>17.2344931973759</v>
      </c>
      <c r="M255" s="11" t="n">
        <f aca="false">($J255-K248)^2</f>
        <v>395.91934075288</v>
      </c>
      <c r="N255" s="11"/>
      <c r="O255" s="11" t="n">
        <f aca="false">($J255-M248)^2</f>
        <v>2.05311652107902</v>
      </c>
      <c r="P255" s="11" t="n">
        <f aca="false">($J255-N248)^2</f>
        <v>7.19278501306641</v>
      </c>
      <c r="R255" s="12" t="s">
        <v>0</v>
      </c>
      <c r="S255" s="11" t="n">
        <v>53687092200000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50000</v>
      </c>
      <c r="I256" s="11" t="n">
        <v>50000</v>
      </c>
      <c r="J256" s="11" t="n">
        <f aca="false">S$254-((I256^S$256*S$254)/(I256^S$256+S$255^S$256))</f>
        <v>99.9999999068677</v>
      </c>
      <c r="K256" s="11" t="n">
        <f aca="false">($J256-I249)^2</f>
        <v>0.00319699670985989</v>
      </c>
      <c r="L256" s="11" t="n">
        <f aca="false">($J256-J249)^2</f>
        <v>5.20080277551934</v>
      </c>
      <c r="M256" s="11" t="n">
        <f aca="false">($J256-K249)^2</f>
        <v>9.27260484635263</v>
      </c>
      <c r="N256" s="11" t="n">
        <f aca="false">($J256-L249)^2</f>
        <v>17.5062103913571</v>
      </c>
      <c r="O256" s="11" t="n">
        <f aca="false">($J256-M249)^2</f>
        <v>22.0882499429192</v>
      </c>
      <c r="P256" s="11" t="n">
        <f aca="false">($J256-N249)^2</f>
        <v>15.6631437763506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732.985985161727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5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3" activeCellId="0" sqref="F83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tr">
        <f aca="false">G7</f>
        <v>Amb929</v>
      </c>
      <c r="B6" s="9" t="n">
        <f aca="false">AVERAGE(T15,AN15,AC15,AY15,BJ15)</f>
        <v>700470.243586599</v>
      </c>
      <c r="C6" s="9" t="e">
        <f aca="false">STDEV(T15,AN15,AC15,AY15,BJ15)</f>
        <v>#DIV/0!</v>
      </c>
      <c r="D6" s="10" t="n">
        <f aca="false">B6/1000</f>
        <v>700.470243586599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/>
      <c r="O6" s="3"/>
      <c r="P6" s="12" t="n">
        <f aca="false">AVERAGE(J6:O6)</f>
        <v>100</v>
      </c>
      <c r="Q6" s="12" t="n">
        <f aca="false">STDEV(J6:O6)/SQRT(4)</f>
        <v>0</v>
      </c>
      <c r="R6" s="12"/>
      <c r="T6" s="11"/>
      <c r="U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191</v>
      </c>
      <c r="I7" s="11" t="n">
        <v>1000</v>
      </c>
      <c r="J7" s="0" t="n">
        <v>96.1510397665086</v>
      </c>
      <c r="K7" s="0" t="n">
        <v>94.6552353155782</v>
      </c>
      <c r="L7" s="0" t="n">
        <v>87.7599416271434</v>
      </c>
      <c r="M7" s="0" t="n">
        <v>97.519153593579</v>
      </c>
      <c r="P7" s="12" t="n">
        <f aca="false">AVERAGE(J7:O7)</f>
        <v>94.0213425757023</v>
      </c>
      <c r="Q7" s="12" t="n">
        <f aca="false">STDEV(J7:O7)/SQRT(4)</f>
        <v>2.16751112810656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Amb928</v>
      </c>
      <c r="B8" s="17" t="n">
        <f aca="false">AVERAGE(S49,AB49,AM49,AX49)</f>
        <v>77437.9611750182</v>
      </c>
      <c r="C8" s="18" t="e">
        <f aca="false">STDEV(S49,AB49,AM49,AX49)</f>
        <v>#DIV/0!</v>
      </c>
      <c r="D8" s="10" t="n">
        <f aca="false">B8/1000</f>
        <v>77.4379611750182</v>
      </c>
      <c r="E8" s="10" t="e">
        <f aca="false">C8/1000</f>
        <v>#DIV/0!</v>
      </c>
      <c r="I8" s="11" t="n">
        <v>5000</v>
      </c>
      <c r="J8" s="0" t="n">
        <v>120.991117344554</v>
      </c>
      <c r="K8" s="11" t="n">
        <v>95.7291666666667</v>
      </c>
      <c r="L8" s="3" t="n">
        <v>100.386398763524</v>
      </c>
      <c r="M8" s="0" t="n">
        <v>84.4661700806952</v>
      </c>
      <c r="P8" s="12" t="n">
        <f aca="false">AVERAGE(J8:O8)</f>
        <v>100.39321321386</v>
      </c>
      <c r="Q8" s="12" t="n">
        <f aca="false">STDEV(J8:O8)/SQRT(4)</f>
        <v>7.63597698493821</v>
      </c>
      <c r="R8" s="12"/>
      <c r="S8" s="2"/>
      <c r="T8" s="11"/>
      <c r="V8" s="3"/>
      <c r="W8" s="3"/>
      <c r="X8" s="3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0" t="n">
        <v>87.5410434148121</v>
      </c>
      <c r="K9" s="0" t="n">
        <v>95.1659978110179</v>
      </c>
      <c r="L9" s="0" t="n">
        <v>92.5757022984313</v>
      </c>
      <c r="M9" s="0" t="n">
        <v>98.1028821597957</v>
      </c>
      <c r="P9" s="12" t="n">
        <f aca="false">AVERAGE(J9:O9)</f>
        <v>93.3464064210143</v>
      </c>
      <c r="Q9" s="12" t="n">
        <f aca="false">STDEV(J9:O9)/SQRT(4)</f>
        <v>2.24037196983259</v>
      </c>
      <c r="R9" s="12"/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Amb486</v>
      </c>
      <c r="B10" s="17" t="n">
        <f aca="false">AVERAGE(S84,AB84,AM84,AX84)</f>
        <v>61101.3973944014</v>
      </c>
      <c r="C10" s="18" t="e">
        <f aca="false">STDEV(S84,AB84,AM84,AX84)</f>
        <v>#DIV/0!</v>
      </c>
      <c r="D10" s="10" t="n">
        <f aca="false">B10/1000</f>
        <v>61.1013973944014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Amb838</v>
      </c>
      <c r="B12" s="17" t="n">
        <f aca="false">AVERAGE(S118)</f>
        <v>21740.3153618291</v>
      </c>
      <c r="C12" s="18" t="e">
        <f aca="false">STDEV(S118)</f>
        <v>#DIV/0!</v>
      </c>
      <c r="D12" s="10" t="n">
        <f aca="false">B12/1000</f>
        <v>21.7403153618291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/>
      <c r="Q13" s="11"/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str">
        <f aca="false">G144</f>
        <v>Amb736</v>
      </c>
      <c r="B14" s="17" t="n">
        <f aca="false">AVERAGE(S152,AB152,AM152)</f>
        <v>117122.190515311</v>
      </c>
      <c r="C14" s="18" t="e">
        <f aca="false">STDEV(S152,AB152,AM152)</f>
        <v>#DIV/0!</v>
      </c>
      <c r="D14" s="10" t="n">
        <f aca="false">B14/1000</f>
        <v>117.122190515311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99.8574422779665</v>
      </c>
      <c r="L14" s="11" t="n">
        <f aca="false">($K14-J7)^2</f>
        <v>13.7374195769413</v>
      </c>
      <c r="M14" s="11" t="n">
        <f aca="false">($K14-K7)^2</f>
        <v>27.0629572795212</v>
      </c>
      <c r="N14" s="11" t="n">
        <f aca="false">($K14-L7)^2</f>
        <v>146.349521996665</v>
      </c>
      <c r="O14" s="11" t="n">
        <f aca="false">($K14-M7)^2</f>
        <v>5.46759397153453</v>
      </c>
      <c r="P14" s="11"/>
      <c r="Q14" s="11"/>
      <c r="S14" s="12" t="s">
        <v>12</v>
      </c>
      <c r="T14" s="11" t="n">
        <f aca="false">P6</f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99.291252884802</v>
      </c>
      <c r="L15" s="11" t="n">
        <f aca="false">($K15-J8)^2</f>
        <v>470.884117571606</v>
      </c>
      <c r="M15" s="11" t="n">
        <f aca="false">($K15-K8)^2</f>
        <v>12.6884582254298</v>
      </c>
      <c r="N15" s="11" t="n">
        <f aca="false">($K15-L8)^2</f>
        <v>1.19934449568167</v>
      </c>
      <c r="O15" s="11" t="n">
        <f aca="false">($K15-M8)^2</f>
        <v>219.783080148624</v>
      </c>
      <c r="P15" s="11"/>
      <c r="Q15" s="11"/>
      <c r="S15" s="12" t="s">
        <v>0</v>
      </c>
      <c r="T15" s="11" t="n">
        <v>700470.243586599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I16" s="11" t="n">
        <v>50000</v>
      </c>
      <c r="J16" s="11" t="n">
        <v>50000</v>
      </c>
      <c r="K16" s="11" t="n">
        <f aca="false">$T$14-(J16^$T$16*$T$14)/(J16^$T$16+$T$15^$T$16)</f>
        <v>93.337510657179</v>
      </c>
      <c r="L16" s="11" t="n">
        <f aca="false">($K16-J9)^2</f>
        <v>33.5990324918326</v>
      </c>
      <c r="M16" s="11" t="n">
        <f aca="false">($K16-K9)^2</f>
        <v>3.34336527175391</v>
      </c>
      <c r="N16" s="11" t="n">
        <f aca="false">($K16-L9)^2</f>
        <v>0.580351975457865</v>
      </c>
      <c r="O16" s="11" t="n">
        <f aca="false">($K16-M9)^2</f>
        <v>22.7087655579514</v>
      </c>
      <c r="P16" s="11"/>
      <c r="Q16" s="11"/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957.404008562999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I18" s="11"/>
      <c r="J18" s="11"/>
      <c r="K18" s="11"/>
      <c r="L18" s="11"/>
      <c r="M18" s="11"/>
      <c r="N18" s="11"/>
      <c r="O18" s="11"/>
      <c r="P18" s="11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O40" s="12" t="n">
        <f aca="false">AVERAGE(I40:N40)</f>
        <v>100</v>
      </c>
      <c r="P40" s="12" t="n">
        <f aca="false">STDEV(I40:N40)/SQRT(4)</f>
        <v>0</v>
      </c>
      <c r="Q40" s="12"/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192</v>
      </c>
      <c r="H41" s="11" t="n">
        <v>1000</v>
      </c>
      <c r="I41" s="0" t="n">
        <v>91.8642831083546</v>
      </c>
      <c r="J41" s="0" t="n">
        <v>99.398029916089</v>
      </c>
      <c r="K41" s="0" t="n">
        <v>91.4994527544692</v>
      </c>
      <c r="L41" s="0" t="n">
        <v>94.9288580809923</v>
      </c>
      <c r="M41" s="12"/>
      <c r="N41" s="12"/>
      <c r="O41" s="12" t="n">
        <f aca="false">AVERAGE(I41:N41)</f>
        <v>94.4226559649763</v>
      </c>
      <c r="P41" s="12" t="n">
        <f aca="false">STDEV(I41:N41)/SQRT(4)</f>
        <v>1.82804483941832</v>
      </c>
      <c r="Q41" s="12"/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0" t="n">
        <v>90.0948558920102</v>
      </c>
      <c r="J42" s="0" t="n">
        <v>91.6818679314119</v>
      </c>
      <c r="K42" s="0" t="n">
        <v>86.5012769062386</v>
      </c>
      <c r="L42" s="0" t="n">
        <v>95.2024808464065</v>
      </c>
      <c r="O42" s="12" t="n">
        <f aca="false">AVERAGE(I42:N42)</f>
        <v>90.8701203940168</v>
      </c>
      <c r="P42" s="12" t="n">
        <f aca="false">STDEV(I42:N42)/SQRT(4)</f>
        <v>1.80545722793126</v>
      </c>
      <c r="Q42" s="12"/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0" t="n">
        <v>56.9865012769062</v>
      </c>
      <c r="J43" s="0" t="n">
        <v>62.1488507843853</v>
      </c>
      <c r="K43" s="0" t="n">
        <v>58.0992338562568</v>
      </c>
      <c r="L43" s="0" t="n">
        <v>69.6643560744254</v>
      </c>
      <c r="O43" s="12" t="n">
        <f aca="false">AVERAGE(I43:N43)</f>
        <v>61.7247354979934</v>
      </c>
      <c r="P43" s="12" t="n">
        <f aca="false">STDEV(I43:N43)/SQRT(4)</f>
        <v>2.86956115056481</v>
      </c>
      <c r="Q43" s="12"/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/>
      <c r="P47" s="11"/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98.7251070973547</v>
      </c>
      <c r="K48" s="11" t="n">
        <f aca="false">($J48-I41)^2</f>
        <v>47.070905808039</v>
      </c>
      <c r="L48" s="11" t="n">
        <f aca="false">($J48-J41)^2</f>
        <v>0.452825119973344</v>
      </c>
      <c r="M48" s="11" t="n">
        <f aca="false">($J48-K41)^2</f>
        <v>52.2100806828598</v>
      </c>
      <c r="N48" s="11" t="n">
        <f aca="false">($J48-L41)^2</f>
        <v>14.4115065942323</v>
      </c>
      <c r="O48" s="11"/>
      <c r="P48" s="11"/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93.9348330202092</v>
      </c>
      <c r="K49" s="11" t="n">
        <f aca="false">($J49-I42)^2</f>
        <v>14.7454243450911</v>
      </c>
      <c r="L49" s="11" t="n">
        <f aca="false">($J49-J42)^2</f>
        <v>5.07585169133922</v>
      </c>
      <c r="M49" s="11" t="n">
        <f aca="false">($J49-K42)^2</f>
        <v>55.257756499549</v>
      </c>
      <c r="N49" s="11" t="n">
        <f aca="false">($J49-L42)^2</f>
        <v>1.60693101126286</v>
      </c>
      <c r="O49" s="11"/>
      <c r="P49" s="11"/>
      <c r="R49" s="12" t="s">
        <v>0</v>
      </c>
      <c r="S49" s="11" t="n">
        <v>77437.9611750182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60.7652229061229</v>
      </c>
      <c r="K50" s="11" t="n">
        <f aca="false">($J50-I43)^2</f>
        <v>14.2787371511103</v>
      </c>
      <c r="L50" s="11" t="n">
        <f aca="false">($J50-J43)^2</f>
        <v>1.91442610550486</v>
      </c>
      <c r="M50" s="11" t="n">
        <f aca="false">($J50-K43)^2</f>
        <v>7.10749761400606</v>
      </c>
      <c r="N50" s="11" t="n">
        <f aca="false">($J50-L43)^2</f>
        <v>79.1945711471813</v>
      </c>
      <c r="O50" s="11"/>
      <c r="P50" s="11"/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293.326513770149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/>
      <c r="N75" s="3"/>
      <c r="O75" s="11"/>
      <c r="P75" s="12" t="n">
        <f aca="false">AVERAGE(I75:N75)</f>
        <v>100</v>
      </c>
      <c r="Q75" s="12" t="n">
        <f aca="false">STDEV(I75:N75)/SQRT(4)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193</v>
      </c>
      <c r="H76" s="11" t="n">
        <v>1000</v>
      </c>
      <c r="I76" s="0" t="n">
        <v>96.0780736957315</v>
      </c>
      <c r="J76" s="0" t="n">
        <v>92.4480116745713</v>
      </c>
      <c r="K76" s="11" t="n">
        <v>96.7530098504195</v>
      </c>
      <c r="L76" s="11" t="n">
        <v>104.01313389274</v>
      </c>
      <c r="O76" s="11"/>
      <c r="P76" s="12" t="n">
        <f aca="false">AVERAGE(I76:N76)</f>
        <v>97.3230572783656</v>
      </c>
      <c r="Q76" s="12" t="n">
        <f aca="false">STDEV(I76:N76)/SQRT(4)</f>
        <v>2.42208816479379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0" t="n">
        <v>85.0601970083911</v>
      </c>
      <c r="J77" s="0" t="n">
        <v>91.8460415906604</v>
      </c>
      <c r="K77" s="0" t="n">
        <v>88.7085005472455</v>
      </c>
      <c r="L77" s="0" t="n">
        <v>94.1627143378329</v>
      </c>
      <c r="M77" s="3"/>
      <c r="N77" s="3"/>
      <c r="O77" s="11"/>
      <c r="P77" s="12" t="n">
        <f aca="false">AVERAGE(I77:N77)</f>
        <v>89.9443633710325</v>
      </c>
      <c r="Q77" s="12" t="n">
        <f aca="false">STDEV(I77:N77)/SQRT(4)</f>
        <v>1.97470046056124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0" t="n">
        <v>78.5844582269245</v>
      </c>
      <c r="J78" s="0" t="n">
        <v>73.4950747902226</v>
      </c>
      <c r="K78" s="0" t="n">
        <v>75.1732944180956</v>
      </c>
      <c r="L78" s="0" t="n">
        <v>78.2196278730391</v>
      </c>
      <c r="O78" s="11"/>
      <c r="P78" s="12" t="n">
        <f aca="false">AVERAGE(I78:N78)</f>
        <v>76.3681138270704</v>
      </c>
      <c r="Q78" s="12" t="n">
        <f aca="false">STDEV(I78:N78)/SQRT(4)</f>
        <v>1.22550103660021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 t="n">
        <v>50000</v>
      </c>
      <c r="I79" s="0" t="n">
        <v>43.0864647938709</v>
      </c>
      <c r="J79" s="0" t="n">
        <v>55.3447646844217</v>
      </c>
      <c r="K79" s="0" t="n">
        <v>45.2754469171835</v>
      </c>
      <c r="M79" s="12"/>
      <c r="N79" s="12"/>
      <c r="O79" s="11"/>
      <c r="P79" s="12" t="n">
        <f aca="false">AVERAGE(I79:N79)</f>
        <v>47.9022254651587</v>
      </c>
      <c r="Q79" s="12" t="n">
        <f aca="false">STDEV(I79:N79)/SQRT(3)</f>
        <v>3.77453984863261</v>
      </c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/>
      <c r="P82" s="11"/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98.3897302766811</v>
      </c>
      <c r="K83" s="11" t="n">
        <f aca="false">($J83-I76)^2</f>
        <v>5.34375614824754</v>
      </c>
      <c r="L83" s="11" t="n">
        <f aca="false">($J83-J76)^2</f>
        <v>35.3040199466575</v>
      </c>
      <c r="M83" s="11" t="n">
        <f aca="false">($J83-K76)^2</f>
        <v>2.67885375374192</v>
      </c>
      <c r="N83" s="11" t="n">
        <f aca="false">($J83-L76)^2</f>
        <v>31.6226682291044</v>
      </c>
      <c r="O83" s="11"/>
      <c r="P83" s="11"/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92.4358633900477</v>
      </c>
      <c r="K84" s="11" t="n">
        <f aca="false">($J84-I77)^2</f>
        <v>54.4004545734987</v>
      </c>
      <c r="L84" s="11" t="n">
        <f aca="false">($J84-J77)^2</f>
        <v>0.347889755032416</v>
      </c>
      <c r="M84" s="11" t="n">
        <f aca="false">($J84-K77)^2</f>
        <v>13.8932337619021</v>
      </c>
      <c r="N84" s="11" t="n">
        <f aca="false">($J84-L77)^2</f>
        <v>2.98201419586677</v>
      </c>
      <c r="O84" s="11"/>
      <c r="P84" s="11"/>
      <c r="R84" s="12" t="s">
        <v>0</v>
      </c>
      <c r="S84" s="11" t="n">
        <v>61101.3973944014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75.3395124590287</v>
      </c>
      <c r="K85" s="11" t="n">
        <f aca="false">($J85-I78)^2</f>
        <v>10.529673036585</v>
      </c>
      <c r="L85" s="11" t="n">
        <f aca="false">($J85-J78)^2</f>
        <v>3.40195031411075</v>
      </c>
      <c r="M85" s="11" t="n">
        <f aca="false">($J85-K78)^2</f>
        <v>0.0276284371316292</v>
      </c>
      <c r="N85" s="11" t="n">
        <f aca="false">($J85-L78)^2</f>
        <v>8.29506479802049</v>
      </c>
      <c r="O85" s="11"/>
      <c r="P85" s="11"/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 t="n">
        <v>50000</v>
      </c>
      <c r="I86" s="11" t="n">
        <v>50000</v>
      </c>
      <c r="J86" s="11" t="n">
        <f aca="false">S$83-(I86^S$85*S$83)/(I86^S$85+S$84^S$85)</f>
        <v>54.9960656007738</v>
      </c>
      <c r="K86" s="11"/>
      <c r="L86" s="11"/>
      <c r="M86" s="11"/>
      <c r="N86" s="11"/>
      <c r="O86" s="11"/>
      <c r="R86" s="12" t="s">
        <v>15</v>
      </c>
      <c r="S86" s="11" t="n">
        <f aca="false">SUM(K82:P85)</f>
        <v>168.827206949899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/>
      <c r="N109" s="3"/>
      <c r="O109" s="12" t="n">
        <f aca="false">AVERAGE(I109:N109)</f>
        <v>100</v>
      </c>
      <c r="P109" s="12" t="n">
        <f aca="false">STDEV(I109:N109)/SQRT(4)</f>
        <v>0</v>
      </c>
      <c r="Q109" s="12"/>
      <c r="R109" s="12"/>
      <c r="S109" s="11"/>
      <c r="T109" s="3"/>
      <c r="X109" s="12"/>
      <c r="Y109" s="12"/>
      <c r="Z109" s="3"/>
      <c r="AA109" s="3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0" t="s">
        <v>194</v>
      </c>
      <c r="H110" s="11" t="n">
        <v>1000</v>
      </c>
      <c r="I110" s="0" t="n">
        <v>92.758117475374</v>
      </c>
      <c r="J110" s="0" t="n">
        <v>90.7333090113097</v>
      </c>
      <c r="K110" s="0" t="n">
        <v>85.2426121853338</v>
      </c>
      <c r="L110" s="0" t="n">
        <v>88.5990514410799</v>
      </c>
      <c r="N110" s="11"/>
      <c r="O110" s="12" t="n">
        <f aca="false">AVERAGE(I110:N110)</f>
        <v>89.3332725282743</v>
      </c>
      <c r="P110" s="12" t="n">
        <f aca="false">STDEV(I110:N110)/SQRT(4)</f>
        <v>1.60629614620332</v>
      </c>
      <c r="Q110" s="12"/>
      <c r="R110" s="12"/>
      <c r="S110" s="11"/>
      <c r="V110" s="11"/>
      <c r="W110" s="25"/>
      <c r="X110" s="25"/>
      <c r="Y110" s="25"/>
      <c r="Z110" s="25"/>
      <c r="AA110" s="25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0" t="n">
        <v>81.8496898941992</v>
      </c>
      <c r="J111" s="0" t="n">
        <v>80.627508208683</v>
      </c>
      <c r="K111" s="0" t="n">
        <v>81.2294782925939</v>
      </c>
      <c r="L111" s="0" t="n">
        <v>88.4348777818314</v>
      </c>
      <c r="O111" s="12" t="n">
        <f aca="false">AVERAGE(I111:N111)</f>
        <v>83.0353885443269</v>
      </c>
      <c r="P111" s="12" t="n">
        <f aca="false">STDEV(I111:N111)/SQRT(4)</f>
        <v>1.81703891131828</v>
      </c>
      <c r="Q111" s="12"/>
      <c r="R111" s="12"/>
      <c r="S111" s="11"/>
      <c r="U111" s="3"/>
      <c r="V111" s="11"/>
      <c r="W111" s="3"/>
      <c r="X111" s="25"/>
      <c r="Y111" s="25"/>
      <c r="Z111" s="25"/>
      <c r="AA111" s="25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50000</v>
      </c>
      <c r="I112" s="0" t="n">
        <v>57.7891280554542</v>
      </c>
      <c r="J112" s="0" t="n">
        <v>58.2816490331996</v>
      </c>
      <c r="K112" s="0" t="n">
        <v>61.0908427581175</v>
      </c>
      <c r="L112" s="0" t="n">
        <v>60.1787668734039</v>
      </c>
      <c r="O112" s="12" t="n">
        <f aca="false">AVERAGE(I112:N112)</f>
        <v>59.3350966800438</v>
      </c>
      <c r="P112" s="12" t="n">
        <f aca="false">STDEV(I112:N112)/SQRT(4)</f>
        <v>0.779647068587902</v>
      </c>
      <c r="Q112" s="12"/>
      <c r="R112" s="12"/>
      <c r="S112" s="11"/>
      <c r="X112" s="25"/>
      <c r="Y112" s="25"/>
      <c r="Z112" s="25"/>
      <c r="AA112" s="25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/>
      <c r="P116" s="11"/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95.6025236058135</v>
      </c>
      <c r="K117" s="11" t="n">
        <f aca="false">($J117-I110)^2</f>
        <v>8.09064623488186</v>
      </c>
      <c r="L117" s="11" t="n">
        <f aca="false">($J117-J110)^2</f>
        <v>23.7092507673288</v>
      </c>
      <c r="M117" s="11" t="n">
        <f aca="false">($J117-K110)^2</f>
        <v>107.327764640186</v>
      </c>
      <c r="N117" s="11" t="n">
        <f aca="false">($J117-L110)^2</f>
        <v>49.0486223621985</v>
      </c>
      <c r="O117" s="11"/>
      <c r="P117" s="11"/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81.3016416136313</v>
      </c>
      <c r="K118" s="11" t="n">
        <f aca="false">($J118-I111)^2</f>
        <v>0.300356917833398</v>
      </c>
      <c r="L118" s="11" t="n">
        <f aca="false">($J118-J111)^2</f>
        <v>0.454455847667237</v>
      </c>
      <c r="M118" s="11" t="n">
        <f aca="false">($J118-K111)^2</f>
        <v>0.00520754490315211</v>
      </c>
      <c r="N118" s="11" t="n">
        <f aca="false">($J118-L111)^2</f>
        <v>50.8830582313176</v>
      </c>
      <c r="O118" s="11"/>
      <c r="P118" s="11"/>
      <c r="R118" s="12" t="s">
        <v>0</v>
      </c>
      <c r="S118" s="11" t="n">
        <v>21740.3153618291</v>
      </c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30.304181480357</v>
      </c>
      <c r="K119" s="11"/>
      <c r="L119" s="11"/>
      <c r="M119" s="11"/>
      <c r="N119" s="11"/>
      <c r="O119" s="11"/>
      <c r="P119" s="11"/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239.819362546316</v>
      </c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/>
      <c r="N143" s="3"/>
      <c r="O143" s="11"/>
      <c r="P143" s="12" t="n">
        <f aca="false">AVERAGE(I143:N143)</f>
        <v>100</v>
      </c>
      <c r="Q143" s="12" t="n">
        <f aca="false">STDEV(I143:N143)/SQRT(4)</f>
        <v>0</v>
      </c>
      <c r="R143" s="12"/>
      <c r="S143" s="11"/>
      <c r="T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0" t="s">
        <v>195</v>
      </c>
      <c r="H144" s="11" t="n">
        <v>1000</v>
      </c>
      <c r="I144" s="0" t="n">
        <v>98.2852973367384</v>
      </c>
      <c r="J144" s="0" t="n">
        <v>93.7796424662532</v>
      </c>
      <c r="K144" s="0" t="n">
        <v>95.5673112002919</v>
      </c>
      <c r="L144" s="0" t="n">
        <v>103.794235680409</v>
      </c>
      <c r="M144" s="3"/>
      <c r="N144" s="3"/>
      <c r="O144" s="11"/>
      <c r="P144" s="12" t="n">
        <f aca="false">AVERAGE(I144:N144)</f>
        <v>97.8566216709231</v>
      </c>
      <c r="Q144" s="12" t="n">
        <f aca="false">STDEV(I144:N144)/SQRT(4)</f>
        <v>2.18521022669746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0" t="n">
        <v>93.9985406785845</v>
      </c>
      <c r="J145" s="0" t="n">
        <v>99.2338562568406</v>
      </c>
      <c r="K145" s="0" t="n">
        <v>90.4779277635899</v>
      </c>
      <c r="L145" s="0" t="n">
        <v>101.021524990879</v>
      </c>
      <c r="O145" s="11"/>
      <c r="P145" s="12" t="n">
        <f aca="false">AVERAGE(I145:N145)</f>
        <v>96.1829624224735</v>
      </c>
      <c r="Q145" s="12" t="n">
        <f aca="false">STDEV(I145:N145)/SQRT(4)</f>
        <v>2.41589803405125</v>
      </c>
      <c r="R145" s="12"/>
      <c r="S145" s="11"/>
      <c r="U145" s="3"/>
      <c r="V145" s="3"/>
      <c r="W145" s="3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50000</v>
      </c>
      <c r="I146" s="0" t="n">
        <v>73.3309011309741</v>
      </c>
      <c r="J146" s="0" t="n">
        <v>77.143378329077</v>
      </c>
      <c r="K146" s="0" t="n">
        <v>76.4502006566946</v>
      </c>
      <c r="L146" s="0" t="n">
        <v>84.5676760306457</v>
      </c>
      <c r="O146" s="11"/>
      <c r="P146" s="12" t="n">
        <f aca="false">AVERAGE(I146:N146)</f>
        <v>77.8730390368479</v>
      </c>
      <c r="Q146" s="12" t="n">
        <f aca="false">STDEV(I146:N146)/SQRT(4)</f>
        <v>2.38058212487345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/>
      <c r="P150" s="11"/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99.1534190183593</v>
      </c>
      <c r="K151" s="11" t="n">
        <f aca="false">($J151-I144)^2</f>
        <v>0.753635254100334</v>
      </c>
      <c r="L151" s="11" t="n">
        <f aca="false">($J151-J144)^2</f>
        <v>28.8774744319656</v>
      </c>
      <c r="M151" s="11" t="n">
        <f aca="false">($J151-K144)^2</f>
        <v>12.8601692828043</v>
      </c>
      <c r="N151" s="11" t="n">
        <f aca="false">($J151-L144)^2</f>
        <v>21.537179290758</v>
      </c>
      <c r="O151" s="11"/>
      <c r="P151" s="11"/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95.9057399978646</v>
      </c>
      <c r="K152" s="11" t="n">
        <f aca="false">($J152-I145)^2</f>
        <v>3.63740924346235</v>
      </c>
      <c r="L152" s="11" t="n">
        <f aca="false">($J152-J145)^2</f>
        <v>11.0763578332606</v>
      </c>
      <c r="M152" s="11" t="n">
        <f aca="false">($J152-K145)^2</f>
        <v>29.4611456505418</v>
      </c>
      <c r="N152" s="11" t="n">
        <f aca="false">($J152-L145)^2</f>
        <v>26.1712560947516</v>
      </c>
      <c r="O152" s="11"/>
      <c r="P152" s="11"/>
      <c r="R152" s="12" t="s">
        <v>0</v>
      </c>
      <c r="S152" s="11" t="n">
        <v>117122.190515311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50000</v>
      </c>
      <c r="I153" s="11" t="n">
        <v>50000</v>
      </c>
      <c r="J153" s="11" t="n">
        <f aca="false">S$151-(I153^S$153*S$151)/(I153^S$153+S$152^S$153)</f>
        <v>70.0817708014549</v>
      </c>
      <c r="K153" s="11"/>
      <c r="L153" s="11"/>
      <c r="M153" s="11"/>
      <c r="N153" s="11"/>
      <c r="O153" s="11"/>
      <c r="P153" s="11"/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134.374627081645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5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K9" activeCellId="0" sqref="K9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tr">
        <f aca="false">G7</f>
        <v>Amb194</v>
      </c>
      <c r="B6" s="9" t="n">
        <f aca="false">AVERAGE(T15,AN15,AC15,AY15,BJ15)</f>
        <v>535152.393227385</v>
      </c>
      <c r="C6" s="9" t="e">
        <f aca="false">STDEV(T15,AN15,AC15,AY15,BJ15)</f>
        <v>#DIV/0!</v>
      </c>
      <c r="D6" s="10" t="n">
        <f aca="false">B6/1000</f>
        <v>535.152393227385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/>
      <c r="O6" s="3"/>
      <c r="P6" s="12" t="n">
        <f aca="false">AVERAGE(J6:O6)</f>
        <v>100</v>
      </c>
      <c r="Q6" s="12" t="n">
        <f aca="false">STDEV(J6:O6)/SQRT(4)</f>
        <v>0</v>
      </c>
      <c r="R6" s="12"/>
      <c r="T6" s="11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196</v>
      </c>
      <c r="I7" s="11" t="n">
        <v>1000</v>
      </c>
      <c r="J7" s="0" t="n">
        <v>95.4398273070696</v>
      </c>
      <c r="K7" s="0" t="n">
        <v>100.404749055586</v>
      </c>
      <c r="L7" s="0" t="n">
        <v>102.401511063141</v>
      </c>
      <c r="M7" s="0" t="n">
        <v>95.7906098219104</v>
      </c>
      <c r="P7" s="12" t="n">
        <f aca="false">AVERAGE(J7:O7)</f>
        <v>98.5091743119267</v>
      </c>
      <c r="Q7" s="12" t="n">
        <f aca="false">STDEV(J7:O7)/SQRT(4)</f>
        <v>1.72131182813805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Amb753</v>
      </c>
      <c r="B8" s="17" t="n">
        <f aca="false">AVERAGE(S49,AB49,AM49,AX49)</f>
        <v>209373.486301108</v>
      </c>
      <c r="C8" s="18" t="e">
        <f aca="false">STDEV(S49,AB49,AM49,AX49)</f>
        <v>#DIV/0!</v>
      </c>
      <c r="D8" s="10" t="n">
        <f aca="false">B8/1000</f>
        <v>209.373486301108</v>
      </c>
      <c r="E8" s="10" t="e">
        <f aca="false">C8/1000</f>
        <v>#DIV/0!</v>
      </c>
      <c r="I8" s="11" t="n">
        <v>5000</v>
      </c>
      <c r="J8" s="0" t="n">
        <v>96.9643820831085</v>
      </c>
      <c r="K8" s="0" t="n">
        <v>100.782514840799</v>
      </c>
      <c r="L8" s="0" t="n">
        <v>99.2849433351322</v>
      </c>
      <c r="M8" s="0" t="n">
        <v>95.4533189422558</v>
      </c>
      <c r="P8" s="12" t="n">
        <f aca="false">AVERAGE(J8:O8)</f>
        <v>98.1212898003239</v>
      </c>
      <c r="Q8" s="12" t="n">
        <f aca="false">STDEV(J8:O8)/SQRT(4)</f>
        <v>1.18647630369569</v>
      </c>
      <c r="R8" s="12"/>
      <c r="S8" s="2"/>
      <c r="T8" s="11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0" t="n">
        <v>90.4344306529951</v>
      </c>
      <c r="K9" s="0" t="n">
        <v>90.9066378845116</v>
      </c>
      <c r="L9" s="0" t="n">
        <v>95.6961683756071</v>
      </c>
      <c r="M9" s="0" t="n">
        <v>89.3550998381004</v>
      </c>
      <c r="P9" s="12" t="n">
        <f aca="false">AVERAGE(J9:O9)</f>
        <v>91.5980841878035</v>
      </c>
      <c r="Q9" s="12" t="n">
        <f aca="false">STDEV(J9:O9)/SQRT(4)</f>
        <v>1.40408512155149</v>
      </c>
      <c r="R9" s="12"/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Amb139</v>
      </c>
      <c r="B10" s="17" t="n">
        <f aca="false">AVERAGE(S84,AB84,AM84,AX84)</f>
        <v>402423.829561901</v>
      </c>
      <c r="C10" s="18" t="e">
        <f aca="false">STDEV(S84,AB84,AM84,AX84)</f>
        <v>#DIV/0!</v>
      </c>
      <c r="D10" s="10" t="n">
        <f aca="false">B10/1000</f>
        <v>402.423829561901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Amb841</v>
      </c>
      <c r="B12" s="17" t="n">
        <f aca="false">AVERAGE(S118)</f>
        <v>672111.37098856</v>
      </c>
      <c r="C12" s="18" t="e">
        <f aca="false">STDEV(S118)</f>
        <v>#DIV/0!</v>
      </c>
      <c r="D12" s="10" t="n">
        <f aca="false">B12/1000</f>
        <v>672.11137098856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/>
      <c r="Q13" s="11"/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str">
        <f aca="false">G144</f>
        <v>Amb497</v>
      </c>
      <c r="B14" s="17" t="n">
        <f aca="false">AVERAGE(S152,AB152,AM152)</f>
        <v>53687092200000</v>
      </c>
      <c r="C14" s="18" t="e">
        <f aca="false">STDEV(S152,AB152,AM152)</f>
        <v>#DIV/0!</v>
      </c>
      <c r="D14" s="10" t="n">
        <f aca="false">B14/1000</f>
        <v>53687092200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99.8134858647221</v>
      </c>
      <c r="L14" s="11" t="n">
        <f aca="false">($K14-J7)^2</f>
        <v>19.1288891789266</v>
      </c>
      <c r="M14" s="11" t="n">
        <f aca="false">($K14-K7)^2</f>
        <v>0.349592160870593</v>
      </c>
      <c r="N14" s="11" t="n">
        <f aca="false">($K14-L7)^2</f>
        <v>6.69787442765136</v>
      </c>
      <c r="O14" s="11" t="n">
        <f aca="false">($K14-M7)^2</f>
        <v>16.1835316558281</v>
      </c>
      <c r="P14" s="11"/>
      <c r="Q14" s="11"/>
      <c r="S14" s="12" t="s">
        <v>12</v>
      </c>
      <c r="T14" s="11" t="n">
        <f aca="false">P6</f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99.0743353056116</v>
      </c>
      <c r="L15" s="11" t="n">
        <f aca="false">($K15-J8)^2</f>
        <v>4.45190260115113</v>
      </c>
      <c r="M15" s="11" t="n">
        <f aca="false">($K15-K8)^2</f>
        <v>2.91787732443308</v>
      </c>
      <c r="N15" s="11" t="n">
        <f aca="false">($K15-L8)^2</f>
        <v>0.0443557420985559</v>
      </c>
      <c r="O15" s="11" t="n">
        <f aca="false">($K15-M8)^2</f>
        <v>13.1117595036903</v>
      </c>
      <c r="P15" s="11"/>
      <c r="Q15" s="11"/>
      <c r="S15" s="12" t="s">
        <v>0</v>
      </c>
      <c r="T15" s="11" t="n">
        <v>535152.393227385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I16" s="11" t="n">
        <v>50000</v>
      </c>
      <c r="J16" s="11" t="n">
        <v>50000</v>
      </c>
      <c r="K16" s="11" t="n">
        <f aca="false">$T$14-(J16^$T$16*$T$14)/(J16^$T$16+$T$15^$T$16)</f>
        <v>91.4552173794886</v>
      </c>
      <c r="L16" s="11" t="n">
        <f aca="false">($K16-J9)^2</f>
        <v>1.04200554098534</v>
      </c>
      <c r="M16" s="11" t="n">
        <f aca="false">($K16-K9)^2</f>
        <v>0.300939462309242</v>
      </c>
      <c r="N16" s="11" t="n">
        <f aca="false">($K16-L9)^2</f>
        <v>17.9856653514784</v>
      </c>
      <c r="O16" s="11" t="n">
        <f aca="false">($K16-M9)^2</f>
        <v>4.41049368764648</v>
      </c>
      <c r="P16" s="11"/>
      <c r="Q16" s="11"/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86.6248866370692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I18" s="11"/>
      <c r="J18" s="11"/>
      <c r="K18" s="11"/>
      <c r="L18" s="11"/>
      <c r="M18" s="11"/>
      <c r="N18" s="11"/>
      <c r="O18" s="11"/>
      <c r="P18" s="11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O40" s="12" t="n">
        <f aca="false">AVERAGE(I40:N40)</f>
        <v>100</v>
      </c>
      <c r="P40" s="12" t="n">
        <f aca="false">STDEV(I40:L40)/SQRT(4)</f>
        <v>0</v>
      </c>
      <c r="Q40" s="12"/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197</v>
      </c>
      <c r="H41" s="11" t="n">
        <v>1000</v>
      </c>
      <c r="I41" s="0" t="n">
        <v>100.404749055586</v>
      </c>
      <c r="J41" s="0" t="n">
        <v>102.253103076093</v>
      </c>
      <c r="K41" s="0" t="n">
        <v>127.765785213168</v>
      </c>
      <c r="L41" s="0" t="n">
        <v>100.580140313006</v>
      </c>
      <c r="M41" s="12"/>
      <c r="N41" s="12"/>
      <c r="O41" s="12" t="n">
        <f aca="false">AVERAGE(I41:N41)</f>
        <v>107.750944414463</v>
      </c>
      <c r="P41" s="12" t="n">
        <f aca="false">STDEV(I41:L41)/SQRT(4)</f>
        <v>6.68460376095481</v>
      </c>
      <c r="Q41" s="12"/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0" t="n">
        <v>99.2039935240151</v>
      </c>
      <c r="J42" s="0" t="n">
        <v>101.106314085267</v>
      </c>
      <c r="K42" s="0" t="n">
        <v>112.601187263896</v>
      </c>
      <c r="L42" s="0" t="n">
        <v>99.7436589314625</v>
      </c>
      <c r="O42" s="12" t="n">
        <f aca="false">AVERAGE(I42:N42)</f>
        <v>103.16378845116</v>
      </c>
      <c r="P42" s="12" t="n">
        <f aca="false">STDEV(I42:L42)/SQRT(4)</f>
        <v>3.1711585542391</v>
      </c>
      <c r="Q42" s="12"/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0" t="n">
        <v>77.4959525094441</v>
      </c>
      <c r="J43" s="0" t="n">
        <v>77.6713437668645</v>
      </c>
      <c r="K43" s="0" t="n">
        <v>81.2196438208311</v>
      </c>
      <c r="L43" s="0" t="n">
        <v>82.2854830005397</v>
      </c>
      <c r="O43" s="12" t="n">
        <f aca="false">AVERAGE(I43:N43)</f>
        <v>79.6681057744198</v>
      </c>
      <c r="P43" s="12" t="n">
        <f aca="false">STDEV(I43:L43)/SQRT(4)</f>
        <v>1.22349370569944</v>
      </c>
      <c r="Q43" s="12"/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/>
      <c r="P47" s="11"/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99.5246549279653</v>
      </c>
      <c r="K48" s="11" t="n">
        <f aca="false">($J48-I41)^2</f>
        <v>0.774565673472506</v>
      </c>
      <c r="L48" s="11" t="n">
        <f aca="false">($J48-J41)^2</f>
        <v>7.44442929702169</v>
      </c>
      <c r="M48" s="11" t="n">
        <f aca="false">($J48-K41)^2</f>
        <v>797.561439785796</v>
      </c>
      <c r="N48" s="11" t="n">
        <f aca="false">($J48-L41)^2</f>
        <v>1.1140493980346</v>
      </c>
      <c r="O48" s="11"/>
      <c r="P48" s="11"/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97.6676220150765</v>
      </c>
      <c r="K49" s="11" t="n">
        <f aca="false">($J49-I42)^2</f>
        <v>2.36043741347823</v>
      </c>
      <c r="L49" s="11" t="n">
        <f aca="false">($J49-J42)^2</f>
        <v>11.8246031535909</v>
      </c>
      <c r="M49" s="11" t="n">
        <f aca="false">($J49-K42)^2</f>
        <v>223.011371040749</v>
      </c>
      <c r="N49" s="11" t="n">
        <f aca="false">($J49-L42)^2</f>
        <v>4.30992927819744</v>
      </c>
      <c r="O49" s="11"/>
      <c r="P49" s="11"/>
      <c r="R49" s="12" t="s">
        <v>0</v>
      </c>
      <c r="S49" s="11" t="n">
        <v>209373.486301108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80.7227790654151</v>
      </c>
      <c r="K50" s="11" t="n">
        <f aca="false">($J50-I43)^2</f>
        <v>10.4124096223194</v>
      </c>
      <c r="L50" s="11" t="n">
        <f aca="false">($J50-J43)^2</f>
        <v>9.31125738124034</v>
      </c>
      <c r="M50" s="11" t="n">
        <f aca="false">($J50-K43)^2</f>
        <v>0.246874585174642</v>
      </c>
      <c r="N50" s="11" t="n">
        <f aca="false">($J50-L43)^2</f>
        <v>2.44204358885405</v>
      </c>
      <c r="O50" s="11"/>
      <c r="P50" s="11"/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1070.81341021793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/>
      <c r="N75" s="3"/>
      <c r="O75" s="11"/>
      <c r="P75" s="12" t="n">
        <f aca="false">AVERAGE(I75:N75)</f>
        <v>100</v>
      </c>
      <c r="Q75" s="12" t="n">
        <f aca="false">STDEV(I75:N75)/SQRT(4)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198</v>
      </c>
      <c r="H76" s="11" t="n">
        <v>1000</v>
      </c>
      <c r="I76" s="0" t="n">
        <v>105.706961683756</v>
      </c>
      <c r="J76" s="0" t="n">
        <v>100.364274150027</v>
      </c>
      <c r="K76" s="11" t="n">
        <v>83.4187803561791</v>
      </c>
      <c r="L76" s="11" t="n">
        <v>99.2174851592013</v>
      </c>
      <c r="O76" s="11"/>
      <c r="P76" s="12" t="n">
        <f aca="false">AVERAGE(I76:N76)</f>
        <v>97.1768753372909</v>
      </c>
      <c r="Q76" s="12" t="n">
        <f aca="false">STDEV(I76:N76)/SQRT(4)</f>
        <v>4.79905503045611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0" t="n">
        <v>101.281705342688</v>
      </c>
      <c r="J77" s="0" t="n">
        <v>98.1516459794927</v>
      </c>
      <c r="K77" s="0" t="n">
        <v>101.713437668645</v>
      </c>
      <c r="L77" s="0" t="n">
        <v>97.733405288721</v>
      </c>
      <c r="M77" s="3"/>
      <c r="N77" s="3"/>
      <c r="O77" s="11"/>
      <c r="P77" s="12" t="n">
        <f aca="false">AVERAGE(I77:N77)</f>
        <v>99.7200485698867</v>
      </c>
      <c r="Q77" s="12" t="n">
        <f aca="false">STDEV(I77:N77)/SQRT(4)</f>
        <v>1.03356221338469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50000</v>
      </c>
      <c r="I78" s="0" t="n">
        <v>89.2471667566109</v>
      </c>
      <c r="J78" s="0" t="n">
        <v>86.2520237452779</v>
      </c>
      <c r="K78" s="0" t="n">
        <v>95.4263356718834</v>
      </c>
      <c r="L78" s="0" t="n">
        <v>84.6600107933081</v>
      </c>
      <c r="O78" s="11"/>
      <c r="P78" s="12" t="n">
        <f aca="false">AVERAGE(I78:N78)</f>
        <v>88.8963842417701</v>
      </c>
      <c r="Q78" s="12" t="n">
        <f aca="false">STDEV(I78:N78)/SQRT(4)</f>
        <v>2.37526869502166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C79" s="11"/>
      <c r="D79" s="11"/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/>
      <c r="P82" s="11"/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99.7521217323513</v>
      </c>
      <c r="K83" s="11" t="n">
        <f aca="false">($J83-I76)^2</f>
        <v>35.4601188468453</v>
      </c>
      <c r="L83" s="11" t="n">
        <f aca="false">($J83-J76)^2</f>
        <v>0.374730582466172</v>
      </c>
      <c r="M83" s="11" t="n">
        <f aca="false">($J83-K76)^2</f>
        <v>266.77804051058</v>
      </c>
      <c r="N83" s="11" t="n">
        <f aca="false">($J83-L76)^2</f>
        <v>0.285836265349601</v>
      </c>
      <c r="O83" s="11"/>
      <c r="P83" s="11"/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98.7727767407772</v>
      </c>
      <c r="K84" s="11" t="n">
        <f aca="false">($J84-I77)^2</f>
        <v>6.2947227294862</v>
      </c>
      <c r="L84" s="11" t="n">
        <f aca="false">($J84-J77)^2</f>
        <v>0.385803422613833</v>
      </c>
      <c r="M84" s="11" t="n">
        <f aca="false">($J84-K77)^2</f>
        <v>8.64748669268846</v>
      </c>
      <c r="N84" s="11" t="n">
        <f aca="false">($J84-L77)^2</f>
        <v>1.08029301534936</v>
      </c>
      <c r="O84" s="11"/>
      <c r="P84" s="11"/>
      <c r="R84" s="12" t="s">
        <v>0</v>
      </c>
      <c r="S84" s="11" t="n">
        <v>402423.829561901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50000</v>
      </c>
      <c r="I85" s="11" t="n">
        <v>50000</v>
      </c>
      <c r="J85" s="11" t="n">
        <f aca="false">S$83-(I85^S$85*S$83)/(I85^S$85+S$84^S$85)</f>
        <v>88.9484159027572</v>
      </c>
      <c r="K85" s="11" t="n">
        <f aca="false">($J85-I78)^2</f>
        <v>0.0892520726783259</v>
      </c>
      <c r="L85" s="11" t="n">
        <f aca="false">($J85-J78)^2</f>
        <v>7.27053066691577</v>
      </c>
      <c r="M85" s="11" t="n">
        <f aca="false">($J85-K78)^2</f>
        <v>41.9634445352363</v>
      </c>
      <c r="N85" s="11" t="n">
        <f aca="false">($J85-L78)^2</f>
        <v>18.3904183827489</v>
      </c>
      <c r="O85" s="11"/>
      <c r="P85" s="11"/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387.020677722958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/>
      <c r="N109" s="3"/>
      <c r="O109" s="12" t="n">
        <f aca="false">AVERAGE(I109:N109)</f>
        <v>100</v>
      </c>
      <c r="P109" s="12" t="n">
        <f aca="false">STDEV(K109:N109)/SQRT(4)</f>
        <v>0</v>
      </c>
      <c r="Q109" s="12"/>
      <c r="R109" s="12"/>
      <c r="S109" s="11"/>
      <c r="T109" s="3"/>
      <c r="X109" s="12"/>
      <c r="Y109" s="12"/>
      <c r="Z109" s="3"/>
      <c r="AA109" s="3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0" t="s">
        <v>199</v>
      </c>
      <c r="H110" s="11" t="n">
        <v>1000</v>
      </c>
      <c r="I110" s="0" t="n">
        <v>104.074473826228</v>
      </c>
      <c r="J110" s="0" t="n">
        <v>101.902320561252</v>
      </c>
      <c r="K110" s="0" t="n">
        <v>97.6524554776039</v>
      </c>
      <c r="L110" s="0" t="n">
        <v>99.1365353480842</v>
      </c>
      <c r="N110" s="11"/>
      <c r="O110" s="12" t="n">
        <f aca="false">AVERAGE(I110:N110)</f>
        <v>100.691446303292</v>
      </c>
      <c r="P110" s="12" t="n">
        <f aca="false">STDEV(K110:N110)/SQRT(4)</f>
        <v>0.524701470119537</v>
      </c>
      <c r="Q110" s="12"/>
      <c r="R110" s="12"/>
      <c r="S110" s="11"/>
      <c r="V110" s="11"/>
      <c r="W110" s="25"/>
      <c r="X110" s="25"/>
      <c r="Y110" s="25"/>
      <c r="Z110" s="25"/>
      <c r="AA110" s="25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0" t="n">
        <v>102.833243389099</v>
      </c>
      <c r="J111" s="0" t="n">
        <v>99.4063680518079</v>
      </c>
      <c r="K111" s="0" t="n">
        <v>97.0183486238532</v>
      </c>
      <c r="L111" s="0" t="n">
        <v>98.8262277388019</v>
      </c>
      <c r="O111" s="12" t="n">
        <f aca="false">AVERAGE(I111:N111)</f>
        <v>99.5210469508905</v>
      </c>
      <c r="P111" s="12" t="n">
        <f aca="false">STDEV(K111:N111)/SQRT(4)</f>
        <v>0.639181790872881</v>
      </c>
      <c r="Q111" s="12"/>
      <c r="R111" s="12"/>
      <c r="S111" s="11"/>
      <c r="U111" s="3"/>
      <c r="V111" s="11"/>
      <c r="W111" s="3"/>
      <c r="X111" s="25"/>
      <c r="Y111" s="25"/>
      <c r="Z111" s="25"/>
      <c r="AA111" s="25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20000</v>
      </c>
      <c r="I112" s="0" t="n">
        <v>102.064220183486</v>
      </c>
      <c r="J112" s="0" t="n">
        <v>99.0960604425256</v>
      </c>
      <c r="K112" s="0" t="n">
        <v>90.7717215326498</v>
      </c>
      <c r="L112" s="0" t="n">
        <v>96.0604425256341</v>
      </c>
      <c r="O112" s="12" t="n">
        <f aca="false">AVERAGE(I112:N112)</f>
        <v>96.9981111710739</v>
      </c>
      <c r="P112" s="12" t="n">
        <f aca="false">STDEV(K112:N112)/SQRT(4)</f>
        <v>1.86984523897142</v>
      </c>
      <c r="Q112" s="12"/>
      <c r="R112" s="12"/>
      <c r="S112" s="11"/>
      <c r="X112" s="25"/>
      <c r="Y112" s="25"/>
      <c r="Z112" s="25"/>
      <c r="AA112" s="25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/>
      <c r="P116" s="11"/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99.8514361748887</v>
      </c>
      <c r="K117" s="11" t="n">
        <f aca="false">($J117-I110)^2</f>
        <v>17.8340470046297</v>
      </c>
      <c r="L117" s="11" t="n">
        <f aca="false">($J117-J110)^2</f>
        <v>4.20612676622892</v>
      </c>
      <c r="M117" s="11" t="n">
        <f aca="false">($J117-K110)^2</f>
        <v>4.835516107031</v>
      </c>
      <c r="N117" s="11" t="n">
        <f aca="false">($J117-L110)^2</f>
        <v>0.51108319216571</v>
      </c>
      <c r="O117" s="11"/>
      <c r="P117" s="11"/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99.2615690395658</v>
      </c>
      <c r="K118" s="11" t="n">
        <f aca="false">($J118-I111)^2</f>
        <v>12.7568576591134</v>
      </c>
      <c r="L118" s="11" t="n">
        <f aca="false">($J118-J111)^2</f>
        <v>0.0209667539462888</v>
      </c>
      <c r="M118" s="11" t="n">
        <f aca="false">($J118-K111)^2</f>
        <v>5.03203783346981</v>
      </c>
      <c r="N118" s="11" t="n">
        <f aca="false">($J118-L111)^2</f>
        <v>0.1895220481508</v>
      </c>
      <c r="O118" s="11"/>
      <c r="P118" s="11"/>
      <c r="R118" s="12" t="s">
        <v>0</v>
      </c>
      <c r="S118" s="11" t="n">
        <v>672111.37098856</v>
      </c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97.1102916613791</v>
      </c>
      <c r="K119" s="11" t="n">
        <f aca="false">($J119-I112)^2</f>
        <v>24.5414078021445</v>
      </c>
      <c r="L119" s="11" t="n">
        <f aca="false">($J119-J112)^2</f>
        <v>3.94327765217613</v>
      </c>
      <c r="M119" s="11" t="n">
        <f aca="false">($J119-K112)^2</f>
        <v>40.177471276819</v>
      </c>
      <c r="N119" s="11" t="n">
        <f aca="false">($J119-L112)^2</f>
        <v>1.10218320782448</v>
      </c>
      <c r="O119" s="11"/>
      <c r="P119" s="11"/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115.1504973037</v>
      </c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/>
      <c r="N143" s="3"/>
      <c r="O143" s="11"/>
      <c r="P143" s="12" t="n">
        <f aca="false">AVERAGE(I143:N143)</f>
        <v>100</v>
      </c>
      <c r="Q143" s="12" t="n">
        <f aca="false">STDEV(I143:N143)/SQRT(4)</f>
        <v>0</v>
      </c>
      <c r="R143" s="12"/>
      <c r="S143" s="11"/>
      <c r="T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0" t="s">
        <v>200</v>
      </c>
      <c r="H144" s="11" t="n">
        <v>1000</v>
      </c>
      <c r="I144" s="0" t="n">
        <v>102.671343766865</v>
      </c>
      <c r="J144" s="0" t="n">
        <v>110.982191041554</v>
      </c>
      <c r="K144" s="0" t="n">
        <v>103.291958985429</v>
      </c>
      <c r="L144" s="0" t="n">
        <v>100.607123583378</v>
      </c>
      <c r="M144" s="3"/>
      <c r="N144" s="3"/>
      <c r="O144" s="11"/>
      <c r="P144" s="12" t="n">
        <f aca="false">AVERAGE(I144:N144)</f>
        <v>104.388154344307</v>
      </c>
      <c r="Q144" s="12" t="n">
        <f aca="false">STDEV(I144:N144)/SQRT(4)</f>
        <v>2.27168433112551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0" t="n">
        <v>103.993524015111</v>
      </c>
      <c r="J145" s="0" t="n">
        <v>110.172692930383</v>
      </c>
      <c r="K145" s="0" t="n">
        <v>102.995143011333</v>
      </c>
      <c r="L145" s="0" t="n">
        <v>98.6373448461954</v>
      </c>
      <c r="O145" s="11"/>
      <c r="P145" s="12" t="n">
        <f aca="false">AVERAGE(I145:N145)</f>
        <v>103.949676200756</v>
      </c>
      <c r="Q145" s="12" t="n">
        <f aca="false">STDEV(I145:N145)/SQRT(4)</f>
        <v>2.37802189992717</v>
      </c>
      <c r="R145" s="12"/>
      <c r="S145" s="11"/>
      <c r="U145" s="3"/>
      <c r="V145" s="3"/>
      <c r="W145" s="3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50000</v>
      </c>
      <c r="I146" s="0" t="n">
        <v>102.711818672423</v>
      </c>
      <c r="J146" s="0" t="n">
        <v>100.984889368591</v>
      </c>
      <c r="K146" s="0" t="n">
        <v>97.2881813275769</v>
      </c>
      <c r="L146" s="0" t="n">
        <v>99.7976254722072</v>
      </c>
      <c r="O146" s="11"/>
      <c r="P146" s="12" t="n">
        <f aca="false">AVERAGE(I146:N146)</f>
        <v>100.1956287102</v>
      </c>
      <c r="Q146" s="12" t="n">
        <f aca="false">STDEV(I146:N146)/SQRT(4)</f>
        <v>1.13892497459411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/>
      <c r="P150" s="11"/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99.9999999981374</v>
      </c>
      <c r="K151" s="11" t="n">
        <f aca="false">($J151-I144)^2</f>
        <v>7.13607753071998</v>
      </c>
      <c r="L151" s="11" t="n">
        <f aca="false">($J151-J144)^2</f>
        <v>120.608520114101</v>
      </c>
      <c r="M151" s="11" t="n">
        <f aca="false">($J151-K144)^2</f>
        <v>10.8369939740103</v>
      </c>
      <c r="N151" s="11" t="n">
        <f aca="false">($J151-L144)^2</f>
        <v>0.368599047755452</v>
      </c>
      <c r="O151" s="11"/>
      <c r="P151" s="11"/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99.9999999906868</v>
      </c>
      <c r="K152" s="11" t="n">
        <f aca="false">($J152-I145)^2</f>
        <v>15.9482341336535</v>
      </c>
      <c r="L152" s="11" t="n">
        <f aca="false">($J152-J145)^2</f>
        <v>103.483681645345</v>
      </c>
      <c r="M152" s="11" t="n">
        <f aca="false">($J152-K145)^2</f>
        <v>8.97088171412579</v>
      </c>
      <c r="N152" s="11" t="n">
        <f aca="false">($J152-L145)^2</f>
        <v>1.8568290428088</v>
      </c>
      <c r="O152" s="11"/>
      <c r="P152" s="11"/>
      <c r="R152" s="12" t="s">
        <v>0</v>
      </c>
      <c r="S152" s="11" t="n">
        <v>53687092200000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50000</v>
      </c>
      <c r="I153" s="11" t="n">
        <v>50000</v>
      </c>
      <c r="J153" s="11" t="n">
        <f aca="false">S$151-(I153^S$153*S$151)/(I153^S$153+S$152^S$153)</f>
        <v>99.9999999068677</v>
      </c>
      <c r="K153" s="11" t="n">
        <f aca="false">($J153-I146)^2</f>
        <v>7.3539610172176</v>
      </c>
      <c r="L153" s="11" t="n">
        <f aca="false">($J153-J146)^2</f>
        <v>0.970007251813525</v>
      </c>
      <c r="M153" s="11" t="n">
        <f aca="false">($J153-K146)^2</f>
        <v>7.35396000698704</v>
      </c>
      <c r="N153" s="11" t="n">
        <f aca="false">($J153-L146)^2</f>
        <v>0.0409554118041736</v>
      </c>
      <c r="O153" s="11"/>
      <c r="P153" s="11"/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284.928700890342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5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S86" activeCellId="0" sqref="S86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AE5" s="1"/>
      <c r="AP5" s="1"/>
      <c r="BA5" s="1"/>
    </row>
    <row r="6" customFormat="false" ht="15" hidden="false" customHeight="false" outlineLevel="0" collapsed="false">
      <c r="A6" s="24" t="str">
        <f aca="false">G7</f>
        <v>Amb777</v>
      </c>
      <c r="B6" s="9" t="n">
        <f aca="false">AVERAGE(T15,AN15,AC15,AY15,BJ15)</f>
        <v>1451373436449.45</v>
      </c>
      <c r="C6" s="9" t="e">
        <f aca="false">STDEV(T15,AN15,AC15,AY15,BJ15)</f>
        <v>#DIV/0!</v>
      </c>
      <c r="D6" s="10" t="n">
        <f aca="false">B6/1000</f>
        <v>1451373436.44945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/>
      <c r="O6" s="3"/>
      <c r="P6" s="12" t="n">
        <f aca="false">AVERAGE(J6:O6)</f>
        <v>100</v>
      </c>
      <c r="Q6" s="12" t="n">
        <f aca="false">STDEV(J6:O6)/SQRT(4)</f>
        <v>0</v>
      </c>
      <c r="R6" s="12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201</v>
      </c>
      <c r="I7" s="11" t="n">
        <v>1000</v>
      </c>
      <c r="J7" s="0" t="n">
        <v>103.531760435572</v>
      </c>
      <c r="K7" s="0" t="n">
        <v>101.528130671506</v>
      </c>
      <c r="L7" s="0" t="n">
        <v>110.471869328494</v>
      </c>
      <c r="M7" s="0" t="n">
        <v>109.920145190563</v>
      </c>
      <c r="P7" s="12" t="n">
        <f aca="false">AVERAGE(J7:O7)</f>
        <v>106.362976406534</v>
      </c>
      <c r="Q7" s="12" t="n">
        <f aca="false">STDEV(J7:O7)/SQRT(4)</f>
        <v>2.25329329275234</v>
      </c>
      <c r="R7" s="12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Amb586</v>
      </c>
      <c r="B8" s="17" t="n">
        <f aca="false">AVERAGE(S49,AB49,AM49,AX49)</f>
        <v>5368709220000</v>
      </c>
      <c r="C8" s="18" t="e">
        <f aca="false">STDEV(S49,AB49,AM49,AX49)</f>
        <v>#DIV/0!</v>
      </c>
      <c r="D8" s="10" t="n">
        <f aca="false">B8/1000</f>
        <v>5368709220</v>
      </c>
      <c r="E8" s="10" t="e">
        <f aca="false">C8/1000</f>
        <v>#DIV/0!</v>
      </c>
      <c r="I8" s="11" t="n">
        <v>5000</v>
      </c>
      <c r="J8" s="0" t="n">
        <v>103.83666061706</v>
      </c>
      <c r="K8" s="0" t="n">
        <v>98.0725952813067</v>
      </c>
      <c r="L8" s="0" t="n">
        <v>107.422867513612</v>
      </c>
      <c r="M8" s="0" t="n">
        <v>105.767695099819</v>
      </c>
      <c r="P8" s="12" t="n">
        <f aca="false">AVERAGE(J8:O8)</f>
        <v>103.774954627949</v>
      </c>
      <c r="Q8" s="12" t="n">
        <f aca="false">STDEV(J8:O8)/SQRT(4)</f>
        <v>2.03713427713512</v>
      </c>
      <c r="R8" s="12"/>
      <c r="S8" s="2"/>
      <c r="T8" s="11"/>
      <c r="V8" s="3"/>
      <c r="W8" s="3"/>
      <c r="X8" s="3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0" t="n">
        <v>26.1161524500907</v>
      </c>
      <c r="K9" s="0" t="n">
        <v>18.2323049001815</v>
      </c>
      <c r="L9" s="0" t="n">
        <v>22.6315789473684</v>
      </c>
      <c r="M9" s="0" t="n">
        <v>22.5589836660617</v>
      </c>
      <c r="P9" s="12" t="n">
        <f aca="false">AVERAGE(J9:O9)</f>
        <v>22.3847549909256</v>
      </c>
      <c r="Q9" s="12" t="n">
        <f aca="false">STDEV(J9:O9)/SQRT(4)</f>
        <v>1.61393531600811</v>
      </c>
      <c r="R9" s="12"/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Amb717</v>
      </c>
      <c r="B10" s="17" t="n">
        <f aca="false">AVERAGE(S84,AB84,AM84,AX84)</f>
        <v>72434.7638018184</v>
      </c>
      <c r="C10" s="18" t="e">
        <f aca="false">STDEV(S84,AB84,AM84,AX84)</f>
        <v>#DIV/0!</v>
      </c>
      <c r="D10" s="10" t="n">
        <f aca="false">B10/1000</f>
        <v>72.4347638018184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Amb954</v>
      </c>
      <c r="B12" s="17" t="n">
        <f aca="false">AVERAGE(S118)</f>
        <v>646041.090502723</v>
      </c>
      <c r="C12" s="18" t="e">
        <f aca="false">STDEV(S118)</f>
        <v>#DIV/0!</v>
      </c>
      <c r="D12" s="10" t="n">
        <f aca="false">B12/1000</f>
        <v>646.041090502723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/>
      <c r="Q13" s="11"/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str">
        <f aca="false">G144</f>
        <v>Amb355</v>
      </c>
      <c r="B14" s="17" t="n">
        <f aca="false">AVERAGE(S152,AB152,AM152)</f>
        <v>303732.918382951</v>
      </c>
      <c r="C14" s="18" t="e">
        <f aca="false">STDEV(S152,AB152,AM152)</f>
        <v>#DIV/0!</v>
      </c>
      <c r="D14" s="10" t="n">
        <f aca="false">B14/1000</f>
        <v>303.732918382951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99.9999999310998</v>
      </c>
      <c r="L14" s="11" t="n">
        <f aca="false">($K14-J7)^2</f>
        <v>12.4733322609501</v>
      </c>
      <c r="M14" s="11" t="n">
        <f aca="false">($K14-K7)^2</f>
        <v>2.33518355977457</v>
      </c>
      <c r="N14" s="11" t="n">
        <f aca="false">($K14-L7)^2</f>
        <v>109.660048676082</v>
      </c>
      <c r="O14" s="11" t="n">
        <f aca="false">($K14-M7)^2</f>
        <v>98.4092819688513</v>
      </c>
      <c r="P14" s="11"/>
      <c r="Q14" s="11"/>
      <c r="S14" s="12" t="s">
        <v>12</v>
      </c>
      <c r="T14" s="11" t="n">
        <f aca="false">P6</f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99.9999996554987</v>
      </c>
      <c r="L15" s="11" t="n">
        <f aca="false">($K15-J8)^2</f>
        <v>14.7199673339683</v>
      </c>
      <c r="M15" s="11" t="n">
        <f aca="false">($K15-K8)^2</f>
        <v>3.71488762165454</v>
      </c>
      <c r="N15" s="11" t="n">
        <f aca="false">($K15-L8)^2</f>
        <v>55.0989672390112</v>
      </c>
      <c r="O15" s="11" t="n">
        <f aca="false">($K15-M8)^2</f>
        <v>33.2663107384328</v>
      </c>
      <c r="P15" s="11"/>
      <c r="Q15" s="11"/>
      <c r="S15" s="12" t="s">
        <v>0</v>
      </c>
      <c r="T15" s="11" t="n">
        <v>1451373436449.45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I16" s="11" t="n">
        <v>50000</v>
      </c>
      <c r="J16" s="11" t="n">
        <v>50000</v>
      </c>
      <c r="K16" s="11" t="n">
        <f aca="false">$T$14-(J16^$T$16*$T$14)/(J16^$T$16+$T$15^$T$16)</f>
        <v>99.9999965549874</v>
      </c>
      <c r="L16" s="11"/>
      <c r="M16" s="11"/>
      <c r="N16" s="11"/>
      <c r="O16" s="11"/>
      <c r="P16" s="11"/>
      <c r="Q16" s="11"/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329.677979398725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I18" s="11"/>
      <c r="J18" s="11"/>
      <c r="K18" s="11"/>
      <c r="L18" s="11"/>
      <c r="M18" s="11"/>
      <c r="N18" s="11"/>
      <c r="O18" s="11"/>
      <c r="P18" s="11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O40" s="12" t="n">
        <f aca="false">AVERAGE(I40:N40)</f>
        <v>100</v>
      </c>
      <c r="P40" s="12" t="n">
        <f aca="false">STDEV(I40:L40)/SQRT(4)</f>
        <v>0</v>
      </c>
      <c r="Q40" s="12"/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202</v>
      </c>
      <c r="H41" s="11" t="n">
        <v>1000</v>
      </c>
      <c r="I41" s="0" t="n">
        <v>108.177858439201</v>
      </c>
      <c r="J41" s="0" t="n">
        <v>104.010889292196</v>
      </c>
      <c r="K41" s="0" t="n">
        <v>109.745916515427</v>
      </c>
      <c r="L41" s="0" t="n">
        <v>107.29219600726</v>
      </c>
      <c r="M41" s="12"/>
      <c r="N41" s="12"/>
      <c r="O41" s="12" t="n">
        <f aca="false">AVERAGE(I41:N41)</f>
        <v>107.306715063521</v>
      </c>
      <c r="P41" s="12" t="n">
        <f aca="false">STDEV(I41:L41)/SQRT(4)</f>
        <v>1.21007137605929</v>
      </c>
      <c r="Q41" s="12"/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0" t="n">
        <v>106.97277676951</v>
      </c>
      <c r="J42" s="0" t="n">
        <v>101.644283121597</v>
      </c>
      <c r="K42" s="0" t="n">
        <v>110.588021778584</v>
      </c>
      <c r="L42" s="0" t="n">
        <v>106.987295825771</v>
      </c>
      <c r="O42" s="12" t="n">
        <f aca="false">AVERAGE(I42:N42)</f>
        <v>106.548094373866</v>
      </c>
      <c r="P42" s="12" t="n">
        <f aca="false">STDEV(I42:L42)/SQRT(4)</f>
        <v>1.84258946607297</v>
      </c>
      <c r="Q42" s="12"/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0" t="n">
        <v>101.789473684211</v>
      </c>
      <c r="J43" s="0" t="n">
        <v>98.6533575317604</v>
      </c>
      <c r="K43" s="0" t="n">
        <v>104.185117967332</v>
      </c>
      <c r="L43" s="0" t="n">
        <v>99.5390199637023</v>
      </c>
      <c r="O43" s="12" t="n">
        <f aca="false">AVERAGE(I43:N43)</f>
        <v>101.041742286751</v>
      </c>
      <c r="P43" s="12" t="n">
        <f aca="false">STDEV(I43:L43)/SQRT(4)</f>
        <v>1.2383614520162</v>
      </c>
      <c r="Q43" s="12"/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/>
      <c r="P47" s="11"/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99.9999999813736</v>
      </c>
      <c r="K48" s="11" t="n">
        <f aca="false">($J48-I41)^2</f>
        <v>66.87736895626</v>
      </c>
      <c r="L48" s="11" t="n">
        <f aca="false">($J48-J41)^2</f>
        <v>16.0872330636698</v>
      </c>
      <c r="M48" s="11" t="n">
        <f aca="false">($J48-K41)^2</f>
        <v>94.9828890887364</v>
      </c>
      <c r="N48" s="11" t="n">
        <f aca="false">($J48-L41)^2</f>
        <v>53.1761228799542</v>
      </c>
      <c r="O48" s="11"/>
      <c r="P48" s="11"/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99.9999999068677</v>
      </c>
      <c r="K49" s="11" t="n">
        <f aca="false">($J49-I42)^2</f>
        <v>48.6196171761993</v>
      </c>
      <c r="L49" s="11" t="n">
        <f aca="false">($J49-J42)^2</f>
        <v>2.70366729024038</v>
      </c>
      <c r="M49" s="11" t="n">
        <f aca="false">($J49-K42)^2</f>
        <v>112.106207155942</v>
      </c>
      <c r="N49" s="11" t="n">
        <f aca="false">($J49-L42)^2</f>
        <v>48.8223042583221</v>
      </c>
      <c r="O49" s="11"/>
      <c r="P49" s="11"/>
      <c r="R49" s="12" t="s">
        <v>0</v>
      </c>
      <c r="S49" s="11" t="n">
        <v>5368709220000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99.9999990686775</v>
      </c>
      <c r="K50" s="11" t="n">
        <f aca="false">($J50-I43)^2</f>
        <v>3.20221939963895</v>
      </c>
      <c r="L50" s="11" t="n">
        <f aca="false">($J50-J43)^2</f>
        <v>1.81344342895031</v>
      </c>
      <c r="M50" s="11" t="n">
        <f aca="false">($J50-K43)^2</f>
        <v>17.5152201958755</v>
      </c>
      <c r="N50" s="11" t="n">
        <f aca="false">($J50-L43)^2</f>
        <v>0.212501735223692</v>
      </c>
      <c r="O50" s="11"/>
      <c r="P50" s="11"/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466.118794629012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/>
      <c r="N75" s="3"/>
      <c r="O75" s="11"/>
      <c r="P75" s="12" t="n">
        <f aca="false">AVERAGE(I75:N75)</f>
        <v>100</v>
      </c>
      <c r="Q75" s="12" t="n">
        <f aca="false">STDEV(I75:N75)/SQRT(4)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203</v>
      </c>
      <c r="H76" s="11" t="n">
        <v>1000</v>
      </c>
      <c r="I76" s="0" t="n">
        <v>101.789473684211</v>
      </c>
      <c r="J76" s="0" t="n">
        <v>105.535390199637</v>
      </c>
      <c r="K76" s="11" t="n">
        <v>104.185117967332</v>
      </c>
      <c r="L76" s="11" t="n">
        <v>107.597096188748</v>
      </c>
      <c r="O76" s="11"/>
      <c r="P76" s="12" t="n">
        <f aca="false">AVERAGE(I76:N76)</f>
        <v>104.776769509982</v>
      </c>
      <c r="Q76" s="12" t="n">
        <f aca="false">STDEV(I76:N76)/SQRT(4)</f>
        <v>1.21804952773963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0" t="n">
        <v>92.3956442831216</v>
      </c>
      <c r="J77" s="0" t="n">
        <v>93.2813067150635</v>
      </c>
      <c r="K77" s="0" t="n">
        <v>93.1361161524501</v>
      </c>
      <c r="L77" s="0" t="n">
        <v>89.8983666061706</v>
      </c>
      <c r="M77" s="3"/>
      <c r="N77" s="3"/>
      <c r="O77" s="11"/>
      <c r="P77" s="12" t="n">
        <f aca="false">AVERAGE(I77:N77)</f>
        <v>92.1778584392015</v>
      </c>
      <c r="Q77" s="12" t="n">
        <f aca="false">STDEV(I77:N77)/SQRT(4)</f>
        <v>0.784185864085051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50000</v>
      </c>
      <c r="I78" s="0" t="n">
        <v>56.2722323049002</v>
      </c>
      <c r="J78" s="0" t="n">
        <v>61.6152450090744</v>
      </c>
      <c r="K78" s="0" t="n">
        <v>64.7078039927405</v>
      </c>
      <c r="L78" s="0" t="n">
        <v>55.6914700544465</v>
      </c>
      <c r="O78" s="11"/>
      <c r="P78" s="12" t="n">
        <f aca="false">AVERAGE(I78:N78)</f>
        <v>59.5716878402904</v>
      </c>
      <c r="Q78" s="12" t="n">
        <f aca="false">STDEV(I78:N78)/SQRT(4)</f>
        <v>2.1698370124878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C80" s="11"/>
      <c r="D80" s="11"/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/>
      <c r="P82" s="11"/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98.638247134969</v>
      </c>
      <c r="K83" s="11" t="n">
        <f aca="false">($J83-I76)^2</f>
        <v>9.93022876464763</v>
      </c>
      <c r="L83" s="11" t="n">
        <f aca="false">($J83-J76)^2</f>
        <v>47.5705824544979</v>
      </c>
      <c r="M83" s="11" t="n">
        <f aca="false">($J83-K76)^2</f>
        <v>30.7677760309194</v>
      </c>
      <c r="N83" s="11" t="n">
        <f aca="false">($J83-L76)^2</f>
        <v>80.2609763683967</v>
      </c>
      <c r="O83" s="11"/>
      <c r="P83" s="11"/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93.5429518287204</v>
      </c>
      <c r="K84" s="11" t="n">
        <f aca="false">($J84-I77)^2</f>
        <v>1.31631460418793</v>
      </c>
      <c r="L84" s="11" t="n">
        <f aca="false">($J84-J77)^2</f>
        <v>0.0684581655005305</v>
      </c>
      <c r="M84" s="11" t="n">
        <f aca="false">($J84-K77)^2</f>
        <v>0.165515267486305</v>
      </c>
      <c r="N84" s="11" t="n">
        <f aca="false">($J84-L77)^2</f>
        <v>13.2830014444283</v>
      </c>
      <c r="O84" s="11"/>
      <c r="P84" s="11"/>
      <c r="R84" s="12" t="s">
        <v>0</v>
      </c>
      <c r="S84" s="11" t="n">
        <v>72434.7638018184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50000</v>
      </c>
      <c r="I85" s="11" t="n">
        <v>50000</v>
      </c>
      <c r="J85" s="11" t="n">
        <f aca="false">S$83-(I85^S$85*S$83)/(I85^S$85+S$84^S$85)</f>
        <v>59.1619255451552</v>
      </c>
      <c r="K85" s="11"/>
      <c r="L85" s="11"/>
      <c r="M85" s="11"/>
      <c r="N85" s="11"/>
      <c r="O85" s="11"/>
      <c r="P85" s="11"/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183.362853100065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/>
      <c r="N109" s="3"/>
      <c r="O109" s="12" t="n">
        <f aca="false">AVERAGE(I109:N109)</f>
        <v>100</v>
      </c>
      <c r="P109" s="12" t="n">
        <f aca="false">STDEV(K109:N109)/SQRT(4)</f>
        <v>0</v>
      </c>
      <c r="Q109" s="12"/>
      <c r="R109" s="12"/>
      <c r="S109" s="11"/>
      <c r="T109" s="3"/>
      <c r="X109" s="12"/>
      <c r="Y109" s="12"/>
      <c r="Z109" s="3"/>
      <c r="AA109" s="3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0" t="s">
        <v>204</v>
      </c>
      <c r="H110" s="11" t="n">
        <v>1000</v>
      </c>
      <c r="I110" s="0" t="n">
        <v>106.929219600726</v>
      </c>
      <c r="J110" s="0" t="n">
        <v>111.807622504537</v>
      </c>
      <c r="K110" s="0" t="n">
        <v>108.177858439201</v>
      </c>
      <c r="L110" s="0" t="n">
        <v>108.134301270417</v>
      </c>
      <c r="N110" s="11"/>
      <c r="O110" s="12" t="n">
        <f aca="false">AVERAGE(I110:N110)</f>
        <v>108.76225045372</v>
      </c>
      <c r="P110" s="12" t="n">
        <f aca="false">STDEV(K110:N110)/SQRT(4)</f>
        <v>0.0153997847082286</v>
      </c>
      <c r="Q110" s="12"/>
      <c r="R110" s="12"/>
      <c r="S110" s="11"/>
      <c r="V110" s="11"/>
      <c r="W110" s="25"/>
      <c r="X110" s="25"/>
      <c r="Y110" s="25"/>
      <c r="Z110" s="25"/>
      <c r="AA110" s="25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0" t="n">
        <v>104.185117967332</v>
      </c>
      <c r="J111" s="0" t="n">
        <v>104.998185117967</v>
      </c>
      <c r="K111" s="0" t="n">
        <v>107.001814882033</v>
      </c>
      <c r="L111" s="0" t="n">
        <v>106.667876588022</v>
      </c>
      <c r="O111" s="12" t="n">
        <f aca="false">AVERAGE(I111:N111)</f>
        <v>105.713248638839</v>
      </c>
      <c r="P111" s="12" t="n">
        <f aca="false">STDEV(K111:N111)/SQRT(4)</f>
        <v>0.118065016096525</v>
      </c>
      <c r="Q111" s="12"/>
      <c r="R111" s="12"/>
      <c r="S111" s="11"/>
      <c r="U111" s="3"/>
      <c r="V111" s="11"/>
      <c r="W111" s="3"/>
      <c r="X111" s="25"/>
      <c r="Y111" s="25"/>
      <c r="Z111" s="25"/>
      <c r="AA111" s="25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50000</v>
      </c>
      <c r="I112" s="0" t="n">
        <v>92.7150635208711</v>
      </c>
      <c r="J112" s="0" t="n">
        <v>96.1996370235935</v>
      </c>
      <c r="K112" s="0" t="n">
        <v>90.2613430127042</v>
      </c>
      <c r="L112" s="0" t="n">
        <v>88.3012704174229</v>
      </c>
      <c r="O112" s="12" t="n">
        <f aca="false">AVERAGE(I112:N112)</f>
        <v>91.8693284936479</v>
      </c>
      <c r="P112" s="12" t="n">
        <f aca="false">STDEV(K112:N112)/SQRT(4)</f>
        <v>0.692990311870662</v>
      </c>
      <c r="Q112" s="12"/>
      <c r="R112" s="12"/>
      <c r="S112" s="11"/>
      <c r="X112" s="25"/>
      <c r="Y112" s="25"/>
      <c r="Z112" s="25"/>
      <c r="AA112" s="25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/>
      <c r="P116" s="11"/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99.8454503099296</v>
      </c>
      <c r="K117" s="11" t="n">
        <f aca="false">($J117-I110)^2</f>
        <v>50.1797873652299</v>
      </c>
      <c r="L117" s="11" t="n">
        <f aca="false">($J117-J110)^2</f>
        <v>143.093563613438</v>
      </c>
      <c r="M117" s="11" t="n">
        <f aca="false">($J117-K110)^2</f>
        <v>69.4290252327479</v>
      </c>
      <c r="N117" s="11" t="n">
        <f aca="false">($J117-L110)^2</f>
        <v>68.7050502451726</v>
      </c>
      <c r="O117" s="11"/>
      <c r="P117" s="11"/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99.2319993203288</v>
      </c>
      <c r="K118" s="11" t="n">
        <f aca="false">($J118-I111)^2</f>
        <v>24.5333843312913</v>
      </c>
      <c r="L118" s="11" t="n">
        <f aca="false">($J118-J111)^2</f>
        <v>33.248898652885</v>
      </c>
      <c r="M118" s="11" t="n">
        <f aca="false">($J118-K111)^2</f>
        <v>60.3700338629015</v>
      </c>
      <c r="N118" s="11" t="n">
        <f aca="false">($J118-L111)^2</f>
        <v>55.2922707401971</v>
      </c>
      <c r="O118" s="11"/>
      <c r="P118" s="11"/>
      <c r="R118" s="12" t="s">
        <v>0</v>
      </c>
      <c r="S118" s="11" t="n">
        <v>646041.090502723</v>
      </c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92.8165160531131</v>
      </c>
      <c r="K119" s="11" t="n">
        <f aca="false">($J119-I112)^2</f>
        <v>0.0102926162983039</v>
      </c>
      <c r="L119" s="11" t="n">
        <f aca="false">($J119-J112)^2</f>
        <v>11.4455075009046</v>
      </c>
      <c r="M119" s="11" t="n">
        <f aca="false">($J119-K112)^2</f>
        <v>6.52890926643219</v>
      </c>
      <c r="N119" s="11" t="n">
        <f aca="false">($J119-L112)^2</f>
        <v>20.3874431506189</v>
      </c>
      <c r="O119" s="11"/>
      <c r="P119" s="11"/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543.224166578117</v>
      </c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/>
      <c r="N143" s="3"/>
      <c r="O143" s="11"/>
      <c r="P143" s="12" t="n">
        <f aca="false">AVERAGE(I143:N143)</f>
        <v>100</v>
      </c>
      <c r="Q143" s="12" t="n">
        <f aca="false">STDEV(I143:N143)/SQRT(4)</f>
        <v>0</v>
      </c>
      <c r="R143" s="12"/>
      <c r="S143" s="11"/>
      <c r="T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0" t="s">
        <v>205</v>
      </c>
      <c r="H144" s="11" t="n">
        <v>1000</v>
      </c>
      <c r="I144" s="0" t="n">
        <v>106.798548094374</v>
      </c>
      <c r="J144" s="0" t="n">
        <v>108.671506352087</v>
      </c>
      <c r="K144" s="0" t="n">
        <v>109.4555353902</v>
      </c>
      <c r="L144" s="0" t="n">
        <v>105.985480943739</v>
      </c>
      <c r="M144" s="3"/>
      <c r="N144" s="3"/>
      <c r="O144" s="11"/>
      <c r="P144" s="12" t="n">
        <f aca="false">AVERAGE(I144:N144)</f>
        <v>107.7277676951</v>
      </c>
      <c r="Q144" s="12" t="n">
        <f aca="false">STDEV(I144:N144)/SQRT(4)</f>
        <v>0.804924222689327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0" t="n">
        <v>105.317604355717</v>
      </c>
      <c r="J145" s="0" t="n">
        <v>109.078039927405</v>
      </c>
      <c r="K145" s="0" t="n">
        <v>106.508166969147</v>
      </c>
      <c r="L145" s="0" t="n">
        <v>106.130671506352</v>
      </c>
      <c r="O145" s="11"/>
      <c r="P145" s="12" t="n">
        <f aca="false">AVERAGE(I145:N145)</f>
        <v>106.758620689655</v>
      </c>
      <c r="Q145" s="12" t="n">
        <f aca="false">STDEV(I145:N145)/SQRT(4)</f>
        <v>0.812059158253886</v>
      </c>
      <c r="R145" s="12"/>
      <c r="S145" s="11"/>
      <c r="U145" s="3"/>
      <c r="V145" s="3"/>
      <c r="W145" s="3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50000</v>
      </c>
      <c r="I146" s="0" t="n">
        <v>83.7277676950998</v>
      </c>
      <c r="J146" s="0" t="n">
        <v>84.5843920145191</v>
      </c>
      <c r="K146" s="0" t="n">
        <v>85.0344827586207</v>
      </c>
      <c r="L146" s="0" t="n">
        <v>84.8457350272232</v>
      </c>
      <c r="O146" s="11"/>
      <c r="P146" s="12" t="n">
        <f aca="false">AVERAGE(I146:N146)</f>
        <v>84.5480943738657</v>
      </c>
      <c r="Q146" s="12" t="n">
        <f aca="false">STDEV(I146:N146)/SQRT(4)</f>
        <v>0.288590973231399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/>
      <c r="P150" s="11"/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99.6718437885521</v>
      </c>
      <c r="K151" s="11" t="n">
        <f aca="false">($J151-I144)^2</f>
        <v>50.7899142626198</v>
      </c>
      <c r="L151" s="11" t="n">
        <f aca="false">($J151-J144)^2</f>
        <v>80.9939262574908</v>
      </c>
      <c r="M151" s="11" t="n">
        <f aca="false">($J151-K144)^2</f>
        <v>95.7206213561549</v>
      </c>
      <c r="N151" s="11" t="n">
        <f aca="false">($J151-L144)^2</f>
        <v>39.8620141273561</v>
      </c>
      <c r="O151" s="11"/>
      <c r="P151" s="11"/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98.3804772013984</v>
      </c>
      <c r="K152" s="11" t="n">
        <f aca="false">($J152-I145)^2</f>
        <v>48.1237331551845</v>
      </c>
      <c r="L152" s="11" t="n">
        <f aca="false">($J152-J145)^2</f>
        <v>114.437848276846</v>
      </c>
      <c r="M152" s="11" t="n">
        <f aca="false">($J152-K145)^2</f>
        <v>66.0593409607654</v>
      </c>
      <c r="N152" s="11" t="n">
        <f aca="false">($J152-L145)^2</f>
        <v>60.0655117645354</v>
      </c>
      <c r="O152" s="11"/>
      <c r="P152" s="11"/>
      <c r="R152" s="12" t="s">
        <v>0</v>
      </c>
      <c r="S152" s="11" t="n">
        <v>303732.918382951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50000</v>
      </c>
      <c r="I153" s="11" t="n">
        <v>50000</v>
      </c>
      <c r="J153" s="11" t="n">
        <f aca="false">S$151-(I153^S$153*S$151)/(I153^S$153+S$152^S$153)</f>
        <v>85.8650418432728</v>
      </c>
      <c r="K153" s="11" t="n">
        <f aca="false">($J153-I146)^2</f>
        <v>4.56794078444877</v>
      </c>
      <c r="L153" s="11" t="n">
        <f aca="false">($J153-J146)^2</f>
        <v>1.64006398388698</v>
      </c>
      <c r="M153" s="11" t="n">
        <f aca="false">($J153-K146)^2</f>
        <v>0.689828393098196</v>
      </c>
      <c r="N153" s="11" t="n">
        <f aca="false">($J153-L146)^2</f>
        <v>1.03898638524525</v>
      </c>
      <c r="O153" s="11"/>
      <c r="P153" s="11"/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563.989729707632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5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R55" activeCellId="0" sqref="R55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AE5" s="1"/>
      <c r="AP5" s="1"/>
      <c r="BA5" s="1"/>
    </row>
    <row r="6" customFormat="false" ht="15" hidden="false" customHeight="false" outlineLevel="0" collapsed="false">
      <c r="A6" s="24" t="str">
        <f aca="false">G7</f>
        <v>Amb509</v>
      </c>
      <c r="B6" s="9" t="n">
        <f aca="false">AVERAGE(T15,AN15,AC15,AY15,BJ15)</f>
        <v>3141977.54645974</v>
      </c>
      <c r="C6" s="9" t="e">
        <f aca="false">STDEV(T15,AN15,AC15,AY15,BJ15)</f>
        <v>#DIV/0!</v>
      </c>
      <c r="D6" s="10" t="n">
        <f aca="false">B6/1000</f>
        <v>3141.97754645974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/>
      <c r="O6" s="3"/>
      <c r="P6" s="12" t="n">
        <f aca="false">AVERAGE(J6:O6)</f>
        <v>100</v>
      </c>
      <c r="Q6" s="12" t="n">
        <f aca="false">STDEV(J6:O6)/SQRT(4)</f>
        <v>0</v>
      </c>
      <c r="R6" s="12"/>
      <c r="T6" s="11"/>
      <c r="U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206</v>
      </c>
      <c r="I7" s="11" t="n">
        <v>1000</v>
      </c>
      <c r="J7" s="0" t="n">
        <v>104.988511105931</v>
      </c>
      <c r="K7" s="0" t="n">
        <v>101.019014952213</v>
      </c>
      <c r="L7" s="0" t="n">
        <v>98.9410236771121</v>
      </c>
      <c r="M7" s="0" t="n">
        <v>100.819208098838</v>
      </c>
      <c r="P7" s="12" t="n">
        <f aca="false">AVERAGE(J7:O7)</f>
        <v>101.441939458524</v>
      </c>
      <c r="Q7" s="12" t="n">
        <f aca="false">STDEV(J7:O7)/SQRT(4)</f>
        <v>1.27146272983393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Amb535</v>
      </c>
      <c r="B8" s="17" t="n">
        <f aca="false">AVERAGE(S49,AB49,AM49,AX49)</f>
        <v>2086326269715.2</v>
      </c>
      <c r="C8" s="18" t="e">
        <f aca="false">STDEV(S49,AB49,AM49,AX49)</f>
        <v>#DIV/0!</v>
      </c>
      <c r="D8" s="10" t="n">
        <f aca="false">B8/1000</f>
        <v>2086326269.7152</v>
      </c>
      <c r="E8" s="10" t="e">
        <f aca="false">C8/1000</f>
        <v>#DIV/0!</v>
      </c>
      <c r="I8" s="11" t="n">
        <v>5000</v>
      </c>
      <c r="J8" s="0" t="n">
        <v>101.418628658963</v>
      </c>
      <c r="K8" s="0" t="n">
        <v>101.591794598555</v>
      </c>
      <c r="L8" s="0" t="n">
        <v>107.359552432648</v>
      </c>
      <c r="M8" s="0" t="n">
        <v>104.335808718239</v>
      </c>
      <c r="P8" s="12" t="n">
        <f aca="false">AVERAGE(J8:O8)</f>
        <v>103.676446102101</v>
      </c>
      <c r="Q8" s="12" t="n">
        <f aca="false">STDEV(J8:O8)/SQRT(4)</f>
        <v>1.39772263579756</v>
      </c>
      <c r="R8" s="12"/>
      <c r="S8" s="2"/>
      <c r="T8" s="11"/>
      <c r="V8" s="3"/>
      <c r="W8" s="3"/>
      <c r="X8" s="3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0" t="n">
        <v>94.9448866096107</v>
      </c>
      <c r="K9" s="0" t="n">
        <v>96.5033800659363</v>
      </c>
      <c r="L9" s="0" t="n">
        <v>102.097971960438</v>
      </c>
      <c r="M9" s="0" t="n">
        <v>98.4881281427953</v>
      </c>
      <c r="P9" s="12" t="n">
        <f aca="false">AVERAGE(J9:O9)</f>
        <v>98.0085916946951</v>
      </c>
      <c r="Q9" s="12" t="n">
        <f aca="false">STDEV(J9:O9)/SQRT(4)</f>
        <v>1.54393806704983</v>
      </c>
      <c r="R9" s="12"/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Amb684</v>
      </c>
      <c r="B10" s="17" t="n">
        <f aca="false">AVERAGE(S84,AB84,AM84,AX84)</f>
        <v>53687092200000</v>
      </c>
      <c r="C10" s="18" t="e">
        <f aca="false">STDEV(S84,AB84,AM84,AX84)</f>
        <v>#DIV/0!</v>
      </c>
      <c r="D10" s="10" t="n">
        <f aca="false">B10/1000</f>
        <v>53687092200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DAP-19</v>
      </c>
      <c r="B12" s="17" t="n">
        <f aca="false">AVERAGE(S118)</f>
        <v>5368709220000</v>
      </c>
      <c r="C12" s="18" t="e">
        <f aca="false">STDEV(S118)</f>
        <v>#DIV/0!</v>
      </c>
      <c r="D12" s="10" t="n">
        <f aca="false">B12/1000</f>
        <v>5368709220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/>
      <c r="Q13" s="11"/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str">
        <f aca="false">G144</f>
        <v>DAP-21</v>
      </c>
      <c r="B14" s="17" t="n">
        <f aca="false">AVERAGE(S152,AB152,AM152)</f>
        <v>53687092200000</v>
      </c>
      <c r="C14" s="18" t="e">
        <f aca="false">STDEV(S152,AB152,AM152)</f>
        <v>#DIV/0!</v>
      </c>
      <c r="D14" s="10" t="n">
        <f aca="false">B14/1000</f>
        <v>53687092200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99.9681830370972</v>
      </c>
      <c r="L14" s="11" t="n">
        <f aca="false">($K14-J7)^2</f>
        <v>25.2036939187203</v>
      </c>
      <c r="M14" s="11" t="n">
        <f aca="false">($K14-K7)^2</f>
        <v>1.1042477138259</v>
      </c>
      <c r="N14" s="11" t="n">
        <f aca="false">($K14-L7)^2</f>
        <v>1.05505635080504</v>
      </c>
      <c r="O14" s="11" t="n">
        <f aca="false">($K14-M7)^2</f>
        <v>0.724243655710907</v>
      </c>
      <c r="P14" s="11"/>
      <c r="Q14" s="11"/>
      <c r="S14" s="12" t="s">
        <v>12</v>
      </c>
      <c r="T14" s="11" t="n">
        <f aca="false">P6</f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99.8411173919679</v>
      </c>
      <c r="L15" s="11" t="n">
        <f aca="false">($K15-J8)^2</f>
        <v>2.48854179749649</v>
      </c>
      <c r="M15" s="11" t="n">
        <f aca="false">($K15-K8)^2</f>
        <v>3.06487068166361</v>
      </c>
      <c r="N15" s="11" t="n">
        <f aca="false">($K15-L8)^2</f>
        <v>56.5268654609264</v>
      </c>
      <c r="O15" s="11" t="n">
        <f aca="false">($K15-M8)^2</f>
        <v>20.2022501184566</v>
      </c>
      <c r="P15" s="11"/>
      <c r="Q15" s="11"/>
      <c r="S15" s="12" t="s">
        <v>0</v>
      </c>
      <c r="T15" s="11" t="n">
        <v>3141977.54645974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I16" s="11" t="n">
        <v>50000</v>
      </c>
      <c r="J16" s="11" t="n">
        <v>50000</v>
      </c>
      <c r="K16" s="11" t="n">
        <f aca="false">$T$14-(J16^$T$16*$T$14)/(J16^$T$16+$T$15^$T$16)</f>
        <v>98.4335729411551</v>
      </c>
      <c r="L16" s="11" t="n">
        <f aca="false">($K16-J9)^2</f>
        <v>12.1709323199044</v>
      </c>
      <c r="M16" s="11" t="n">
        <f aca="false">($K16-K9)^2</f>
        <v>3.72564453554528</v>
      </c>
      <c r="N16" s="11" t="n">
        <f aca="false">($K16-L9)^2</f>
        <v>13.4278201725218</v>
      </c>
      <c r="O16" s="11" t="n">
        <f aca="false">($K16-M9)^2</f>
        <v>0.00297627002600736</v>
      </c>
      <c r="P16" s="11"/>
      <c r="Q16" s="11"/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139.697142995603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O40" s="12" t="n">
        <f aca="false">AVERAGE(I40:N40)</f>
        <v>100</v>
      </c>
      <c r="P40" s="12" t="n">
        <f aca="false">STDEV(I40:L40)/SQRT(4)</f>
        <v>0</v>
      </c>
      <c r="Q40" s="12"/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207</v>
      </c>
      <c r="H41" s="11" t="n">
        <v>1000</v>
      </c>
      <c r="I41" s="0" t="n">
        <v>105.388124812681</v>
      </c>
      <c r="J41" s="0" t="n">
        <v>100.193146624929</v>
      </c>
      <c r="K41" s="0" t="n">
        <v>104.708781511206</v>
      </c>
      <c r="L41" s="0" t="n">
        <v>94.5452729028606</v>
      </c>
      <c r="M41" s="12"/>
      <c r="N41" s="12"/>
      <c r="O41" s="12" t="n">
        <f aca="false">AVERAGE(I41:N41)</f>
        <v>101.208831462919</v>
      </c>
      <c r="P41" s="12" t="n">
        <f aca="false">STDEV(I41:L41)/SQRT(4)</f>
        <v>2.50251159866309</v>
      </c>
      <c r="Q41" s="12"/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0" t="n">
        <v>104.548936028506</v>
      </c>
      <c r="J42" s="0" t="n">
        <v>99.2340737287289</v>
      </c>
      <c r="K42" s="0" t="n">
        <v>103.216890339339</v>
      </c>
      <c r="L42" s="0" t="n">
        <v>95.704152652436</v>
      </c>
      <c r="O42" s="12" t="n">
        <f aca="false">AVERAGE(I42:N42)</f>
        <v>100.676013187252</v>
      </c>
      <c r="P42" s="12" t="n">
        <f aca="false">STDEV(I42:L42)/SQRT(4)</f>
        <v>2.00528831293681</v>
      </c>
      <c r="Q42" s="12"/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50000</v>
      </c>
      <c r="I43" s="0" t="n">
        <v>38.5061107595991</v>
      </c>
      <c r="J43" s="0" t="n">
        <v>37.2406673548903</v>
      </c>
      <c r="K43" s="0" t="n">
        <v>40.4242565519997</v>
      </c>
      <c r="L43" s="0" t="n">
        <v>37.453794665157</v>
      </c>
      <c r="O43" s="12" t="n">
        <f aca="false">AVERAGE(I43:N43)</f>
        <v>38.4062073329115</v>
      </c>
      <c r="P43" s="12" t="n">
        <f aca="false">STDEV(I43:L43)/SQRT(4)</f>
        <v>0.727328254377584</v>
      </c>
      <c r="Q43" s="12"/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/>
      <c r="P47" s="11"/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99.9999999520689</v>
      </c>
      <c r="K48" s="11" t="n">
        <f aca="false">($J48-I41)^2</f>
        <v>29.0318895135466</v>
      </c>
      <c r="L48" s="11" t="n">
        <f aca="false">($J48-J41)^2</f>
        <v>0.0373056372369411</v>
      </c>
      <c r="M48" s="11" t="n">
        <f aca="false">($J48-K41)^2</f>
        <v>22.17262377167</v>
      </c>
      <c r="N48" s="11" t="n">
        <f aca="false">($J48-L41)^2</f>
        <v>29.7540471813642</v>
      </c>
      <c r="O48" s="11"/>
      <c r="P48" s="11"/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99.9999997603443</v>
      </c>
      <c r="K49" s="11" t="n">
        <f aca="false">($J49-I42)^2</f>
        <v>20.692821171797</v>
      </c>
      <c r="L49" s="11" t="n">
        <f aca="false">($J49-J42)^2</f>
        <v>0.586642685906104</v>
      </c>
      <c r="M49" s="11" t="n">
        <f aca="false">($J49-K42)^2</f>
        <v>10.3483849972249</v>
      </c>
      <c r="N49" s="11" t="n">
        <f aca="false">($J49-L42)^2</f>
        <v>18.4543023745241</v>
      </c>
      <c r="O49" s="11"/>
      <c r="P49" s="11"/>
      <c r="R49" s="12" t="s">
        <v>0</v>
      </c>
      <c r="S49" s="11" t="n">
        <v>2086326269715.2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50000</v>
      </c>
      <c r="I50" s="11" t="n">
        <v>50000</v>
      </c>
      <c r="J50" s="11" t="n">
        <f aca="false">S$48-(I50^S$50*S$48)/(I50^S$50+S$49^S$50)</f>
        <v>99.999997603443</v>
      </c>
      <c r="K50" s="11"/>
      <c r="L50" s="11"/>
      <c r="M50" s="11"/>
      <c r="N50" s="11"/>
      <c r="O50" s="11"/>
      <c r="P50" s="11"/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131.07801733327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/>
      <c r="N75" s="3"/>
      <c r="O75" s="11"/>
      <c r="P75" s="12" t="n">
        <f aca="false">AVERAGE(I75:N75)</f>
        <v>100</v>
      </c>
      <c r="Q75" s="12" t="n">
        <f aca="false">STDEV(I75:N75)/SQRT(4)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208</v>
      </c>
      <c r="H76" s="11" t="n">
        <v>1000</v>
      </c>
      <c r="I76" s="0" t="n">
        <v>99.7269306337207</v>
      </c>
      <c r="J76" s="0" t="n">
        <v>105.734456691865</v>
      </c>
      <c r="K76" s="0" t="n">
        <v>104.096040494189</v>
      </c>
      <c r="L76" s="0" t="n">
        <v>103.882913183922</v>
      </c>
      <c r="O76" s="11"/>
      <c r="P76" s="12" t="n">
        <f aca="false">AVERAGE(I76:N76)</f>
        <v>103.360085250924</v>
      </c>
      <c r="Q76" s="12" t="n">
        <f aca="false">STDEV(I76:N76)/SQRT(4)</f>
        <v>1.27972755497912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0" t="n">
        <v>109.171134569916</v>
      </c>
      <c r="J77" s="0" t="n">
        <v>106.560325019148</v>
      </c>
      <c r="K77" s="0" t="n">
        <v>105.587931666056</v>
      </c>
      <c r="L77" s="0" t="n">
        <v>100.632721702354</v>
      </c>
      <c r="M77" s="3"/>
      <c r="N77" s="3"/>
      <c r="O77" s="11"/>
      <c r="P77" s="12" t="n">
        <f aca="false">AVERAGE(I77:N77)</f>
        <v>105.488028239369</v>
      </c>
      <c r="Q77" s="12" t="n">
        <f aca="false">STDEV(I77:N77)/SQRT(4)</f>
        <v>1.78650204984219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50000</v>
      </c>
      <c r="I78" s="0" t="n">
        <v>106.240634053748</v>
      </c>
      <c r="J78" s="0" t="n">
        <v>104.002797295947</v>
      </c>
      <c r="K78" s="0" t="n">
        <v>107.239668320623</v>
      </c>
      <c r="L78" s="0" t="n">
        <v>98.2083985480702</v>
      </c>
      <c r="O78" s="11"/>
      <c r="P78" s="12" t="n">
        <f aca="false">AVERAGE(I78:N78)</f>
        <v>103.922874554597</v>
      </c>
      <c r="Q78" s="12" t="n">
        <f aca="false">STDEV(I78:N78)/SQRT(4)</f>
        <v>2.02144242345264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/>
      <c r="P82" s="11"/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99.9999999981374</v>
      </c>
      <c r="K83" s="11" t="n">
        <f aca="false">($J83-I76)^2</f>
        <v>0.0745668777829167</v>
      </c>
      <c r="L83" s="11" t="n">
        <f aca="false">($J83-J76)^2</f>
        <v>32.8839935722379</v>
      </c>
      <c r="M83" s="11" t="n">
        <f aca="false">($J83-K76)^2</f>
        <v>16.777547745295</v>
      </c>
      <c r="N83" s="11" t="n">
        <f aca="false">($J83-L76)^2</f>
        <v>15.0770148083403</v>
      </c>
      <c r="O83" s="11"/>
      <c r="P83" s="11"/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99.9999999906868</v>
      </c>
      <c r="K84" s="11" t="n">
        <f aca="false">($J84-I77)^2</f>
        <v>84.1097094703341</v>
      </c>
      <c r="L84" s="11" t="n">
        <f aca="false">($J84-J77)^2</f>
        <v>43.0378644790547</v>
      </c>
      <c r="M84" s="11" t="n">
        <f aca="false">($J84-K77)^2</f>
        <v>31.2249804085946</v>
      </c>
      <c r="N84" s="11" t="n">
        <f aca="false">($J84-L77)^2</f>
        <v>0.40033676441511</v>
      </c>
      <c r="O84" s="11"/>
      <c r="P84" s="11"/>
      <c r="R84" s="12" t="s">
        <v>0</v>
      </c>
      <c r="S84" s="11" t="n">
        <v>53687092200000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50000</v>
      </c>
      <c r="I85" s="11" t="n">
        <v>50000</v>
      </c>
      <c r="J85" s="11" t="n">
        <f aca="false">S$83-(I85^S$85*S$83)/(I85^S$85+S$84^S$85)</f>
        <v>99.9999999068677</v>
      </c>
      <c r="K85" s="11" t="n">
        <f aca="false">($J85-I78)^2</f>
        <v>38.9455145552078</v>
      </c>
      <c r="L85" s="11" t="n">
        <f aca="false">($J85-J78)^2</f>
        <v>16.0223869380198</v>
      </c>
      <c r="M85" s="11" t="n">
        <f aca="false">($J85-K78)^2</f>
        <v>52.4127987411255</v>
      </c>
      <c r="N85" s="11" t="n">
        <f aca="false">($J85-L78)^2</f>
        <v>3.20983542884518</v>
      </c>
      <c r="O85" s="11"/>
      <c r="P85" s="11"/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334.176549789253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/>
      <c r="N109" s="3"/>
      <c r="O109" s="12" t="n">
        <f aca="false">AVERAGE(I109:N109)</f>
        <v>100</v>
      </c>
      <c r="P109" s="12" t="n">
        <f aca="false">STDEV(K109:N109)/SQRT(4)</f>
        <v>0</v>
      </c>
      <c r="Q109" s="12"/>
      <c r="R109" s="12"/>
      <c r="S109" s="11"/>
      <c r="T109" s="3"/>
      <c r="X109" s="12"/>
      <c r="Y109" s="12"/>
      <c r="Z109" s="3"/>
      <c r="AA109" s="3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0" t="s">
        <v>209</v>
      </c>
      <c r="H110" s="11" t="n">
        <v>1000</v>
      </c>
      <c r="I110" s="0" t="n">
        <v>97.1294415398448</v>
      </c>
      <c r="J110" s="0" t="n">
        <v>101.138899064238</v>
      </c>
      <c r="K110" s="0" t="n">
        <v>98.421525858337</v>
      </c>
      <c r="L110" s="0" t="n">
        <v>98.4082054014453</v>
      </c>
      <c r="N110" s="11"/>
      <c r="O110" s="12" t="n">
        <f aca="false">AVERAGE(I110:N110)</f>
        <v>98.7745179659663</v>
      </c>
      <c r="P110" s="12" t="n">
        <f aca="false">STDEV(K110:N110)/SQRT(4)</f>
        <v>0.00470949269831389</v>
      </c>
      <c r="Q110" s="12"/>
      <c r="R110" s="12"/>
      <c r="S110" s="11"/>
      <c r="V110" s="11"/>
      <c r="W110" s="25"/>
      <c r="X110" s="25"/>
      <c r="Y110" s="25"/>
      <c r="Z110" s="25"/>
      <c r="AA110" s="25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0" t="n">
        <v>91.9078224383096</v>
      </c>
      <c r="J111" s="0" t="n">
        <v>98.9277032202205</v>
      </c>
      <c r="K111" s="0" t="n">
        <v>97.1028006260615</v>
      </c>
      <c r="L111" s="0" t="n">
        <v>91.6414133004762</v>
      </c>
      <c r="O111" s="12" t="n">
        <f aca="false">AVERAGE(I111:N111)</f>
        <v>94.8949348962669</v>
      </c>
      <c r="P111" s="12" t="n">
        <f aca="false">STDEV(K111:N111)/SQRT(4)</f>
        <v>1.93089200630381</v>
      </c>
      <c r="Q111" s="12"/>
      <c r="R111" s="12"/>
      <c r="S111" s="11"/>
      <c r="U111" s="3"/>
      <c r="V111" s="11"/>
      <c r="W111" s="3"/>
      <c r="X111" s="25"/>
      <c r="Y111" s="25"/>
      <c r="Z111" s="25"/>
      <c r="AA111" s="25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50000</v>
      </c>
      <c r="I112" s="0" t="n">
        <v>97.5024143328116</v>
      </c>
      <c r="J112" s="0" t="n">
        <v>105.814379433215</v>
      </c>
      <c r="K112" s="0" t="n">
        <v>102.324419727597</v>
      </c>
      <c r="L112" s="0" t="n">
        <v>100.006660228446</v>
      </c>
      <c r="O112" s="12" t="n">
        <f aca="false">AVERAGE(I112:N112)</f>
        <v>101.411968430517</v>
      </c>
      <c r="P112" s="12" t="n">
        <f aca="false">STDEV(K112:N112)/SQRT(4)</f>
        <v>0.819451729504607</v>
      </c>
      <c r="Q112" s="12"/>
      <c r="R112" s="12"/>
      <c r="S112" s="11"/>
      <c r="X112" s="25"/>
      <c r="Y112" s="25"/>
      <c r="Z112" s="25"/>
      <c r="AA112" s="25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/>
      <c r="P116" s="11"/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99.9999999813736</v>
      </c>
      <c r="K117" s="11" t="n">
        <f aca="false">($J117-I110)^2</f>
        <v>8.24010576623193</v>
      </c>
      <c r="L117" s="11" t="n">
        <f aca="false">($J117-J110)^2</f>
        <v>1.2970911209495</v>
      </c>
      <c r="M117" s="11" t="n">
        <f aca="false">($J117-K110)^2</f>
        <v>2.49158055709598</v>
      </c>
      <c r="N117" s="11" t="n">
        <f aca="false">($J117-L110)^2</f>
        <v>2.53380998468895</v>
      </c>
      <c r="O117" s="11"/>
      <c r="P117" s="11"/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99.9999999068677</v>
      </c>
      <c r="K118" s="11" t="n">
        <f aca="false">($J118-I111)^2</f>
        <v>65.4833361826402</v>
      </c>
      <c r="L118" s="11" t="n">
        <f aca="false">($J118-J111)^2</f>
        <v>1.14982018419467</v>
      </c>
      <c r="M118" s="11" t="n">
        <f aca="false">($J118-K111)^2</f>
        <v>8.39376367270424</v>
      </c>
      <c r="N118" s="11" t="n">
        <f aca="false">($J118-L111)^2</f>
        <v>69.8659700565481</v>
      </c>
      <c r="O118" s="11"/>
      <c r="P118" s="11"/>
      <c r="R118" s="12" t="s">
        <v>0</v>
      </c>
      <c r="S118" s="11" t="n">
        <v>5368709220000</v>
      </c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99.9999990686775</v>
      </c>
      <c r="K119" s="11" t="n">
        <f aca="false">($J119-I112)^2</f>
        <v>6.23792951283012</v>
      </c>
      <c r="L119" s="11" t="n">
        <f aca="false">($J119-J112)^2</f>
        <v>33.8070190235197</v>
      </c>
      <c r="M119" s="11" t="n">
        <f aca="false">($J119-K112)^2</f>
        <v>5.402931399612</v>
      </c>
      <c r="N119" s="11" t="n">
        <f aca="false">($J119-L112)^2</f>
        <v>4.43710494620274E-005</v>
      </c>
      <c r="O119" s="11"/>
      <c r="P119" s="11"/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204.903401832065</v>
      </c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/>
      <c r="N143" s="3"/>
      <c r="O143" s="11"/>
      <c r="P143" s="12" t="n">
        <f aca="false">AVERAGE(I143:N143)</f>
        <v>100</v>
      </c>
      <c r="Q143" s="12" t="n">
        <f aca="false">STDEV(I143:N143)/SQRT(4)</f>
        <v>0</v>
      </c>
      <c r="R143" s="12"/>
      <c r="S143" s="11"/>
      <c r="T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0" t="s">
        <v>210</v>
      </c>
      <c r="H144" s="11" t="n">
        <v>1000</v>
      </c>
      <c r="I144" s="0" t="n">
        <v>106.200672683073</v>
      </c>
      <c r="J144" s="0" t="n">
        <v>108.984648173432</v>
      </c>
      <c r="K144" s="0" t="n">
        <v>106.054147657265</v>
      </c>
      <c r="L144" s="0" t="n">
        <v>100.366312564521</v>
      </c>
      <c r="M144" s="3"/>
      <c r="N144" s="3"/>
      <c r="O144" s="11"/>
      <c r="P144" s="12" t="n">
        <f aca="false">AVERAGE(I144:N144)</f>
        <v>105.401445269573</v>
      </c>
      <c r="Q144" s="12" t="n">
        <f aca="false">STDEV(I144:N144)/SQRT(4)</f>
        <v>1.80869864066905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0" t="n">
        <v>102.484265210297</v>
      </c>
      <c r="J145" s="0" t="n">
        <v>104.029438209731</v>
      </c>
      <c r="K145" s="0" t="n">
        <v>101.63175596923</v>
      </c>
      <c r="L145" s="0" t="n">
        <v>99.8201738319624</v>
      </c>
      <c r="O145" s="11"/>
      <c r="P145" s="12" t="n">
        <f aca="false">AVERAGE(I145:N145)</f>
        <v>101.991408305305</v>
      </c>
      <c r="Q145" s="12" t="n">
        <f aca="false">STDEV(I145:N145)/SQRT(4)</f>
        <v>0.877500368528338</v>
      </c>
      <c r="R145" s="12"/>
      <c r="S145" s="11"/>
      <c r="U145" s="3"/>
      <c r="V145" s="3"/>
      <c r="W145" s="3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50000</v>
      </c>
      <c r="I146" s="0" t="n">
        <v>103.376735822039</v>
      </c>
      <c r="J146" s="0" t="n">
        <v>105.534649838489</v>
      </c>
      <c r="K146" s="0" t="n">
        <v>102.724033434347</v>
      </c>
      <c r="L146" s="0" t="n">
        <v>96.4101368676946</v>
      </c>
      <c r="O146" s="11"/>
      <c r="P146" s="12" t="n">
        <f aca="false">AVERAGE(I146:N146)</f>
        <v>102.011388990642</v>
      </c>
      <c r="Q146" s="12" t="n">
        <f aca="false">STDEV(I146:N146)/SQRT(4)</f>
        <v>1.96127990565565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/>
      <c r="P150" s="11"/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99.9999999981374</v>
      </c>
      <c r="K151" s="11" t="n">
        <f aca="false">($J151-I144)^2</f>
        <v>38.448341745707</v>
      </c>
      <c r="L151" s="11" t="n">
        <f aca="false">($J151-J144)^2</f>
        <v>80.7239028338255</v>
      </c>
      <c r="M151" s="11" t="n">
        <f aca="false">($J151-K144)^2</f>
        <v>36.6527038785208</v>
      </c>
      <c r="N151" s="11" t="n">
        <f aca="false">($J151-L144)^2</f>
        <v>0.134184896290569</v>
      </c>
      <c r="O151" s="11"/>
      <c r="P151" s="11"/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99.9999999906868</v>
      </c>
      <c r="K152" s="11" t="n">
        <f aca="false">($J152-I145)^2</f>
        <v>6.17157368136503</v>
      </c>
      <c r="L152" s="11" t="n">
        <f aca="false">($J152-J145)^2</f>
        <v>16.2363723610943</v>
      </c>
      <c r="M152" s="11" t="n">
        <f aca="false">($J152-K145)^2</f>
        <v>2.66262757351156</v>
      </c>
      <c r="N152" s="11" t="n">
        <f aca="false">($J152-L145)^2</f>
        <v>0.0323374473615613</v>
      </c>
      <c r="O152" s="11"/>
      <c r="P152" s="11"/>
      <c r="R152" s="12" t="s">
        <v>0</v>
      </c>
      <c r="S152" s="11" t="n">
        <v>53687092200000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50000</v>
      </c>
      <c r="I153" s="11" t="n">
        <v>50000</v>
      </c>
      <c r="J153" s="11" t="n">
        <f aca="false">S$151-(I153^S$153*S$151)/(I153^S$153+S$152^S$153)</f>
        <v>99.9999999068677</v>
      </c>
      <c r="K153" s="11" t="n">
        <f aca="false">($J153-I146)^2</f>
        <v>11.4023454408074</v>
      </c>
      <c r="L153" s="11" t="n">
        <f aca="false">($J153-J146)^2</f>
        <v>30.6323498655952</v>
      </c>
      <c r="M153" s="11" t="n">
        <f aca="false">($J153-K146)^2</f>
        <v>7.42035865883112</v>
      </c>
      <c r="N153" s="11" t="n">
        <f aca="false">($J153-L146)^2</f>
        <v>12.8871166400214</v>
      </c>
      <c r="O153" s="11"/>
      <c r="P153" s="11"/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243.404215022931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54"/>
  <sheetViews>
    <sheetView showFormulas="false" showGridLines="true" showRowColHeaders="true" showZeros="true" rightToLeft="false" tabSelected="false" showOutlineSymbols="true" defaultGridColor="true" view="normal" topLeftCell="A160" colorId="64" zoomScale="65" zoomScaleNormal="65" zoomScalePageLayoutView="100" workbookViewId="0">
      <selection pane="topLeft" activeCell="T152" activeCellId="0" sqref="T152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P5" s="0" t="s">
        <v>2</v>
      </c>
      <c r="Q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24" t="str">
        <f aca="false">G7</f>
        <v>DAP-23</v>
      </c>
      <c r="B6" s="9" t="n">
        <f aca="false">AVERAGE(T15,AN15,AC15,AY15,BJ15)</f>
        <v>1581255.3924527</v>
      </c>
      <c r="C6" s="9" t="e">
        <f aca="false">STDEV(T15,AN15,AC15,AY15,BJ15)</f>
        <v>#DIV/0!</v>
      </c>
      <c r="D6" s="10" t="n">
        <f aca="false">B6/1000</f>
        <v>1581.2553924527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2" t="n">
        <f aca="false">AVERAGE(J6:O6)</f>
        <v>100</v>
      </c>
      <c r="Q6" s="12" t="n">
        <f aca="false">STDEV(J6:O6)/SQRT(6)</f>
        <v>0</v>
      </c>
      <c r="R6" s="12"/>
      <c r="T6" s="11"/>
      <c r="U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0" t="s">
        <v>211</v>
      </c>
      <c r="I7" s="11" t="n">
        <v>1000</v>
      </c>
      <c r="J7" s="11" t="n">
        <v>98.3703703703704</v>
      </c>
      <c r="K7" s="0" t="n">
        <v>95.8288065843621</v>
      </c>
      <c r="L7" s="3" t="n">
        <v>100.306172839506</v>
      </c>
      <c r="M7" s="3" t="n">
        <v>100.213991769547</v>
      </c>
      <c r="P7" s="12" t="n">
        <f aca="false">AVERAGE(J7:O7)</f>
        <v>98.6798353909464</v>
      </c>
      <c r="Q7" s="12" t="n">
        <f aca="false">STDEV(J7:O7)/SQRT(6)</f>
        <v>0.857086250862701</v>
      </c>
      <c r="R7" s="12"/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AKI-B31</v>
      </c>
      <c r="B8" s="17" t="n">
        <f aca="false">AVERAGE(S49,AB49,AM49,AX49)</f>
        <v>1708925.61807151</v>
      </c>
      <c r="C8" s="18" t="e">
        <f aca="false">STDEV(S49,AB49,AM49,AX49)</f>
        <v>#DIV/0!</v>
      </c>
      <c r="D8" s="10" t="n">
        <f aca="false">B8/1000</f>
        <v>1708.92561807151</v>
      </c>
      <c r="E8" s="10" t="e">
        <f aca="false">C8/1000</f>
        <v>#DIV/0!</v>
      </c>
      <c r="I8" s="11" t="n">
        <v>5000</v>
      </c>
      <c r="J8" s="11" t="n">
        <v>101.978600823045</v>
      </c>
      <c r="K8" s="0" t="n">
        <v>97.4485596707819</v>
      </c>
      <c r="L8" s="0" t="n">
        <v>100.898765432099</v>
      </c>
      <c r="M8" s="0" t="n">
        <v>101.412345679012</v>
      </c>
      <c r="P8" s="12" t="n">
        <f aca="false">AVERAGE(J8:O8)</f>
        <v>100.434567901234</v>
      </c>
      <c r="Q8" s="12" t="n">
        <f aca="false">STDEV(J8:O8)/SQRT(6)</f>
        <v>0.832393187887308</v>
      </c>
      <c r="R8" s="12"/>
      <c r="S8" s="2"/>
      <c r="T8" s="11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11" t="n">
        <v>96.1843621399177</v>
      </c>
      <c r="K9" s="3" t="n">
        <v>98.6205761316872</v>
      </c>
      <c r="L9" s="0" t="n">
        <v>96.7374485596708</v>
      </c>
      <c r="M9" s="0" t="n">
        <v>95.9868312757202</v>
      </c>
      <c r="P9" s="12" t="n">
        <f aca="false">AVERAGE(J9:O9)</f>
        <v>96.882304526749</v>
      </c>
      <c r="Q9" s="12" t="n">
        <f aca="false">STDEV(J9:O9)/SQRT(6)</f>
        <v>0.490553391724107</v>
      </c>
      <c r="R9" s="12"/>
      <c r="T9" s="11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G76</f>
        <v>AKI-B93</v>
      </c>
      <c r="B10" s="17" t="n">
        <f aca="false">AVERAGE(S84,AB84,AM84,AX84)</f>
        <v>109702.112167416</v>
      </c>
      <c r="C10" s="18" t="e">
        <f aca="false">STDEV(S84,AB84,AM84,AX84)</f>
        <v>#DIV/0!</v>
      </c>
      <c r="D10" s="10" t="n">
        <f aca="false">B10/1000</f>
        <v>109.702112167416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2"/>
      <c r="L11" s="11"/>
      <c r="M11" s="11"/>
      <c r="N11" s="11"/>
      <c r="O11" s="11"/>
      <c r="P11" s="11"/>
      <c r="Q11" s="11"/>
      <c r="R11" s="11"/>
      <c r="T11" s="11"/>
      <c r="U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str">
        <f aca="false">G110</f>
        <v>AKI-B129</v>
      </c>
      <c r="B12" s="17" t="n">
        <f aca="false">AVERAGE(S118)</f>
        <v>585726.229093424</v>
      </c>
      <c r="C12" s="18" t="e">
        <f aca="false">STDEV(S118)</f>
        <v>#DIV/0!</v>
      </c>
      <c r="D12" s="10" t="n">
        <f aca="false">B12/1000</f>
        <v>585.726229093424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/>
      <c r="Q13" s="11"/>
      <c r="S13" s="12" t="s">
        <v>10</v>
      </c>
      <c r="T13" s="11" t="n">
        <v>0</v>
      </c>
      <c r="U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str">
        <f aca="false">G144</f>
        <v>AKI-B169</v>
      </c>
      <c r="B14" s="17" t="n">
        <f aca="false">AVERAGE(S152,AB152,AM152)</f>
        <v>864068.083852503</v>
      </c>
      <c r="C14" s="18" t="e">
        <f aca="false">STDEV(S152,AB152,AM152)</f>
        <v>#DIV/0!</v>
      </c>
      <c r="D14" s="10" t="n">
        <f aca="false">B14/1000</f>
        <v>864.068083852503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99.936799077774</v>
      </c>
      <c r="L14" s="11" t="n">
        <f aca="false">($K14-J7)^2</f>
        <v>2.45369889537825</v>
      </c>
      <c r="M14" s="11" t="n">
        <f aca="false">($K14-K7)^2</f>
        <v>16.8756023259289</v>
      </c>
      <c r="N14" s="11" t="n">
        <f aca="false">($K14-L7)^2</f>
        <v>0.136436975856022</v>
      </c>
      <c r="O14" s="11" t="n">
        <f aca="false">($K14-M7)^2</f>
        <v>0.0768357883723354</v>
      </c>
      <c r="P14" s="11"/>
      <c r="Q14" s="11"/>
      <c r="S14" s="12" t="s">
        <v>12</v>
      </c>
      <c r="T14" s="11" t="n">
        <f aca="false">P6</f>
        <v>100</v>
      </c>
      <c r="U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99.6847922457008</v>
      </c>
      <c r="L15" s="11" t="n">
        <f aca="false">($K15-J8)^2</f>
        <v>5.2615577894978</v>
      </c>
      <c r="M15" s="11" t="n">
        <f aca="false">($K15-K8)^2</f>
        <v>5.00073612912842</v>
      </c>
      <c r="N15" s="11" t="n">
        <f aca="false">($K15-L8)^2</f>
        <v>1.47373089729378</v>
      </c>
      <c r="O15" s="11" t="n">
        <f aca="false">($K15-M8)^2</f>
        <v>2.98444086494532</v>
      </c>
      <c r="P15" s="11"/>
      <c r="Q15" s="11"/>
      <c r="S15" s="12" t="s">
        <v>0</v>
      </c>
      <c r="T15" s="11" t="n">
        <v>1581255.3924527</v>
      </c>
      <c r="U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I16" s="11" t="n">
        <v>50000</v>
      </c>
      <c r="J16" s="11" t="n">
        <v>50000</v>
      </c>
      <c r="K16" s="11" t="n">
        <f aca="false">$T$14-(J16^$T$16*$T$14)/(J16^$T$16+$T$15^$T$16)</f>
        <v>96.934876032819</v>
      </c>
      <c r="L16" s="11" t="n">
        <f aca="false">($K16-J9)^2</f>
        <v>0.563271103437879</v>
      </c>
      <c r="M16" s="11" t="n">
        <f aca="false">($K16-K9)^2</f>
        <v>2.84158482332425</v>
      </c>
      <c r="N16" s="11" t="n">
        <f aca="false">($K16-L9)^2</f>
        <v>0.0389776071536871</v>
      </c>
      <c r="O16" s="11" t="n">
        <f aca="false">($K16-M9)^2</f>
        <v>0.898788861462521</v>
      </c>
      <c r="P16" s="11"/>
      <c r="Q16" s="11"/>
      <c r="S16" s="12" t="s">
        <v>14</v>
      </c>
      <c r="T16" s="11" t="n">
        <v>1</v>
      </c>
      <c r="U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38.6056620617791</v>
      </c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39" customFormat="false" ht="15" hidden="false" customHeight="false" outlineLevel="0" collapsed="false">
      <c r="H39" s="1" t="s">
        <v>4</v>
      </c>
      <c r="O39" s="0" t="s">
        <v>2</v>
      </c>
      <c r="P39" s="0" t="s">
        <v>5</v>
      </c>
      <c r="S39" s="1"/>
      <c r="V39" s="3"/>
      <c r="W39" s="3"/>
      <c r="X39" s="3"/>
      <c r="Y39" s="12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0" t="n">
        <v>100</v>
      </c>
      <c r="O40" s="12" t="n">
        <f aca="false">AVERAGE(I40:N40)</f>
        <v>100</v>
      </c>
      <c r="P40" s="12" t="n">
        <f aca="false">STDEV(I40:L40)/SQRT(5)</f>
        <v>0</v>
      </c>
      <c r="Q40" s="12"/>
      <c r="R40" s="12"/>
      <c r="S40" s="11"/>
      <c r="T40" s="3"/>
      <c r="U40" s="3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212</v>
      </c>
      <c r="H41" s="11" t="n">
        <v>1000</v>
      </c>
      <c r="I41" s="0" t="n">
        <v>103.348148148148</v>
      </c>
      <c r="J41" s="0" t="n">
        <v>100.938271604938</v>
      </c>
      <c r="K41" s="0" t="n">
        <v>89.5473251028807</v>
      </c>
      <c r="L41" s="12" t="n">
        <v>100.727572016461</v>
      </c>
      <c r="M41" s="12"/>
      <c r="N41" s="12"/>
      <c r="O41" s="12" t="n">
        <f aca="false">AVERAGE(I41:N41)</f>
        <v>98.6403292181069</v>
      </c>
      <c r="P41" s="12" t="n">
        <f aca="false">STDEV(I41:L41)/SQRT(5)</f>
        <v>2.76264854357854</v>
      </c>
      <c r="Q41" s="12"/>
      <c r="R41" s="12"/>
      <c r="S41" s="11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J42" s="0" t="n">
        <v>99.5950617283951</v>
      </c>
      <c r="K42" s="0" t="n">
        <v>96.2633744855967</v>
      </c>
      <c r="L42" s="12" t="n">
        <v>95.8551440329218</v>
      </c>
      <c r="O42" s="12" t="n">
        <f aca="false">AVERAGE(I42:N42)</f>
        <v>97.2378600823045</v>
      </c>
      <c r="P42" s="12" t="n">
        <f aca="false">STDEV(I42:L42)/SQRT(5)</f>
        <v>0.917492531399775</v>
      </c>
      <c r="Q42" s="12"/>
      <c r="R42" s="12"/>
      <c r="S42" s="11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3" t="n">
        <v>102.37366255144</v>
      </c>
      <c r="J43" s="3" t="n">
        <v>100.859259259259</v>
      </c>
      <c r="K43" s="3" t="n">
        <v>95.4469135802469</v>
      </c>
      <c r="L43" s="12" t="n">
        <v>98.8444444444445</v>
      </c>
      <c r="O43" s="12" t="n">
        <f aca="false">AVERAGE(I43:N43)</f>
        <v>99.3810699588476</v>
      </c>
      <c r="P43" s="12" t="n">
        <f aca="false">STDEV(I43:L43)/SQRT(5)</f>
        <v>1.33930846302816</v>
      </c>
      <c r="Q43" s="12"/>
      <c r="R43" s="12"/>
      <c r="S43" s="11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/>
      <c r="P47" s="11"/>
      <c r="R47" s="12" t="s">
        <v>10</v>
      </c>
      <c r="S47" s="11" t="n">
        <v>0</v>
      </c>
      <c r="T47" s="11"/>
      <c r="U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99.941517923971</v>
      </c>
      <c r="K48" s="11" t="n">
        <f aca="false">($J48-I41)^2</f>
        <v>11.6051294842763</v>
      </c>
      <c r="L48" s="11" t="n">
        <f aca="false">($J48-J41)^2</f>
        <v>0.993517900521271</v>
      </c>
      <c r="M48" s="11" t="n">
        <f aca="false">($J48-K41)^2</f>
        <v>108.039244402005</v>
      </c>
      <c r="N48" s="11" t="n">
        <f aca="false">($J48-L41)^2</f>
        <v>0.617881036320285</v>
      </c>
      <c r="O48" s="11"/>
      <c r="P48" s="11"/>
      <c r="R48" s="12" t="s">
        <v>12</v>
      </c>
      <c r="S48" s="11" t="n">
        <v>100</v>
      </c>
      <c r="T48" s="11"/>
      <c r="U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99.7082720540915</v>
      </c>
      <c r="K49" s="11"/>
      <c r="L49" s="11" t="n">
        <f aca="false">($J49-J42)^2</f>
        <v>0.0128165778442818</v>
      </c>
      <c r="M49" s="11" t="n">
        <f aca="false">($J49-K42)^2</f>
        <v>11.8673192574213</v>
      </c>
      <c r="N49" s="11" t="n">
        <f aca="false">($J49-L42)^2</f>
        <v>14.846595547523</v>
      </c>
      <c r="O49" s="11"/>
      <c r="P49" s="11"/>
      <c r="R49" s="12" t="s">
        <v>0</v>
      </c>
      <c r="S49" s="11" t="n">
        <v>1708925.61807151</v>
      </c>
      <c r="T49" s="11"/>
      <c r="U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98.843212235914</v>
      </c>
      <c r="K50" s="11" t="n">
        <f aca="false">($J50-I43)^2</f>
        <v>12.4640794303979</v>
      </c>
      <c r="L50" s="11" t="n">
        <f aca="false">($J50-J43)^2</f>
        <v>4.06444560033839</v>
      </c>
      <c r="M50" s="11" t="n">
        <f aca="false">($J50-K43)^2</f>
        <v>11.5348445584859</v>
      </c>
      <c r="N50" s="11" t="n">
        <f aca="false">($J50-L43)^2</f>
        <v>1.51833786273189E-006</v>
      </c>
      <c r="O50" s="11"/>
      <c r="P50" s="11"/>
      <c r="R50" s="12" t="s">
        <v>14</v>
      </c>
      <c r="S50" s="11" t="n">
        <v>1</v>
      </c>
      <c r="T50" s="11"/>
      <c r="U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SUM(K48:N51)</f>
        <v>176.045875313471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V74" s="11"/>
      <c r="W74" s="11"/>
      <c r="X74" s="11"/>
      <c r="Y74" s="1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/>
      <c r="N75" s="3"/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0" t="s">
        <v>213</v>
      </c>
      <c r="H76" s="11" t="n">
        <v>1000</v>
      </c>
      <c r="I76" s="11" t="n">
        <v>97.0139917695473</v>
      </c>
      <c r="J76" s="11" t="n">
        <v>100.358847736626</v>
      </c>
      <c r="K76" s="11" t="n">
        <v>94.5514403292181</v>
      </c>
      <c r="L76" s="11" t="n">
        <v>105.231275720165</v>
      </c>
      <c r="O76" s="11"/>
      <c r="P76" s="12" t="n">
        <f aca="false">AVERAGE(I76:N76)</f>
        <v>99.2888888888891</v>
      </c>
      <c r="Q76" s="12" t="n">
        <f aca="false">STDEV(I76:N76)/SQRT(6)</f>
        <v>1.88672775147712</v>
      </c>
      <c r="R76" s="12"/>
      <c r="S76" s="11"/>
      <c r="V76" s="11"/>
      <c r="W76" s="11"/>
      <c r="X76" s="11"/>
      <c r="Y76" s="11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0" t="n">
        <v>97.6329218106996</v>
      </c>
      <c r="J77" s="0" t="n">
        <v>99.9374485596708</v>
      </c>
      <c r="K77" s="0" t="n">
        <v>88.4411522633745</v>
      </c>
      <c r="L77" s="0" t="n">
        <v>84.2008230452675</v>
      </c>
      <c r="M77" s="3"/>
      <c r="N77" s="3"/>
      <c r="O77" s="11"/>
      <c r="P77" s="12" t="n">
        <f aca="false">AVERAGE(I77:N77)</f>
        <v>92.5530864197531</v>
      </c>
      <c r="Q77" s="12" t="n">
        <f aca="false">STDEV(I77:N77)/SQRT(6)</f>
        <v>3.04596124032144</v>
      </c>
      <c r="R77" s="12"/>
      <c r="S77" s="11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84.477366255144</v>
      </c>
      <c r="J78" s="11" t="n">
        <v>87.9802469135803</v>
      </c>
      <c r="K78" s="11" t="n">
        <v>79.7234567901235</v>
      </c>
      <c r="L78" s="11" t="n">
        <v>90.0345679012346</v>
      </c>
      <c r="O78" s="11"/>
      <c r="P78" s="12" t="n">
        <f aca="false">AVERAGE(I78:N78)</f>
        <v>85.5539094650206</v>
      </c>
      <c r="Q78" s="12" t="n">
        <f aca="false">STDEV(I78:N78)/SQRT(6)</f>
        <v>1.84265112621952</v>
      </c>
      <c r="R78" s="12"/>
      <c r="S78" s="11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/>
      <c r="P82" s="11"/>
      <c r="R82" s="12" t="s">
        <v>10</v>
      </c>
      <c r="S82" s="11" t="n">
        <v>0</v>
      </c>
      <c r="T82" s="11"/>
      <c r="U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99.0966748687797</v>
      </c>
      <c r="K83" s="11" t="n">
        <f aca="false">($J83-I76)^2</f>
        <v>4.33756889182809</v>
      </c>
      <c r="L83" s="11" t="n">
        <f aca="false">($J83-J76)^2</f>
        <v>1.59308034832747</v>
      </c>
      <c r="M83" s="11" t="n">
        <f aca="false">($J83-K76)^2</f>
        <v>20.6591570196234</v>
      </c>
      <c r="N83" s="11" t="n">
        <f aca="false">($J83-L76)^2</f>
        <v>37.6333276058178</v>
      </c>
      <c r="O83" s="11"/>
      <c r="P83" s="11"/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95.6408823643089</v>
      </c>
      <c r="K84" s="11" t="n">
        <f aca="false">($J84-I77)^2</f>
        <v>3.96822115597653</v>
      </c>
      <c r="L84" s="11" t="n">
        <f aca="false">($J84-J77)^2</f>
        <v>18.4604810711266</v>
      </c>
      <c r="M84" s="11" t="n">
        <f aca="false">($J84-K77)^2</f>
        <v>51.8361135263009</v>
      </c>
      <c r="N84" s="11" t="n">
        <f aca="false">($J84-L77)^2</f>
        <v>130.874957223186</v>
      </c>
      <c r="O84" s="11"/>
      <c r="P84" s="11"/>
      <c r="R84" s="12" t="s">
        <v>0</v>
      </c>
      <c r="S84" s="11" t="n">
        <v>109702.112167416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84.5800506516158</v>
      </c>
      <c r="K85" s="11" t="n">
        <f aca="false">($J85-I78)^2</f>
        <v>0.0105440852787781</v>
      </c>
      <c r="L85" s="11" t="n">
        <f aca="false">($J85-J78)^2</f>
        <v>11.5613346198773</v>
      </c>
      <c r="M85" s="11" t="n">
        <f aca="false">($J85-K78)^2</f>
        <v>23.5865039354847</v>
      </c>
      <c r="N85" s="11" t="n">
        <f aca="false">($J85-L78)^2</f>
        <v>29.7517584263889</v>
      </c>
      <c r="O85" s="11"/>
      <c r="P85" s="11"/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334.273047909217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/>
      <c r="N109" s="3"/>
      <c r="O109" s="12" t="n">
        <f aca="false">AVERAGE(I109:N109)</f>
        <v>100</v>
      </c>
      <c r="P109" s="12" t="n">
        <f aca="false">STDEV(K109:N109)/SQRT(3)</f>
        <v>0</v>
      </c>
      <c r="Q109" s="12"/>
      <c r="R109" s="12"/>
      <c r="S109" s="11"/>
      <c r="T109" s="3"/>
      <c r="V109" s="11"/>
      <c r="W109" s="11"/>
      <c r="X109" s="11"/>
      <c r="Y109" s="11"/>
      <c r="Z109" s="3"/>
      <c r="AA109" s="3"/>
      <c r="AB109" s="3"/>
      <c r="AC109" s="12"/>
      <c r="AD109" s="12"/>
      <c r="AE109" s="3"/>
      <c r="AF109" s="3"/>
      <c r="AG109" s="3"/>
      <c r="AH109" s="3"/>
      <c r="AI109" s="12"/>
      <c r="AJ109" s="12"/>
      <c r="AL109" s="11"/>
      <c r="AM109" s="3"/>
      <c r="AN109" s="12"/>
      <c r="AO109" s="12"/>
      <c r="AP109" s="3"/>
      <c r="AQ109" s="3"/>
      <c r="AR109" s="3"/>
      <c r="AS109" s="12"/>
      <c r="AT109" s="12"/>
      <c r="AU109" s="3"/>
      <c r="AV109" s="3"/>
      <c r="AW109" s="3"/>
      <c r="BB109" s="11"/>
      <c r="BC109" s="3"/>
      <c r="BD109" s="12"/>
      <c r="BE109" s="12"/>
      <c r="BF109" s="3"/>
      <c r="BG109" s="3"/>
      <c r="BH109" s="3"/>
      <c r="BI109" s="12"/>
      <c r="BJ109" s="12"/>
      <c r="BK109" s="3"/>
      <c r="BL109" s="3"/>
      <c r="BM109" s="3"/>
    </row>
    <row r="110" customFormat="false" ht="15" hidden="false" customHeight="false" outlineLevel="0" collapsed="false">
      <c r="G110" s="0" t="s">
        <v>214</v>
      </c>
      <c r="H110" s="11" t="n">
        <v>1000</v>
      </c>
      <c r="I110" s="11" t="n">
        <v>91.8913580246914</v>
      </c>
      <c r="J110" s="11" t="n">
        <v>88.7308641975309</v>
      </c>
      <c r="K110" s="11" t="n">
        <v>96.9876543209877</v>
      </c>
      <c r="L110" s="11" t="n">
        <v>103.888065843621</v>
      </c>
      <c r="N110" s="11"/>
      <c r="O110" s="12" t="n">
        <f aca="false">AVERAGE(I110:N110)</f>
        <v>95.3744855967078</v>
      </c>
      <c r="P110" s="12" t="n">
        <f aca="false">STDEV(K110:N110)/SQRT(6)</f>
        <v>1.99197722505577</v>
      </c>
      <c r="Q110" s="12"/>
      <c r="R110" s="12"/>
      <c r="S110" s="11"/>
      <c r="V110" s="11"/>
      <c r="W110" s="11"/>
      <c r="X110" s="11"/>
      <c r="Y110" s="11"/>
      <c r="Z110" s="25"/>
      <c r="AA110" s="25"/>
      <c r="AB110" s="25"/>
      <c r="AC110" s="12"/>
      <c r="AD110" s="12"/>
      <c r="AI110" s="12"/>
      <c r="AJ110" s="12"/>
      <c r="AL110" s="11"/>
      <c r="AS110" s="12"/>
      <c r="AT110" s="12"/>
      <c r="BB110" s="11"/>
      <c r="BI110" s="12"/>
      <c r="BJ110" s="12"/>
    </row>
    <row r="111" customFormat="false" ht="15" hidden="false" customHeight="false" outlineLevel="0" collapsed="false">
      <c r="H111" s="11" t="n">
        <v>5000</v>
      </c>
      <c r="I111" s="11" t="n">
        <v>99.5687242798354</v>
      </c>
      <c r="J111" s="11" t="n">
        <v>98.8971193415638</v>
      </c>
      <c r="K111" s="11" t="n">
        <v>99.7004115226337</v>
      </c>
      <c r="L111" s="11" t="n">
        <v>102.966255144033</v>
      </c>
      <c r="O111" s="12" t="n">
        <f aca="false">AVERAGE(I111:N111)</f>
        <v>100.283127572016</v>
      </c>
      <c r="P111" s="12" t="n">
        <f aca="false">STDEV(K111:N111)/SQRT(6)</f>
        <v>0.942767846973054</v>
      </c>
      <c r="Q111" s="12"/>
      <c r="R111" s="12"/>
      <c r="S111" s="11"/>
      <c r="U111" s="3"/>
      <c r="V111" s="11"/>
      <c r="W111" s="11"/>
      <c r="X111" s="11"/>
      <c r="Y111" s="11"/>
      <c r="Z111" s="25"/>
      <c r="AA111" s="25"/>
      <c r="AB111" s="25"/>
      <c r="AC111" s="12"/>
      <c r="AD111" s="12"/>
      <c r="AI111" s="12"/>
      <c r="AJ111" s="12"/>
      <c r="AL111" s="11"/>
      <c r="AS111" s="12"/>
      <c r="AT111" s="12"/>
      <c r="BB111" s="11"/>
      <c r="BI111" s="12"/>
      <c r="BJ111" s="12"/>
    </row>
    <row r="112" customFormat="false" ht="15" hidden="false" customHeight="false" outlineLevel="0" collapsed="false">
      <c r="H112" s="11" t="n">
        <v>20000</v>
      </c>
      <c r="I112" s="11" t="n">
        <v>96.2106995884774</v>
      </c>
      <c r="J112" s="11" t="n">
        <v>98.3045267489712</v>
      </c>
      <c r="K112" s="11" t="n">
        <v>92.6551440329218</v>
      </c>
      <c r="L112" s="11" t="n">
        <v>99.3843621399177</v>
      </c>
      <c r="O112" s="12" t="n">
        <f aca="false">AVERAGE(I112:N112)</f>
        <v>96.638683127572</v>
      </c>
      <c r="P112" s="12" t="n">
        <f aca="false">STDEV(K112:N112)/SQRT(6)</f>
        <v>1.94255794275489</v>
      </c>
      <c r="Q112" s="12"/>
      <c r="R112" s="12"/>
      <c r="S112" s="11"/>
      <c r="Z112" s="25"/>
      <c r="AA112" s="25"/>
      <c r="AB112" s="25"/>
      <c r="AC112" s="12"/>
      <c r="AD112" s="12"/>
      <c r="AI112" s="12"/>
      <c r="AJ112" s="12"/>
      <c r="AL112" s="11"/>
      <c r="AS112" s="12"/>
      <c r="AT112" s="12"/>
      <c r="BB112" s="11"/>
      <c r="BI112" s="12"/>
      <c r="B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AC113" s="2"/>
      <c r="AI113" s="12"/>
      <c r="AJ113" s="12"/>
      <c r="AN113" s="12"/>
      <c r="AO113" s="12"/>
      <c r="AS113" s="2"/>
      <c r="BD113" s="12"/>
      <c r="BE113" s="12"/>
      <c r="BI113" s="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AL114" s="11"/>
      <c r="AM114" s="11"/>
      <c r="AN114" s="11"/>
      <c r="AO114" s="11"/>
      <c r="BB114" s="11"/>
      <c r="BC114" s="11"/>
      <c r="BD114" s="11"/>
      <c r="BE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/>
      <c r="P116" s="11"/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V116" s="12"/>
      <c r="AW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L116" s="12"/>
      <c r="B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99.8295627585041</v>
      </c>
      <c r="K117" s="11" t="n">
        <f aca="false">($J117-I110)^2</f>
        <v>63.0150943959256</v>
      </c>
      <c r="L117" s="11" t="n">
        <f aca="false">($J117-J110)^2</f>
        <v>123.181109747347</v>
      </c>
      <c r="M117" s="11" t="n">
        <f aca="false">($J117-K110)^2</f>
        <v>8.07644356722664</v>
      </c>
      <c r="N117" s="11" t="n">
        <f aca="false">($J117-L110)^2</f>
        <v>16.4714472919038</v>
      </c>
      <c r="O117" s="11"/>
      <c r="P117" s="11"/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V117" s="12"/>
      <c r="AW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L117" s="12"/>
      <c r="B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99.1535842233257</v>
      </c>
      <c r="K118" s="11" t="n">
        <f aca="false">($J118-I111)^2</f>
        <v>0.172341266518888</v>
      </c>
      <c r="L118" s="11" t="n">
        <f aca="false">($J118-J111)^2</f>
        <v>0.0657742355771382</v>
      </c>
      <c r="M118" s="11" t="n">
        <f aca="false">($J118-K111)^2</f>
        <v>0.299020095268503</v>
      </c>
      <c r="N118" s="11" t="n">
        <f aca="false">($J118-L111)^2</f>
        <v>14.5364595496072</v>
      </c>
      <c r="O118" s="11"/>
      <c r="P118" s="11"/>
      <c r="R118" s="12" t="s">
        <v>0</v>
      </c>
      <c r="S118" s="11" t="n">
        <v>585726.229093424</v>
      </c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V118" s="12"/>
      <c r="AW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L118" s="12"/>
      <c r="B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96.6981783123486</v>
      </c>
      <c r="K119" s="11" t="n">
        <f aca="false">($J119-I112)^2</f>
        <v>0.237635506227044</v>
      </c>
      <c r="L119" s="11" t="n">
        <f aca="false">($J119-J112)^2</f>
        <v>2.58035529984004</v>
      </c>
      <c r="M119" s="11" t="n">
        <f aca="false">($J119-K112)^2</f>
        <v>16.3461261846198</v>
      </c>
      <c r="N119" s="11" t="n">
        <f aca="false">($J119-L112)^2</f>
        <v>7.21558355549406</v>
      </c>
      <c r="O119" s="11"/>
      <c r="P119" s="11"/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V119" s="12"/>
      <c r="AW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L119" s="12"/>
      <c r="B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252.197390695556</v>
      </c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V120" s="12"/>
      <c r="AW120" s="11"/>
      <c r="BA120" s="11"/>
      <c r="BB120" s="11"/>
      <c r="BC120" s="11"/>
      <c r="BD120" s="11"/>
      <c r="BE120" s="11"/>
      <c r="BF120" s="11"/>
      <c r="BG120" s="11"/>
      <c r="BH120" s="11"/>
      <c r="BI120" s="11"/>
      <c r="BL120" s="12"/>
      <c r="B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/>
      <c r="N143" s="3"/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V143" s="11"/>
      <c r="W143" s="11"/>
      <c r="X143" s="11"/>
      <c r="Y143" s="11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0" t="s">
        <v>215</v>
      </c>
      <c r="H144" s="11" t="n">
        <v>1000</v>
      </c>
      <c r="I144" s="0" t="n">
        <v>105.060082304527</v>
      </c>
      <c r="J144" s="0" t="n">
        <v>102.584362139918</v>
      </c>
      <c r="K144" s="0" t="n">
        <v>104.744032921811</v>
      </c>
      <c r="L144" s="0" t="n">
        <v>100.424691358025</v>
      </c>
      <c r="M144" s="3"/>
      <c r="N144" s="3"/>
      <c r="O144" s="11"/>
      <c r="P144" s="12" t="n">
        <f aca="false">AVERAGE(I144:N144)</f>
        <v>103.20329218107</v>
      </c>
      <c r="Q144" s="12" t="n">
        <f aca="false">STDEV(I144:N144)/SQRT(6)</f>
        <v>0.879559502200876</v>
      </c>
      <c r="R144" s="12"/>
      <c r="S144" s="11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0" t="n">
        <v>96.237037037037</v>
      </c>
      <c r="J145" s="0" t="n">
        <v>97.6197530864198</v>
      </c>
      <c r="K145" s="0" t="n">
        <v>100.595884773663</v>
      </c>
      <c r="L145" s="0" t="n">
        <v>97.198353909465</v>
      </c>
      <c r="O145" s="11"/>
      <c r="P145" s="12" t="n">
        <f aca="false">AVERAGE(I145:N145)</f>
        <v>97.9127572016462</v>
      </c>
      <c r="Q145" s="12" t="n">
        <f aca="false">STDEV(I145:N145)/SQRT(6)</f>
        <v>0.767515295295063</v>
      </c>
      <c r="R145" s="12"/>
      <c r="S145" s="11"/>
      <c r="U145" s="3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11" t="n">
        <v>95.3547325102881</v>
      </c>
      <c r="J146" s="11" t="n">
        <v>93.9588477366255</v>
      </c>
      <c r="K146" s="11" t="n">
        <v>99.437037037037</v>
      </c>
      <c r="L146" s="11" t="n">
        <v>103.071604938272</v>
      </c>
      <c r="O146" s="11"/>
      <c r="P146" s="12" t="n">
        <f aca="false">AVERAGE(I146:N146)</f>
        <v>97.9555555555556</v>
      </c>
      <c r="Q146" s="12" t="n">
        <f aca="false">STDEV(I146:N146)/SQRT(6)</f>
        <v>1.68501075778064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/>
      <c r="P150" s="11"/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99.8844021622499</v>
      </c>
      <c r="K151" s="11" t="n">
        <f aca="false">($J151-I144)^2</f>
        <v>26.7876649351618</v>
      </c>
      <c r="L151" s="11" t="n">
        <f aca="false">($J151-J144)^2</f>
        <v>7.28978388100969</v>
      </c>
      <c r="M151" s="11" t="n">
        <f aca="false">($J151-K144)^2</f>
        <v>23.6160111192727</v>
      </c>
      <c r="N151" s="11" t="n">
        <f aca="false">($J151-L144)^2</f>
        <v>0.291912415071338</v>
      </c>
      <c r="O151" s="11"/>
      <c r="P151" s="11"/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99.4246710824041</v>
      </c>
      <c r="K152" s="11" t="n">
        <f aca="false">($J152-I145)^2</f>
        <v>10.1610108071835</v>
      </c>
      <c r="L152" s="11" t="n">
        <f aca="false">($J152-J145)^2</f>
        <v>3.25772897222797</v>
      </c>
      <c r="M152" s="11" t="n">
        <f aca="false">($J152-K145)^2</f>
        <v>1.3717415105923</v>
      </c>
      <c r="N152" s="11" t="n">
        <f aca="false">($J152-L145)^2</f>
        <v>4.95648815452357</v>
      </c>
      <c r="O152" s="11"/>
      <c r="P152" s="11"/>
      <c r="R152" s="12" t="s">
        <v>0</v>
      </c>
      <c r="S152" s="11" t="n">
        <v>864068.083852503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97.7377307963832</v>
      </c>
      <c r="K153" s="11" t="n">
        <f aca="false">($J153-I146)^2</f>
        <v>5.67868083153233</v>
      </c>
      <c r="L153" s="11" t="n">
        <f aca="false">($J153-J146)^2</f>
        <v>14.279957179324</v>
      </c>
      <c r="M153" s="11" t="n">
        <f aca="false">($J153-K146)^2</f>
        <v>2.88764169952484</v>
      </c>
      <c r="N153" s="11" t="n">
        <f aca="false">($J153-L146)^2</f>
        <v>28.4502133615097</v>
      </c>
      <c r="O153" s="11"/>
      <c r="P153" s="11"/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129.028834866934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7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U6" activeCellId="0" sqref="U6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2" customFormat="false" ht="15" hidden="false" customHeight="false" outlineLevel="0" collapsed="false">
      <c r="I2" s="1"/>
      <c r="P2" s="0" t="s">
        <v>2</v>
      </c>
      <c r="Q2" s="0" t="s">
        <v>5</v>
      </c>
    </row>
    <row r="3" customFormat="false" ht="15" hidden="false" customHeight="false" outlineLevel="0" collapsed="false">
      <c r="I3" s="11" t="n">
        <v>0</v>
      </c>
      <c r="J3" s="0" t="n">
        <v>100</v>
      </c>
      <c r="K3" s="0" t="n">
        <v>100</v>
      </c>
      <c r="L3" s="0" t="n">
        <v>100</v>
      </c>
      <c r="M3" s="3"/>
      <c r="N3" s="3"/>
      <c r="O3" s="3"/>
      <c r="P3" s="12" t="n">
        <f aca="false">AVERAGE(J3:O3)</f>
        <v>100</v>
      </c>
      <c r="Q3" s="12" t="n">
        <f aca="false">STDEV(J3:O3)/SQRT(3)</f>
        <v>0</v>
      </c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  <c r="I4" s="11" t="n">
        <v>100</v>
      </c>
      <c r="J4" s="0" t="n">
        <v>107.3749899992</v>
      </c>
      <c r="K4" s="11" t="n">
        <v>108.699895991679</v>
      </c>
      <c r="L4" s="0" t="n">
        <v>113.615489239139</v>
      </c>
      <c r="P4" s="12" t="n">
        <f aca="false">AVERAGE(J4:O4)</f>
        <v>109.896791743339</v>
      </c>
      <c r="Q4" s="12" t="n">
        <f aca="false">STDEV(J4:O4)/SQRT(3)</f>
        <v>1.89827792759444</v>
      </c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1" t="n">
        <v>1000</v>
      </c>
      <c r="J5" s="0" t="n">
        <v>101.211296903752</v>
      </c>
      <c r="K5" s="11" t="n">
        <v>102.45939675174</v>
      </c>
      <c r="L5" s="3" t="n">
        <v>100.827266181295</v>
      </c>
      <c r="P5" s="12" t="n">
        <f aca="false">AVERAGE(J5:O5)</f>
        <v>101.499319945596</v>
      </c>
      <c r="Q5" s="12" t="n">
        <f aca="false">STDEV(J5:O5)/SQRT(3)</f>
        <v>0.492673152038935</v>
      </c>
      <c r="AE5" s="1"/>
      <c r="AP5" s="1"/>
      <c r="BA5" s="1"/>
    </row>
    <row r="6" customFormat="false" ht="15" hidden="false" customHeight="false" outlineLevel="0" collapsed="false">
      <c r="A6" s="24" t="str">
        <f aca="false">G14</f>
        <v>NJ1-58</v>
      </c>
      <c r="B6" s="9" t="n">
        <f aca="false">AVERAGE(T16,G6)</f>
        <v>8808.97300120227</v>
      </c>
      <c r="C6" s="9" t="n">
        <f aca="false">STDEV(T16,G6)</f>
        <v>5193.40712895344</v>
      </c>
      <c r="D6" s="10" t="n">
        <f aca="false">B6/1000</f>
        <v>8.80897300120227</v>
      </c>
      <c r="E6" s="10" t="n">
        <f aca="false">C6/1000</f>
        <v>5.19340712895344</v>
      </c>
      <c r="G6" s="0" t="n">
        <f aca="false">'080817-B'!B10</f>
        <v>12481.2663995478</v>
      </c>
      <c r="I6" s="11" t="n">
        <v>5000</v>
      </c>
      <c r="J6" s="0" t="n">
        <v>60.4464357148572</v>
      </c>
      <c r="K6" s="1" t="n">
        <v>69.0487238979119</v>
      </c>
      <c r="L6" s="0" t="n">
        <v>56.2412993039443</v>
      </c>
      <c r="P6" s="12" t="n">
        <f aca="false">AVERAGE(J6:O6)</f>
        <v>61.9121529722378</v>
      </c>
      <c r="Q6" s="12" t="n">
        <f aca="false">STDEV(J6:O6)/SQRT(3)</f>
        <v>3.76911910537368</v>
      </c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I7" s="11" t="n">
        <v>10000</v>
      </c>
      <c r="J7" s="11" t="n">
        <v>35.906872549804</v>
      </c>
      <c r="K7" s="11" t="n">
        <v>37.0973677894232</v>
      </c>
      <c r="L7" s="11" t="n">
        <v>34.0059204736379</v>
      </c>
      <c r="M7" s="11"/>
      <c r="N7" s="12"/>
      <c r="O7" s="12"/>
      <c r="P7" s="12" t="n">
        <f aca="false">AVERAGE(J7:O7)</f>
        <v>35.6700536042884</v>
      </c>
      <c r="Q7" s="12" t="n">
        <f aca="false">STDEV(J7:O7)/SQRT(3)</f>
        <v>0.900245158514315</v>
      </c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tr">
        <f aca="false">G41</f>
        <v>NJ1-59</v>
      </c>
      <c r="B8" s="17" t="n">
        <f aca="false">AVERAGE(R59,G8)</f>
        <v>26201.9649743691</v>
      </c>
      <c r="C8" s="18" t="n">
        <f aca="false">STDEV(R59,G8)</f>
        <v>23510.8549577534</v>
      </c>
      <c r="D8" s="10" t="n">
        <f aca="false">B8/1000</f>
        <v>26.2019649743691</v>
      </c>
      <c r="E8" s="10" t="n">
        <f aca="false">C8/1000</f>
        <v>23.5108549577534</v>
      </c>
      <c r="G8" s="0" t="n">
        <f aca="false">'080817-B'!B12</f>
        <v>42826.6499464899</v>
      </c>
      <c r="I8" s="11" t="n">
        <v>20000</v>
      </c>
      <c r="J8" s="0" t="n">
        <v>10.7528602288183</v>
      </c>
      <c r="K8" s="0" t="n">
        <v>14.2283382670614</v>
      </c>
      <c r="L8" s="0" t="n">
        <v>12.3849907992639</v>
      </c>
      <c r="P8" s="12" t="n">
        <f aca="false">AVERAGE(J8:O8)</f>
        <v>12.4553964317145</v>
      </c>
      <c r="Q8" s="12" t="n">
        <f aca="false">STDEV(J8:O8)/SQRT(3)</f>
        <v>1.00390149141373</v>
      </c>
      <c r="W8" s="3"/>
      <c r="X8" s="3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50000</v>
      </c>
      <c r="J9" s="0" t="n">
        <v>1.59372749819985</v>
      </c>
      <c r="K9" s="0" t="n">
        <v>4.32034562765021</v>
      </c>
      <c r="L9" s="0" t="n">
        <v>1.55532442595408</v>
      </c>
      <c r="P9" s="12" t="n">
        <f aca="false">AVERAGE(J9:O9)</f>
        <v>2.48979918393471</v>
      </c>
      <c r="Q9" s="12" t="n">
        <f aca="false">STDEV(J9:O9)/SQRT(3)</f>
        <v>0.915340357633718</v>
      </c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tr">
        <f aca="false">G85</f>
        <v>NJ1-27</v>
      </c>
      <c r="B10" s="17" t="n">
        <f aca="false">AVERAGE(R104,88800)</f>
        <v>86087.9231760019</v>
      </c>
      <c r="C10" s="18" t="n">
        <f aca="false">STDEV(R104,88800)</f>
        <v>3835.4558266958</v>
      </c>
      <c r="D10" s="10" t="n">
        <f aca="false">B10/1000</f>
        <v>86.0879231760019</v>
      </c>
      <c r="E10" s="10" t="n">
        <f aca="false">C10/1000</f>
        <v>3.8354558266958</v>
      </c>
      <c r="I10" s="11" t="n">
        <v>100000</v>
      </c>
      <c r="J10" s="0" t="n">
        <v>-0.268821505720459</v>
      </c>
      <c r="K10" s="0" t="n">
        <v>0.902472197775822</v>
      </c>
      <c r="L10" s="0" t="n">
        <v>-1.3249059924794</v>
      </c>
      <c r="P10" s="12" t="n">
        <f aca="false">AVERAGE(J10:O10)</f>
        <v>-0.230418433474679</v>
      </c>
      <c r="Q10" s="12" t="n">
        <f aca="false">STDEV(J10:O10)/SQRT(3)</f>
        <v>0.643275342181089</v>
      </c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 t="n">
        <v>500000</v>
      </c>
      <c r="J11" s="0" t="n">
        <v>1.40171213697096</v>
      </c>
      <c r="K11" s="0" t="n">
        <v>3.57148571885751</v>
      </c>
      <c r="L11" s="0" t="n">
        <v>2.28498279862389</v>
      </c>
      <c r="P11" s="12" t="n">
        <f aca="false">AVERAGE(J11:O11)</f>
        <v>2.41939355148412</v>
      </c>
      <c r="Q11" s="12" t="n">
        <f aca="false">STDEV(J11:O11)/SQRT(3)</f>
        <v>0.629954770076534</v>
      </c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6" t="n">
        <f aca="false">G119</f>
        <v>0</v>
      </c>
      <c r="B12" s="17" t="e">
        <f aca="false">AVERAGE(S134)</f>
        <v>#DIV/0!</v>
      </c>
      <c r="C12" s="18" t="e">
        <f aca="false">STDEV(S134)</f>
        <v>#DIV/0!</v>
      </c>
      <c r="D12" s="10" t="e">
        <f aca="false">B12/1000</f>
        <v>#DIV/0!</v>
      </c>
      <c r="E12" s="10" t="e">
        <f aca="false">C12/1000</f>
        <v>#DIV/0!</v>
      </c>
      <c r="T12" s="1"/>
    </row>
    <row r="13" customFormat="false" ht="15" hidden="false" customHeight="false" outlineLevel="0" collapsed="false">
      <c r="A13" s="13"/>
      <c r="B13" s="21"/>
      <c r="C13" s="14"/>
      <c r="D13" s="15"/>
      <c r="E13" s="16"/>
      <c r="R13" s="12"/>
      <c r="T13" s="11"/>
      <c r="U13" s="3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6" t="n">
        <f aca="false">G153</f>
        <v>0</v>
      </c>
      <c r="B14" s="17" t="e">
        <f aca="false">AVERAGE(S168,AB161,AM161)</f>
        <v>#DIV/0!</v>
      </c>
      <c r="C14" s="18" t="e">
        <f aca="false">STDEV(S168,AB161,AM161)</f>
        <v>#DIV/0!</v>
      </c>
      <c r="D14" s="10" t="e">
        <f aca="false">B14/1000</f>
        <v>#DIV/0!</v>
      </c>
      <c r="E14" s="10" t="e">
        <f aca="false">C14/1000</f>
        <v>#DIV/0!</v>
      </c>
      <c r="G14" s="0" t="s">
        <v>141</v>
      </c>
      <c r="I14" s="11" t="n">
        <v>0.1</v>
      </c>
      <c r="J14" s="11" t="n">
        <v>0</v>
      </c>
      <c r="K14" s="11" t="n">
        <f aca="false">$T$15-(J14^$T$17*$T$15)/(J14^$T$17+$T$16^$T$17)</f>
        <v>109.896791743339</v>
      </c>
      <c r="L14" s="11" t="n">
        <f aca="false">($K14-J3)^2</f>
        <v>97.9464868110297</v>
      </c>
      <c r="M14" s="11" t="n">
        <f aca="false">($K14-K3)^2</f>
        <v>97.9464868110297</v>
      </c>
      <c r="N14" s="11" t="n">
        <f aca="false">($K14-L3)^2</f>
        <v>97.9464868110297</v>
      </c>
      <c r="O14" s="11"/>
      <c r="P14" s="11"/>
      <c r="Q14" s="11"/>
      <c r="S14" s="12" t="s">
        <v>10</v>
      </c>
      <c r="T14" s="11" t="n">
        <v>0</v>
      </c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100</v>
      </c>
      <c r="J15" s="11" t="n">
        <v>100</v>
      </c>
      <c r="K15" s="11" t="n">
        <f aca="false">$T$15-(J15^$T$17*$T$15)/(J15^$T$17+$T$16^$T$17)</f>
        <v>107.798194920968</v>
      </c>
      <c r="L15" s="11" t="n">
        <f aca="false">($K15-J4)^2</f>
        <v>0.179102405808338</v>
      </c>
      <c r="M15" s="11" t="n">
        <f aca="false">($K15-K4)^2</f>
        <v>0.813064820922054</v>
      </c>
      <c r="N15" s="11" t="n">
        <f aca="false">($K15-L4)^2</f>
        <v>33.840913184229</v>
      </c>
      <c r="O15" s="11"/>
      <c r="P15" s="11"/>
      <c r="Q15" s="11"/>
      <c r="S15" s="12" t="s">
        <v>12</v>
      </c>
      <c r="T15" s="11" t="n">
        <f aca="false">P4</f>
        <v>109.896791743339</v>
      </c>
      <c r="V15" s="3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I16" s="11" t="n">
        <v>1000</v>
      </c>
      <c r="J16" s="11" t="n">
        <v>1000</v>
      </c>
      <c r="K16" s="11" t="n">
        <f aca="false">$T$15-(J16^$T$17*$T$15)/(J16^$T$17+$T$16^$T$17)</f>
        <v>91.9886070481207</v>
      </c>
      <c r="L16" s="11" t="n">
        <f aca="false">($K16-J5)^2</f>
        <v>85.0580081731648</v>
      </c>
      <c r="M16" s="11" t="n">
        <f aca="false">($K16-K5)^2</f>
        <v>109.63743701742</v>
      </c>
      <c r="N16" s="11" t="n">
        <f aca="false">($K16-L5)^2</f>
        <v>78.1218952724458</v>
      </c>
      <c r="O16" s="11"/>
      <c r="P16" s="11"/>
      <c r="Q16" s="11"/>
      <c r="S16" s="12" t="s">
        <v>0</v>
      </c>
      <c r="T16" s="11" t="n">
        <v>5136.67960285673</v>
      </c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I17" s="11" t="n">
        <v>5000</v>
      </c>
      <c r="J17" s="11" t="n">
        <v>5000</v>
      </c>
      <c r="K17" s="11" t="n">
        <f aca="false">$T$15-(J17^$T$17*$T$15)/(J17^$T$17+$T$16^$T$17)</f>
        <v>55.6893016928656</v>
      </c>
      <c r="L17" s="11" t="n">
        <f aca="false">($K17-J6)^2</f>
        <v>22.6303241031904</v>
      </c>
      <c r="M17" s="11" t="n">
        <f aca="false">($K17-K6)^2</f>
        <v>178.474161652684</v>
      </c>
      <c r="N17" s="11" t="n">
        <f aca="false">($K17-L6)^2</f>
        <v>0.304701362636643</v>
      </c>
      <c r="S17" s="12" t="s">
        <v>14</v>
      </c>
      <c r="T17" s="11" t="n">
        <v>1</v>
      </c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I18" s="11" t="n">
        <v>10000</v>
      </c>
      <c r="J18" s="11" t="n">
        <v>10000</v>
      </c>
      <c r="K18" s="11" t="n">
        <f aca="false">$T$15-(J18^$T$17*$T$15)/(J18^$T$17+$T$16^$T$17)</f>
        <v>37.2938202682751</v>
      </c>
      <c r="L18" s="11" t="n">
        <f aca="false">($K18-J7)^2</f>
        <v>1.92362397377227</v>
      </c>
      <c r="M18" s="11" t="n">
        <f aca="false">($K18-K7)^2</f>
        <v>0.0385935764470657</v>
      </c>
      <c r="N18" s="11" t="n">
        <f aca="false">($K18-L7)^2</f>
        <v>10.8102850595755</v>
      </c>
      <c r="O18" s="11"/>
      <c r="P18" s="11"/>
      <c r="S18" s="12" t="s">
        <v>15</v>
      </c>
      <c r="T18" s="11" t="n">
        <f aca="false">SUM(L14:Q22)</f>
        <v>1410.99999492601</v>
      </c>
      <c r="U18" s="11"/>
      <c r="V18" s="11"/>
    </row>
    <row r="19" customFormat="false" ht="15" hidden="false" customHeight="false" outlineLevel="0" collapsed="false">
      <c r="I19" s="11" t="n">
        <v>20000</v>
      </c>
      <c r="J19" s="11" t="n">
        <v>20000</v>
      </c>
      <c r="K19" s="11" t="n">
        <f aca="false">$T$15-(J19^$T$17*$T$15)/(J19^$T$17+$T$16^$T$17)</f>
        <v>22.4574055717069</v>
      </c>
      <c r="L19" s="11" t="n">
        <f aca="false">($K19-J8)^2</f>
        <v>136.996381683734</v>
      </c>
      <c r="M19" s="11" t="n">
        <f aca="false">($K19-K8)^2</f>
        <v>67.7175487043849</v>
      </c>
      <c r="N19" s="11" t="n">
        <f aca="false">($K19-L8)^2</f>
        <v>101.453539348127</v>
      </c>
      <c r="O19" s="11"/>
      <c r="P19" s="11"/>
      <c r="Q19" s="11"/>
      <c r="R19" s="11"/>
    </row>
    <row r="20" customFormat="false" ht="15" hidden="false" customHeight="false" outlineLevel="0" collapsed="false">
      <c r="I20" s="11" t="n">
        <v>50000</v>
      </c>
      <c r="J20" s="11" t="n">
        <v>50000</v>
      </c>
      <c r="K20" s="11" t="n">
        <f aca="false">$T$15-(J20^$T$17*$T$15)/(J20^$T$17+$T$16^$T$17)</f>
        <v>10.2382771801543</v>
      </c>
      <c r="L20" s="11" t="n">
        <f aca="false">($K20-J9)^2</f>
        <v>74.7282392037783</v>
      </c>
      <c r="M20" s="11" t="n">
        <f aca="false">($K20-K9)^2</f>
        <v>35.0219138601231</v>
      </c>
      <c r="N20" s="11" t="n">
        <f aca="false">($K20-L9)^2</f>
        <v>75.3936685316727</v>
      </c>
      <c r="U20" s="11"/>
      <c r="V20" s="11"/>
    </row>
    <row r="21" customFormat="false" ht="15" hidden="false" customHeight="false" outlineLevel="0" collapsed="false">
      <c r="I21" s="11" t="n">
        <v>100000</v>
      </c>
      <c r="J21" s="11" t="n">
        <v>100000</v>
      </c>
      <c r="K21" s="11" t="n">
        <f aca="false">$T$15-(J21^$T$17*$T$15)/(J21^$T$17+$T$16^$T$17)</f>
        <v>5.36924516448269</v>
      </c>
      <c r="L21" s="11" t="n">
        <f aca="false">($K21-J10)^2</f>
        <v>31.7877957776556</v>
      </c>
      <c r="M21" s="11" t="n">
        <f aca="false">($K21-K10)^2</f>
        <v>19.9520607361033</v>
      </c>
      <c r="N21" s="11" t="n">
        <f aca="false">($K21-L10)^2</f>
        <v>44.8116597122569</v>
      </c>
      <c r="U21" s="11"/>
      <c r="V21" s="11"/>
    </row>
    <row r="22" customFormat="false" ht="15" hidden="false" customHeight="false" outlineLevel="0" collapsed="false">
      <c r="I22" s="11" t="n">
        <v>500000</v>
      </c>
      <c r="J22" s="11" t="n">
        <v>500000</v>
      </c>
      <c r="K22" s="11" t="n">
        <f aca="false">$T$15-(J22^$T$17*$T$15)/(J22^$T$17+$T$16^$T$17)</f>
        <v>1.11752844598659</v>
      </c>
      <c r="L22" s="11" t="n">
        <f aca="false">($K22-J11)^2</f>
        <v>0.0807603702214979</v>
      </c>
      <c r="M22" s="11" t="n">
        <f aca="false">($K22-K11)^2</f>
        <v>6.02190629707607</v>
      </c>
      <c r="N22" s="11" t="n">
        <f aca="false">($K22-L11)^2</f>
        <v>1.36294966549177</v>
      </c>
      <c r="O22" s="11"/>
      <c r="P22" s="11"/>
      <c r="Q22" s="11"/>
      <c r="U22" s="11"/>
      <c r="V22" s="11"/>
    </row>
    <row r="23" customFormat="false" ht="15" hidden="false" customHeight="false" outlineLevel="0" collapsed="false">
      <c r="U23" s="11"/>
      <c r="V23" s="11"/>
    </row>
    <row r="24" customFormat="false" ht="15" hidden="false" customHeight="false" outlineLevel="0" collapsed="false">
      <c r="V24" s="11"/>
    </row>
    <row r="25" customFormat="false" ht="15" hidden="false" customHeight="false" outlineLevel="0" collapsed="false">
      <c r="I25" s="11"/>
      <c r="J25" s="11"/>
      <c r="K25" s="11"/>
      <c r="L25" s="11"/>
      <c r="M25" s="11"/>
      <c r="N25" s="11"/>
      <c r="O25" s="11"/>
      <c r="P25" s="11"/>
    </row>
    <row r="39" customFormat="false" ht="15" hidden="false" customHeight="false" outlineLevel="0" collapsed="false">
      <c r="H39" s="1"/>
      <c r="AD39" s="1"/>
      <c r="AO39" s="1"/>
    </row>
    <row r="40" customFormat="false" ht="15" hidden="false" customHeight="false" outlineLevel="0" collapsed="false">
      <c r="H40" s="11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">
        <v>142</v>
      </c>
      <c r="H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O46" s="0" t="s">
        <v>2</v>
      </c>
      <c r="P46" s="0" t="s">
        <v>5</v>
      </c>
      <c r="S46" s="1"/>
    </row>
    <row r="47" customFormat="false" ht="15" hidden="false" customHeight="false" outlineLevel="0" collapsed="false">
      <c r="H47" s="11" t="n">
        <v>0.1</v>
      </c>
      <c r="I47" s="0" t="n">
        <v>100</v>
      </c>
      <c r="J47" s="0" t="n">
        <v>100</v>
      </c>
      <c r="K47" s="0" t="n">
        <v>100</v>
      </c>
      <c r="L47" s="0" t="n">
        <v>100</v>
      </c>
      <c r="M47" s="0" t="n">
        <v>100</v>
      </c>
      <c r="N47" s="0" t="n">
        <v>100</v>
      </c>
      <c r="O47" s="12" t="n">
        <f aca="false">AVERAGE(I47:N47)</f>
        <v>100</v>
      </c>
      <c r="P47" s="12" t="n">
        <f aca="false">STDEV(I47:L47)/SQRT(5)</f>
        <v>0</v>
      </c>
      <c r="Q47" s="12"/>
      <c r="R47" s="12"/>
      <c r="S47" s="11"/>
      <c r="T47" s="3"/>
      <c r="U47" s="3"/>
      <c r="V47" s="3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</v>
      </c>
      <c r="I48" s="0" t="n">
        <v>92.3209856788543</v>
      </c>
      <c r="J48" s="0" t="n">
        <v>116.207696615729</v>
      </c>
      <c r="K48" s="0" t="n">
        <v>101.59532762621</v>
      </c>
      <c r="L48" s="3"/>
      <c r="M48" s="12"/>
      <c r="N48" s="12"/>
      <c r="O48" s="12" t="n">
        <f aca="false">AVERAGE(I48:N48)</f>
        <v>103.374669973598</v>
      </c>
      <c r="P48" s="12" t="n">
        <f aca="false">STDEV(I48:L48)/SQRT(5)</f>
        <v>5.38550432619561</v>
      </c>
      <c r="Q48" s="12"/>
      <c r="R48" s="12"/>
      <c r="S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1000</v>
      </c>
      <c r="I49" s="0" t="n">
        <v>87.7702216177294</v>
      </c>
      <c r="J49" s="0" t="n">
        <v>105.51244099528</v>
      </c>
      <c r="K49" s="0" t="n">
        <v>87.1365709256741</v>
      </c>
      <c r="O49" s="12" t="n">
        <f aca="false">AVERAGE(I49:N49)</f>
        <v>93.4730778462278</v>
      </c>
      <c r="P49" s="12" t="n">
        <f aca="false">STDEV(I49:L49)/SQRT(5)</f>
        <v>4.66497753640791</v>
      </c>
      <c r="Q49" s="12"/>
      <c r="R49" s="12"/>
      <c r="S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5000</v>
      </c>
      <c r="I50" s="0" t="n">
        <v>69.5863669093527</v>
      </c>
      <c r="J50" s="0" t="n">
        <v>74.8475878070246</v>
      </c>
      <c r="K50" s="0" t="n">
        <v>57.3741899351948</v>
      </c>
      <c r="O50" s="12" t="n">
        <f aca="false">AVERAGE(I50:N50)</f>
        <v>67.269381550524</v>
      </c>
      <c r="P50" s="12" t="n">
        <f aca="false">STDEV(I50:L50)/SQRT(5)</f>
        <v>4.00889571232743</v>
      </c>
      <c r="Q50" s="12"/>
      <c r="R50" s="12"/>
      <c r="S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 t="n">
        <v>10000</v>
      </c>
      <c r="I51" s="0" t="n">
        <v>48.6758940715257</v>
      </c>
      <c r="J51" s="0" t="n">
        <v>60.0624049923994</v>
      </c>
      <c r="K51" s="0" t="n">
        <v>45.5076406112489</v>
      </c>
      <c r="O51" s="12" t="n">
        <f aca="false">AVERAGE(I51:N51)</f>
        <v>51.415313225058</v>
      </c>
      <c r="P51" s="12" t="n">
        <f aca="false">STDEV(I51:L51)/SQRT(5)</f>
        <v>3.42311567206709</v>
      </c>
      <c r="Q51" s="12"/>
      <c r="R51" s="12"/>
      <c r="S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 t="n">
        <v>20000</v>
      </c>
      <c r="I52" s="0" t="n">
        <v>31.0680854468357</v>
      </c>
      <c r="J52" s="0" t="n">
        <v>35.4268341467318</v>
      </c>
      <c r="K52" s="0" t="n">
        <v>23.8675094007521</v>
      </c>
      <c r="O52" s="12" t="n">
        <f aca="false">AVERAGE(I52:N52)</f>
        <v>30.1208096647732</v>
      </c>
      <c r="P52" s="12" t="n">
        <f aca="false">STDEV(I52:L52)/SQRT(5)</f>
        <v>2.61065109508016</v>
      </c>
      <c r="Q52" s="12"/>
      <c r="R52" s="12"/>
      <c r="S52" s="11"/>
      <c r="W52" s="11"/>
      <c r="X52" s="11"/>
      <c r="Y52" s="11"/>
      <c r="Z52" s="11"/>
      <c r="AA52" s="12"/>
      <c r="AB52" s="11"/>
      <c r="AF52" s="11"/>
      <c r="AG52" s="11"/>
      <c r="AH52" s="11"/>
      <c r="AI52" s="11"/>
      <c r="AJ52" s="11"/>
      <c r="AK52" s="11"/>
      <c r="AL52" s="12"/>
      <c r="AM52" s="11"/>
      <c r="AQ52" s="11"/>
      <c r="AR52" s="11"/>
      <c r="AS52" s="11"/>
      <c r="AT52" s="11"/>
      <c r="AU52" s="11"/>
      <c r="AV52" s="11"/>
      <c r="AW52" s="12"/>
      <c r="AX52" s="11"/>
    </row>
    <row r="53" customFormat="false" ht="15" hidden="false" customHeight="false" outlineLevel="0" collapsed="false">
      <c r="H53" s="11" t="n">
        <v>50000</v>
      </c>
      <c r="I53" s="0" t="n">
        <v>12.730618449476</v>
      </c>
      <c r="J53" s="0" t="n">
        <v>13.8059044723578</v>
      </c>
      <c r="K53" s="0" t="n">
        <v>9.21673733898712</v>
      </c>
      <c r="O53" s="12" t="n">
        <f aca="false">AVERAGE(I53:N53)</f>
        <v>11.9177534202736</v>
      </c>
      <c r="P53" s="12" t="n">
        <f aca="false">STDEV(I53:L53)/SQRT(5)</f>
        <v>1.0733756016677</v>
      </c>
      <c r="Q53" s="12"/>
      <c r="R53" s="12"/>
      <c r="S53" s="11"/>
      <c r="W53" s="11"/>
      <c r="X53" s="11"/>
      <c r="Y53" s="11"/>
      <c r="Z53" s="11"/>
      <c r="AA53" s="12"/>
      <c r="AB53" s="11"/>
      <c r="AF53" s="11"/>
      <c r="AG53" s="11"/>
      <c r="AH53" s="11"/>
      <c r="AI53" s="11"/>
      <c r="AJ53" s="11"/>
      <c r="AK53" s="11"/>
      <c r="AL53" s="12"/>
      <c r="AM53" s="11"/>
      <c r="AQ53" s="11"/>
      <c r="AR53" s="11"/>
      <c r="AS53" s="11"/>
      <c r="AT53" s="11"/>
      <c r="AU53" s="11"/>
      <c r="AV53" s="11"/>
      <c r="AW53" s="12"/>
      <c r="AX53" s="11"/>
    </row>
    <row r="54" customFormat="false" ht="15" hidden="false" customHeight="false" outlineLevel="0" collapsed="false">
      <c r="H54" s="11" t="n">
        <v>100000</v>
      </c>
      <c r="I54" s="0" t="n">
        <v>4.99239939195136</v>
      </c>
      <c r="J54" s="0" t="n">
        <v>8.46787743019441</v>
      </c>
      <c r="K54" s="0" t="n">
        <v>4.89639171133691</v>
      </c>
      <c r="O54" s="12" t="n">
        <f aca="false">AVERAGE(I54:N54)</f>
        <v>6.11888951116089</v>
      </c>
      <c r="P54" s="12" t="n">
        <f aca="false">STDEV(I54:L54)/SQRT(5)</f>
        <v>0.910012368213564</v>
      </c>
      <c r="Q54" s="12"/>
      <c r="R54" s="12"/>
      <c r="S54" s="11"/>
      <c r="W54" s="11"/>
      <c r="X54" s="11"/>
      <c r="Y54" s="11"/>
      <c r="Z54" s="11"/>
      <c r="AA54" s="12"/>
      <c r="AB54" s="11"/>
      <c r="AF54" s="11"/>
      <c r="AG54" s="11"/>
      <c r="AH54" s="11"/>
      <c r="AI54" s="11"/>
      <c r="AJ54" s="11"/>
      <c r="AK54" s="11"/>
      <c r="AL54" s="12"/>
      <c r="AM54" s="11"/>
      <c r="AQ54" s="11"/>
      <c r="AR54" s="11"/>
      <c r="AS54" s="11"/>
      <c r="AT54" s="11"/>
      <c r="AU54" s="11"/>
      <c r="AV54" s="11"/>
      <c r="AW54" s="12"/>
      <c r="AX54" s="11"/>
    </row>
    <row r="55" customFormat="false" ht="15" hidden="false" customHeight="false" outlineLevel="0" collapsed="false">
      <c r="H55" s="11" t="n">
        <v>500000</v>
      </c>
      <c r="I55" s="0" t="n">
        <v>0.0768061444915595</v>
      </c>
      <c r="J55" s="0" t="n">
        <v>2.265781262501</v>
      </c>
      <c r="K55" s="0" t="n">
        <v>1.99695975678054</v>
      </c>
      <c r="O55" s="12" t="n">
        <f aca="false">AVERAGE(I55:N55)</f>
        <v>1.4465157212577</v>
      </c>
      <c r="P55" s="12" t="n">
        <f aca="false">STDEV(I55:L55)/SQRT(5)</f>
        <v>0.533880978121175</v>
      </c>
      <c r="Q55" s="12"/>
      <c r="R55" s="12"/>
      <c r="S55" s="11"/>
      <c r="W55" s="11"/>
      <c r="X55" s="11"/>
      <c r="Y55" s="11"/>
      <c r="Z55" s="11"/>
      <c r="AA55" s="12"/>
      <c r="AB55" s="11"/>
      <c r="AF55" s="11"/>
      <c r="AG55" s="11"/>
      <c r="AH55" s="11"/>
      <c r="AI55" s="11"/>
      <c r="AJ55" s="11"/>
      <c r="AK55" s="11"/>
      <c r="AL55" s="12"/>
      <c r="AM55" s="11"/>
      <c r="AQ55" s="11"/>
      <c r="AR55" s="11"/>
      <c r="AS55" s="11"/>
      <c r="AT55" s="11"/>
      <c r="AU55" s="11"/>
      <c r="AV55" s="11"/>
      <c r="AW55" s="12"/>
      <c r="AX55" s="11"/>
    </row>
    <row r="56" customFormat="false" ht="15" hidden="false" customHeight="false" outlineLevel="0" collapsed="false">
      <c r="H56" s="11"/>
      <c r="O56" s="12"/>
      <c r="P56" s="12"/>
      <c r="Q56" s="12"/>
      <c r="R56" s="12"/>
      <c r="S56" s="11"/>
      <c r="W56" s="11"/>
      <c r="X56" s="11"/>
      <c r="Y56" s="11"/>
      <c r="Z56" s="11"/>
      <c r="AA56" s="12"/>
      <c r="AB56" s="11"/>
      <c r="AF56" s="11"/>
      <c r="AG56" s="11"/>
      <c r="AH56" s="11"/>
      <c r="AI56" s="11"/>
      <c r="AJ56" s="11"/>
      <c r="AK56" s="11"/>
      <c r="AL56" s="12"/>
      <c r="AM56" s="11"/>
      <c r="AQ56" s="11"/>
      <c r="AR56" s="11"/>
      <c r="AS56" s="11"/>
      <c r="AT56" s="11"/>
      <c r="AU56" s="11"/>
      <c r="AV56" s="11"/>
      <c r="AW56" s="12"/>
      <c r="AX56" s="11"/>
    </row>
    <row r="57" customFormat="false" ht="15" hidden="false" customHeight="false" outlineLevel="0" collapsed="false">
      <c r="H57" s="11" t="n">
        <v>0</v>
      </c>
      <c r="I57" s="11" t="n">
        <f aca="false">R$58-(H57^R$60*R$58)/(H57^R$60+R$59^R$60)</f>
        <v>100</v>
      </c>
      <c r="J57" s="11" t="n">
        <f aca="false">($I57-I47)^2</f>
        <v>0</v>
      </c>
      <c r="K57" s="11" t="n">
        <f aca="false">($I57-J47)^2</f>
        <v>0</v>
      </c>
      <c r="L57" s="11" t="n">
        <f aca="false">($I57-K47)^2</f>
        <v>0</v>
      </c>
      <c r="M57" s="11"/>
      <c r="N57" s="11"/>
      <c r="O57" s="11"/>
      <c r="Q57" s="12" t="s">
        <v>10</v>
      </c>
      <c r="R57" s="11" t="n">
        <v>0</v>
      </c>
      <c r="S57" s="11"/>
      <c r="W57" s="11"/>
      <c r="X57" s="11"/>
      <c r="Y57" s="11"/>
      <c r="Z57" s="11"/>
      <c r="AA57" s="12"/>
      <c r="AB57" s="11"/>
      <c r="AF57" s="11"/>
      <c r="AG57" s="11"/>
      <c r="AH57" s="11"/>
      <c r="AI57" s="11"/>
      <c r="AJ57" s="11"/>
      <c r="AK57" s="11"/>
      <c r="AL57" s="12"/>
      <c r="AM57" s="11"/>
      <c r="AQ57" s="11"/>
      <c r="AR57" s="11"/>
      <c r="AS57" s="11"/>
      <c r="AT57" s="11"/>
      <c r="AU57" s="11"/>
      <c r="AV57" s="11"/>
      <c r="AW57" s="12"/>
      <c r="AX57" s="11"/>
    </row>
    <row r="58" customFormat="false" ht="15" hidden="false" customHeight="false" outlineLevel="0" collapsed="false">
      <c r="H58" s="11" t="n">
        <v>100</v>
      </c>
      <c r="I58" s="11" t="n">
        <f aca="false">R$58-(H58^R$60*R$58)/(H58^R$60+R$59^R$60)</f>
        <v>98.9666517866925</v>
      </c>
      <c r="J58" s="11" t="n">
        <f aca="false">($I58-I48)^2</f>
        <v>44.1648780168689</v>
      </c>
      <c r="K58" s="11" t="n">
        <f aca="false">($I58-J48)^2</f>
        <v>297.253626796848</v>
      </c>
      <c r="L58" s="11" t="n">
        <f aca="false">($I58-K48)^2</f>
        <v>6.90993666926318</v>
      </c>
      <c r="M58" s="11"/>
      <c r="N58" s="11"/>
      <c r="O58" s="11"/>
      <c r="Q58" s="12" t="s">
        <v>12</v>
      </c>
      <c r="R58" s="11" t="n">
        <v>100</v>
      </c>
      <c r="S58" s="11"/>
      <c r="W58" s="11"/>
      <c r="X58" s="11"/>
      <c r="Y58" s="11"/>
      <c r="Z58" s="11"/>
      <c r="AA58" s="12"/>
      <c r="AB58" s="11"/>
      <c r="AF58" s="11"/>
      <c r="AG58" s="11"/>
      <c r="AH58" s="11"/>
      <c r="AI58" s="11"/>
      <c r="AJ58" s="11"/>
      <c r="AK58" s="11"/>
      <c r="AL58" s="12"/>
      <c r="AM58" s="11"/>
      <c r="AQ58" s="11"/>
      <c r="AR58" s="11"/>
      <c r="AS58" s="11"/>
      <c r="AT58" s="11"/>
      <c r="AU58" s="11"/>
      <c r="AV58" s="11"/>
      <c r="AW58" s="12"/>
      <c r="AX58" s="11"/>
    </row>
    <row r="59" customFormat="false" ht="15" hidden="false" customHeight="false" outlineLevel="0" collapsed="false">
      <c r="H59" s="11" t="n">
        <v>1000</v>
      </c>
      <c r="I59" s="11" t="n">
        <f aca="false">R$58-(H59^R$60*R$58)/(H59^R$60+R$59^R$60)</f>
        <v>90.545773584632</v>
      </c>
      <c r="J59" s="11" t="n">
        <f aca="false">($I59-I49)^2</f>
        <v>7.70368872097672</v>
      </c>
      <c r="K59" s="11" t="n">
        <f aca="false">($I59-J49)^2</f>
        <v>224.001133380954</v>
      </c>
      <c r="L59" s="11" t="n">
        <f aca="false">($I59-K49)^2</f>
        <v>11.6226627698454</v>
      </c>
      <c r="M59" s="11"/>
      <c r="N59" s="11"/>
      <c r="O59" s="11"/>
      <c r="Q59" s="12" t="s">
        <v>0</v>
      </c>
      <c r="R59" s="11" t="n">
        <v>9577.28000224832</v>
      </c>
      <c r="S59" s="11"/>
      <c r="W59" s="11"/>
      <c r="X59" s="11"/>
      <c r="Y59" s="11"/>
      <c r="Z59" s="11"/>
      <c r="AA59" s="12"/>
      <c r="AB59" s="11"/>
      <c r="AF59" s="11"/>
      <c r="AG59" s="11"/>
      <c r="AH59" s="11"/>
      <c r="AI59" s="11"/>
      <c r="AJ59" s="11"/>
      <c r="AK59" s="11"/>
      <c r="AL59" s="12"/>
      <c r="AM59" s="11"/>
      <c r="AQ59" s="11"/>
      <c r="AR59" s="11"/>
      <c r="AS59" s="11"/>
      <c r="AT59" s="11"/>
      <c r="AU59" s="11"/>
      <c r="AV59" s="11"/>
      <c r="AW59" s="12"/>
      <c r="AX59" s="11"/>
    </row>
    <row r="60" customFormat="false" ht="15" hidden="false" customHeight="false" outlineLevel="0" collapsed="false">
      <c r="H60" s="11" t="n">
        <v>5000</v>
      </c>
      <c r="I60" s="11" t="n">
        <f aca="false">R$58-(H60^R$60*R$58)/(H60^R$60+R$59^R$60)</f>
        <v>65.7000482996222</v>
      </c>
      <c r="J60" s="11" t="n">
        <f aca="false">($I60-I50)^2</f>
        <v>15.1034723363373</v>
      </c>
      <c r="K60" s="11" t="n">
        <f aca="false">($I60-J50)^2</f>
        <v>83.677479039487</v>
      </c>
      <c r="L60" s="11" t="n">
        <f aca="false">($I60-K50)^2</f>
        <v>69.3199175045064</v>
      </c>
      <c r="Q60" s="12" t="s">
        <v>14</v>
      </c>
      <c r="R60" s="11" t="n">
        <v>1</v>
      </c>
      <c r="W60" s="11"/>
      <c r="X60" s="11"/>
      <c r="Y60" s="11"/>
      <c r="Z60" s="11"/>
      <c r="AA60" s="12"/>
      <c r="AB60" s="11"/>
      <c r="AF60" s="11"/>
      <c r="AG60" s="11"/>
      <c r="AH60" s="11"/>
      <c r="AI60" s="11"/>
      <c r="AJ60" s="11"/>
      <c r="AK60" s="11"/>
      <c r="AL60" s="12"/>
      <c r="AM60" s="11"/>
      <c r="AQ60" s="11"/>
      <c r="AR60" s="11"/>
      <c r="AS60" s="11"/>
      <c r="AT60" s="11"/>
      <c r="AU60" s="11"/>
      <c r="AV60" s="11"/>
      <c r="AW60" s="12"/>
      <c r="AX60" s="11"/>
    </row>
    <row r="61" customFormat="false" ht="15" hidden="false" customHeight="false" outlineLevel="0" collapsed="false">
      <c r="H61" s="11" t="n">
        <v>10000</v>
      </c>
      <c r="I61" s="11" t="n">
        <f aca="false">R$58-(H61^R$60*R$58)/(H61^R$60+R$59^R$60)</f>
        <v>48.9203811824137</v>
      </c>
      <c r="J61" s="11" t="n">
        <f aca="false">($I61-I51)^2</f>
        <v>0.0597739473903449</v>
      </c>
      <c r="K61" s="11" t="n">
        <f aca="false">($I61-J51)^2</f>
        <v>124.144694582289</v>
      </c>
      <c r="L61" s="11" t="n">
        <f aca="false">($I61-K51)^2</f>
        <v>11.646798206074</v>
      </c>
      <c r="M61" s="11"/>
      <c r="N61" s="11"/>
      <c r="Q61" s="12" t="s">
        <v>15</v>
      </c>
      <c r="R61" s="11" t="n">
        <f aca="false">SUM(J57:L65)</f>
        <v>1074.76895934085</v>
      </c>
      <c r="S61" s="11"/>
      <c r="T61" s="11"/>
      <c r="U61" s="11"/>
      <c r="V61" s="11"/>
    </row>
    <row r="62" customFormat="false" ht="15" hidden="false" customHeight="false" outlineLevel="0" collapsed="false">
      <c r="H62" s="11" t="n">
        <v>20000</v>
      </c>
      <c r="I62" s="11" t="n">
        <f aca="false">R$58-(H62^R$60*R$58)/(H62^R$60+R$59^R$60)</f>
        <v>32.3805299254032</v>
      </c>
      <c r="J62" s="11" t="n">
        <f aca="false">($I62-I52)^2</f>
        <v>1.72251050932238</v>
      </c>
      <c r="K62" s="11" t="n">
        <f aca="false">($I62-J52)^2</f>
        <v>9.2799694088843</v>
      </c>
      <c r="L62" s="11" t="n">
        <f aca="false">($I62-K52)^2</f>
        <v>72.4715184531313</v>
      </c>
      <c r="M62" s="11"/>
      <c r="N62" s="11"/>
    </row>
    <row r="63" customFormat="false" ht="15" hidden="false" customHeight="false" outlineLevel="0" collapsed="false">
      <c r="H63" s="11" t="n">
        <v>50000</v>
      </c>
      <c r="I63" s="11" t="n">
        <f aca="false">R$58-(H63^R$60*R$58)/(H63^R$60+R$59^R$60)</f>
        <v>16.0753898161965</v>
      </c>
      <c r="J63" s="11" t="n">
        <f aca="false">($I63-I53)^2</f>
        <v>11.1874954956336</v>
      </c>
      <c r="K63" s="11" t="n">
        <f aca="false">($I63-J53)^2</f>
        <v>5.15056372589881</v>
      </c>
      <c r="L63" s="11" t="n">
        <f aca="false">($I63-K53)^2</f>
        <v>47.0411138031308</v>
      </c>
      <c r="T63" s="11"/>
      <c r="U63" s="11"/>
      <c r="V63" s="11"/>
    </row>
    <row r="64" customFormat="false" ht="15" hidden="false" customHeight="false" outlineLevel="0" collapsed="false">
      <c r="H64" s="11" t="n">
        <v>100000</v>
      </c>
      <c r="I64" s="11" t="n">
        <f aca="false">R$58-(H64^R$60*R$58)/(H64^R$60+R$59^R$60)</f>
        <v>8.74020600078029</v>
      </c>
      <c r="J64" s="11" t="n">
        <f aca="false">($I64-I54)^2</f>
        <v>14.0460543771818</v>
      </c>
      <c r="K64" s="11" t="n">
        <f aca="false">($I64-J54)^2</f>
        <v>0.074162850357349</v>
      </c>
      <c r="L64" s="11" t="n">
        <f aca="false">($I64-K54)^2</f>
        <v>14.7749082917291</v>
      </c>
      <c r="T64" s="11"/>
      <c r="U64" s="11"/>
      <c r="V64" s="11"/>
    </row>
    <row r="65" customFormat="false" ht="15" hidden="false" customHeight="false" outlineLevel="0" collapsed="false">
      <c r="H65" s="11" t="n">
        <v>500000</v>
      </c>
      <c r="I65" s="11" t="n">
        <f aca="false">R$58-(H65^R$60*R$58)/(H65^R$60+R$59^R$60)</f>
        <v>1.87945585058385</v>
      </c>
      <c r="J65" s="11" t="n">
        <f aca="false">($I65-I55)^2</f>
        <v>3.24954596287463</v>
      </c>
      <c r="K65" s="11" t="n">
        <f aca="false">($I65-J55)^2</f>
        <v>0.149247323892954</v>
      </c>
      <c r="L65" s="11" t="n">
        <f aca="false">($I65-K55)^2</f>
        <v>0.01380716797148</v>
      </c>
      <c r="M65" s="11"/>
      <c r="N65" s="11"/>
      <c r="O65" s="11"/>
      <c r="T65" s="11"/>
      <c r="U65" s="11"/>
      <c r="V65" s="11"/>
    </row>
    <row r="66" customFormat="false" ht="15" hidden="false" customHeight="false" outlineLevel="0" collapsed="false">
      <c r="T66" s="11"/>
      <c r="U66" s="11"/>
      <c r="V66" s="11"/>
    </row>
    <row r="67" customFormat="false" ht="15" hidden="false" customHeight="false" outlineLevel="0" collapsed="false">
      <c r="T67" s="11"/>
      <c r="U67" s="11"/>
      <c r="V67" s="11"/>
    </row>
    <row r="68" customFormat="false" ht="15" hidden="false" customHeight="false" outlineLevel="0" collapsed="false">
      <c r="I68" s="11"/>
      <c r="S68" s="11"/>
      <c r="T68" s="11"/>
    </row>
    <row r="83" customFormat="false" ht="15" hidden="false" customHeight="false" outlineLevel="0" collapsed="false">
      <c r="H83" s="1" t="s">
        <v>4</v>
      </c>
      <c r="AD83" s="1"/>
      <c r="AO83" s="1"/>
    </row>
    <row r="84" customFormat="false" ht="15" hidden="false" customHeight="false" outlineLevel="0" collapsed="false">
      <c r="H84" s="11" t="n">
        <v>0</v>
      </c>
      <c r="W84" s="3"/>
      <c r="X84" s="12"/>
      <c r="Y84" s="12"/>
      <c r="Z84" s="3"/>
      <c r="AD84" s="3"/>
      <c r="AE84" s="3"/>
      <c r="AF84" s="3"/>
      <c r="AG84" s="3"/>
      <c r="AH84" s="3"/>
      <c r="AI84" s="12"/>
      <c r="AJ84" s="12"/>
      <c r="AO84" s="3"/>
      <c r="AP84" s="3"/>
      <c r="AQ84" s="3"/>
      <c r="AR84" s="3"/>
      <c r="AS84" s="3"/>
      <c r="AT84" s="12"/>
      <c r="AU84" s="12"/>
    </row>
    <row r="85" customFormat="false" ht="15" hidden="false" customHeight="false" outlineLevel="0" collapsed="false">
      <c r="G85" s="0" t="s">
        <v>158</v>
      </c>
      <c r="H85" s="11" t="n">
        <v>1000</v>
      </c>
      <c r="X85" s="12"/>
      <c r="Y85" s="12"/>
      <c r="AI85" s="12"/>
      <c r="AJ85" s="12"/>
      <c r="AT85" s="12"/>
      <c r="AU85" s="12"/>
    </row>
    <row r="86" customFormat="false" ht="15" hidden="false" customHeight="false" outlineLevel="0" collapsed="false">
      <c r="H86" s="11" t="n">
        <v>5000</v>
      </c>
      <c r="X86" s="12"/>
      <c r="Y86" s="12"/>
      <c r="AC86" s="2"/>
      <c r="AI86" s="12"/>
      <c r="AJ86" s="12"/>
      <c r="AT86" s="12"/>
      <c r="AU86" s="12"/>
    </row>
    <row r="87" customFormat="false" ht="15" hidden="false" customHeight="false" outlineLevel="0" collapsed="false">
      <c r="H87" s="11" t="n">
        <v>20000</v>
      </c>
      <c r="X87" s="12"/>
      <c r="Y87" s="12"/>
      <c r="AI87" s="12"/>
      <c r="AJ87" s="12"/>
      <c r="AT87" s="12"/>
      <c r="AU87" s="12"/>
    </row>
    <row r="88" customFormat="false" ht="15" hidden="false" customHeight="false" outlineLevel="0" collapsed="false">
      <c r="H88" s="11"/>
      <c r="X88" s="12"/>
      <c r="Y88" s="12"/>
      <c r="AC88" s="2"/>
      <c r="AI88" s="12"/>
      <c r="AJ88" s="12"/>
      <c r="AT88" s="12"/>
      <c r="AU88" s="12"/>
    </row>
    <row r="89" customFormat="false" ht="15" hidden="false" customHeight="false" outlineLevel="0" collapsed="false">
      <c r="H89" s="11"/>
      <c r="W89" s="11"/>
      <c r="X89" s="11"/>
      <c r="Y89" s="11"/>
    </row>
    <row r="90" customFormat="false" ht="15" hidden="false" customHeight="false" outlineLevel="0" collapsed="false">
      <c r="H90" s="11"/>
      <c r="S90" s="1"/>
    </row>
    <row r="91" customFormat="false" ht="15" hidden="false" customHeight="false" outlineLevel="0" collapsed="false">
      <c r="H91" s="11"/>
      <c r="O91" s="0" t="s">
        <v>2</v>
      </c>
      <c r="P91" s="0" t="s">
        <v>5</v>
      </c>
      <c r="S91" s="11"/>
      <c r="T91" s="3"/>
      <c r="U91" s="3"/>
      <c r="V91" s="3"/>
      <c r="W91" s="11"/>
      <c r="X91" s="11"/>
      <c r="Y91" s="11"/>
      <c r="Z91" s="11"/>
      <c r="AA91" s="12"/>
      <c r="AB91" s="11"/>
      <c r="AF91" s="11"/>
      <c r="AG91" s="11"/>
      <c r="AH91" s="11"/>
      <c r="AI91" s="11"/>
      <c r="AJ91" s="11"/>
      <c r="AK91" s="11"/>
      <c r="AL91" s="12"/>
      <c r="AM91" s="11"/>
      <c r="AQ91" s="11"/>
      <c r="AR91" s="11"/>
      <c r="AS91" s="11"/>
      <c r="AT91" s="11"/>
      <c r="AU91" s="11"/>
      <c r="AV91" s="11"/>
      <c r="AW91" s="12"/>
      <c r="AX91" s="11"/>
    </row>
    <row r="92" customFormat="false" ht="15" hidden="false" customHeight="false" outlineLevel="0" collapsed="false">
      <c r="H92" s="11" t="n">
        <v>0.1</v>
      </c>
      <c r="I92" s="0" t="n">
        <v>100</v>
      </c>
      <c r="J92" s="0" t="n">
        <v>100</v>
      </c>
      <c r="K92" s="0" t="n">
        <v>100</v>
      </c>
      <c r="L92" s="0" t="n">
        <v>100</v>
      </c>
      <c r="M92" s="0" t="n">
        <v>100</v>
      </c>
      <c r="N92" s="0" t="n">
        <v>100</v>
      </c>
      <c r="O92" s="12" t="n">
        <f aca="false">AVERAGE(I92:N92)</f>
        <v>100</v>
      </c>
      <c r="P92" s="12" t="n">
        <f aca="false">STDEV(I92:L92)/SQRT(5)</f>
        <v>0</v>
      </c>
      <c r="Q92" s="12"/>
      <c r="R92" s="12"/>
      <c r="S92" s="11"/>
      <c r="W92" s="11"/>
      <c r="X92" s="11"/>
      <c r="Y92" s="11"/>
      <c r="Z92" s="11"/>
      <c r="AA92" s="12"/>
      <c r="AB92" s="11"/>
      <c r="AF92" s="11"/>
      <c r="AG92" s="11"/>
      <c r="AH92" s="11"/>
      <c r="AI92" s="11"/>
      <c r="AJ92" s="11"/>
      <c r="AK92" s="11"/>
      <c r="AL92" s="12"/>
      <c r="AM92" s="11"/>
      <c r="AQ92" s="11"/>
      <c r="AR92" s="11"/>
      <c r="AS92" s="11"/>
      <c r="AT92" s="11"/>
      <c r="AU92" s="11"/>
      <c r="AV92" s="11"/>
      <c r="AW92" s="12"/>
      <c r="AX92" s="11"/>
    </row>
    <row r="93" customFormat="false" ht="15" hidden="false" customHeight="false" outlineLevel="0" collapsed="false">
      <c r="H93" s="11" t="n">
        <v>100</v>
      </c>
      <c r="I93" s="0" t="n">
        <v>106.395711656933</v>
      </c>
      <c r="J93" s="0" t="n">
        <v>101.499319945596</v>
      </c>
      <c r="K93" s="0" t="n">
        <v>103.91871349708</v>
      </c>
      <c r="L93" s="3"/>
      <c r="M93" s="12"/>
      <c r="N93" s="12"/>
      <c r="O93" s="12" t="n">
        <f aca="false">AVERAGE(I93:N93)</f>
        <v>103.937915033203</v>
      </c>
      <c r="P93" s="12" t="n">
        <f aca="false">STDEV(I93:L93)/SQRT(5)</f>
        <v>1.09489172724562</v>
      </c>
      <c r="Q93" s="12"/>
      <c r="R93" s="12"/>
      <c r="S93" s="11"/>
      <c r="W93" s="11"/>
      <c r="X93" s="11"/>
      <c r="Y93" s="11"/>
      <c r="Z93" s="11"/>
      <c r="AA93" s="12"/>
      <c r="AB93" s="11"/>
      <c r="AF93" s="11"/>
      <c r="AG93" s="11"/>
      <c r="AH93" s="11"/>
      <c r="AI93" s="11"/>
      <c r="AJ93" s="11"/>
      <c r="AK93" s="11"/>
      <c r="AL93" s="12"/>
      <c r="AM93" s="11"/>
      <c r="AQ93" s="11"/>
      <c r="AR93" s="11"/>
      <c r="AS93" s="11"/>
      <c r="AT93" s="11"/>
      <c r="AU93" s="11"/>
      <c r="AV93" s="11"/>
      <c r="AW93" s="12"/>
      <c r="AX93" s="11"/>
    </row>
    <row r="94" customFormat="false" ht="15" hidden="false" customHeight="false" outlineLevel="0" collapsed="false">
      <c r="H94" s="11" t="n">
        <v>1000</v>
      </c>
      <c r="I94" s="0" t="n">
        <v>103.016241299304</v>
      </c>
      <c r="J94" s="0" t="n">
        <v>101.172893831507</v>
      </c>
      <c r="K94" s="0" t="n">
        <v>96.6029282342587</v>
      </c>
      <c r="O94" s="12" t="n">
        <f aca="false">AVERAGE(I94:N94)</f>
        <v>100.26402112169</v>
      </c>
      <c r="P94" s="12" t="n">
        <f aca="false">STDEV(I94:L94)/SQRT(5)</f>
        <v>1.4766301716786</v>
      </c>
      <c r="Q94" s="12"/>
      <c r="R94" s="12"/>
      <c r="S94" s="11"/>
      <c r="W94" s="11"/>
      <c r="X94" s="11"/>
      <c r="Y94" s="11"/>
      <c r="Z94" s="11"/>
      <c r="AA94" s="12"/>
      <c r="AB94" s="11"/>
      <c r="AF94" s="11"/>
      <c r="AG94" s="11"/>
      <c r="AH94" s="11"/>
      <c r="AI94" s="11"/>
      <c r="AJ94" s="11"/>
      <c r="AK94" s="11"/>
      <c r="AL94" s="12"/>
      <c r="AM94" s="11"/>
      <c r="AQ94" s="11"/>
      <c r="AR94" s="11"/>
      <c r="AS94" s="11"/>
      <c r="AT94" s="11"/>
      <c r="AU94" s="11"/>
      <c r="AV94" s="11"/>
      <c r="AW94" s="12"/>
      <c r="AX94" s="11"/>
    </row>
    <row r="95" customFormat="false" ht="15" hidden="false" customHeight="false" outlineLevel="0" collapsed="false">
      <c r="H95" s="11" t="n">
        <v>5000</v>
      </c>
      <c r="I95" s="0" t="n">
        <v>105.301224097928</v>
      </c>
      <c r="J95" s="0" t="n">
        <v>92.3209856788543</v>
      </c>
      <c r="K95" s="0" t="n">
        <v>92.2249779982399</v>
      </c>
      <c r="O95" s="12" t="n">
        <f aca="false">AVERAGE(I95:N95)</f>
        <v>96.6157292583407</v>
      </c>
      <c r="P95" s="12" t="n">
        <f aca="false">STDEV(I95:L95)/SQRT(5)</f>
        <v>3.36394618937512</v>
      </c>
      <c r="Q95" s="12"/>
      <c r="R95" s="12"/>
      <c r="W95" s="11"/>
      <c r="X95" s="11"/>
      <c r="Y95" s="11"/>
      <c r="Z95" s="11"/>
      <c r="AA95" s="12"/>
      <c r="AB95" s="11"/>
      <c r="AF95" s="11"/>
      <c r="AG95" s="11"/>
      <c r="AH95" s="11"/>
      <c r="AI95" s="11"/>
      <c r="AJ95" s="11"/>
      <c r="AK95" s="11"/>
      <c r="AL95" s="12"/>
      <c r="AM95" s="11"/>
      <c r="AQ95" s="11"/>
      <c r="AR95" s="11"/>
      <c r="AS95" s="11"/>
      <c r="AT95" s="11"/>
      <c r="AU95" s="11"/>
      <c r="AV95" s="11"/>
      <c r="AW95" s="12"/>
      <c r="AX95" s="11"/>
    </row>
    <row r="96" customFormat="false" ht="15" hidden="false" customHeight="false" outlineLevel="0" collapsed="false">
      <c r="H96" s="11" t="n">
        <v>10000</v>
      </c>
      <c r="I96" s="0" t="n">
        <v>98.6382910632851</v>
      </c>
      <c r="J96" s="0" t="n">
        <v>91.149691975358</v>
      </c>
      <c r="K96" s="0" t="n">
        <v>88.9607168573486</v>
      </c>
      <c r="O96" s="12" t="n">
        <f aca="false">AVERAGE(I96:N96)</f>
        <v>92.9162332986639</v>
      </c>
      <c r="P96" s="12" t="n">
        <f aca="false">STDEV(I96:L96)/SQRT(5)</f>
        <v>2.26955333989146</v>
      </c>
      <c r="Q96" s="12"/>
      <c r="R96" s="12"/>
      <c r="S96" s="11"/>
      <c r="T96" s="11"/>
      <c r="U96" s="11"/>
      <c r="V96" s="11"/>
    </row>
    <row r="97" customFormat="false" ht="15" hidden="false" customHeight="false" outlineLevel="0" collapsed="false">
      <c r="H97" s="11" t="n">
        <v>20000</v>
      </c>
      <c r="I97" s="0" t="n">
        <v>91.1880950476038</v>
      </c>
      <c r="J97" s="0" t="n">
        <v>86.4837186974958</v>
      </c>
      <c r="K97" s="0" t="n">
        <v>87.2517801424114</v>
      </c>
      <c r="O97" s="12" t="n">
        <f aca="false">AVERAGE(I97:N97)</f>
        <v>88.3078646291703</v>
      </c>
      <c r="P97" s="12" t="n">
        <f aca="false">STDEV(I97:L97)/SQRT(5)</f>
        <v>1.12865185449221</v>
      </c>
      <c r="Q97" s="12"/>
      <c r="R97" s="12"/>
    </row>
    <row r="98" customFormat="false" ht="15" hidden="false" customHeight="false" outlineLevel="0" collapsed="false">
      <c r="H98" s="11" t="n">
        <v>50000</v>
      </c>
      <c r="I98" s="0" t="n">
        <v>58.6030882470598</v>
      </c>
      <c r="J98" s="0" t="n">
        <v>65.0932074565965</v>
      </c>
      <c r="K98" s="0" t="n">
        <v>70.2584206736539</v>
      </c>
      <c r="O98" s="12" t="n">
        <f aca="false">AVERAGE(I98:N98)</f>
        <v>64.6515721257701</v>
      </c>
      <c r="P98" s="12" t="n">
        <f aca="false">STDEV(I98:L98)/SQRT(5)</f>
        <v>2.61181832513977</v>
      </c>
      <c r="Q98" s="12"/>
      <c r="R98" s="12"/>
      <c r="S98" s="11"/>
      <c r="T98" s="11"/>
      <c r="U98" s="11"/>
      <c r="V98" s="11"/>
    </row>
    <row r="99" customFormat="false" ht="15" hidden="false" customHeight="false" outlineLevel="0" collapsed="false">
      <c r="H99" s="11" t="n">
        <v>100000</v>
      </c>
      <c r="I99" s="0" t="n">
        <v>37.5390031202496</v>
      </c>
      <c r="J99" s="0" t="n">
        <v>37.4045923673894</v>
      </c>
      <c r="K99" s="0" t="n">
        <v>34.0059204736379</v>
      </c>
      <c r="O99" s="12" t="n">
        <f aca="false">AVERAGE(I99:N99)</f>
        <v>36.3165053204256</v>
      </c>
      <c r="P99" s="12" t="n">
        <f aca="false">STDEV(I99:L99)/SQRT(5)</f>
        <v>0.895390229260397</v>
      </c>
      <c r="Q99" s="12"/>
      <c r="R99" s="12"/>
      <c r="S99" s="11"/>
      <c r="T99" s="11"/>
      <c r="U99" s="11"/>
      <c r="V99" s="11"/>
    </row>
    <row r="100" customFormat="false" ht="15" hidden="false" customHeight="false" outlineLevel="0" collapsed="false">
      <c r="H100" s="11" t="n">
        <v>500000</v>
      </c>
      <c r="I100" s="0" t="n">
        <v>16.2829026322106</v>
      </c>
      <c r="J100" s="0" t="n">
        <v>14.7275782062565</v>
      </c>
      <c r="K100" s="0" t="n">
        <v>13.9019121529722</v>
      </c>
      <c r="O100" s="12" t="n">
        <f aca="false">AVERAGE(I100:N100)</f>
        <v>14.9707976638131</v>
      </c>
      <c r="P100" s="12" t="n">
        <f aca="false">STDEV(I100:L100)/SQRT(5)</f>
        <v>0.540674707001645</v>
      </c>
      <c r="Q100" s="12"/>
      <c r="R100" s="12"/>
      <c r="S100" s="11"/>
      <c r="T100" s="11"/>
      <c r="U100" s="11"/>
      <c r="V100" s="11"/>
    </row>
    <row r="101" customFormat="false" ht="15" hidden="false" customHeight="false" outlineLevel="0" collapsed="false">
      <c r="H101" s="11"/>
      <c r="O101" s="12"/>
      <c r="P101" s="12"/>
      <c r="Q101" s="12"/>
      <c r="R101" s="12"/>
      <c r="S101" s="11"/>
      <c r="T101" s="11"/>
      <c r="U101" s="11"/>
      <c r="V101" s="11"/>
    </row>
    <row r="102" customFormat="false" ht="15" hidden="false" customHeight="false" outlineLevel="0" collapsed="false">
      <c r="H102" s="11" t="n">
        <v>0</v>
      </c>
      <c r="I102" s="11" t="n">
        <f aca="false">R$103-(H102^R$105*R$103)/(H102^R$105+R$104^R$105)</f>
        <v>100</v>
      </c>
      <c r="J102" s="11" t="n">
        <f aca="false">($I102-I92)^2</f>
        <v>0</v>
      </c>
      <c r="K102" s="11" t="n">
        <f aca="false">($I102-J92)^2</f>
        <v>0</v>
      </c>
      <c r="L102" s="11" t="n">
        <f aca="false">($I102-K92)^2</f>
        <v>0</v>
      </c>
      <c r="M102" s="11"/>
      <c r="N102" s="11"/>
      <c r="O102" s="11"/>
      <c r="Q102" s="12" t="s">
        <v>10</v>
      </c>
      <c r="R102" s="11" t="n">
        <v>0</v>
      </c>
      <c r="S102" s="11"/>
      <c r="T102" s="11"/>
      <c r="U102" s="11"/>
      <c r="V102" s="11"/>
    </row>
    <row r="103" customFormat="false" ht="15" hidden="false" customHeight="false" outlineLevel="0" collapsed="false">
      <c r="H103" s="11" t="n">
        <v>100</v>
      </c>
      <c r="I103" s="11" t="n">
        <f aca="false">R$103-(H103^R$105*R$103)/(H103^R$105+R$104^R$105)</f>
        <v>99.8802048683899</v>
      </c>
      <c r="J103" s="11" t="n">
        <f aca="false">($I103-I93)^2</f>
        <v>42.4518287115508</v>
      </c>
      <c r="K103" s="11" t="n">
        <f aca="false">($I103-J93)^2</f>
        <v>2.62153363323599</v>
      </c>
      <c r="L103" s="11" t="n">
        <f aca="false">($I103-K93)^2</f>
        <v>16.3095519440041</v>
      </c>
      <c r="M103" s="11"/>
      <c r="N103" s="11"/>
      <c r="O103" s="11"/>
      <c r="Q103" s="12" t="s">
        <v>12</v>
      </c>
      <c r="R103" s="11" t="n">
        <v>100</v>
      </c>
      <c r="S103" s="11"/>
      <c r="T103" s="11"/>
    </row>
    <row r="104" customFormat="false" ht="15" hidden="false" customHeight="false" outlineLevel="0" collapsed="false">
      <c r="H104" s="11" t="n">
        <v>1000</v>
      </c>
      <c r="I104" s="11" t="n">
        <f aca="false">R$103-(H104^R$105*R$103)/(H104^R$105+R$104^R$105)</f>
        <v>98.8148267030968</v>
      </c>
      <c r="J104" s="11" t="n">
        <f aca="false">($I104-I94)^2</f>
        <v>17.6518846092227</v>
      </c>
      <c r="K104" s="11" t="n">
        <f aca="false">($I104-J94)^2</f>
        <v>5.56048058208858</v>
      </c>
      <c r="L104" s="11" t="n">
        <f aca="false">($I104-K94)^2</f>
        <v>4.89249483644846</v>
      </c>
      <c r="M104" s="11"/>
      <c r="N104" s="11"/>
      <c r="O104" s="11"/>
      <c r="Q104" s="12" t="s">
        <v>0</v>
      </c>
      <c r="R104" s="11" t="n">
        <v>83375.8463520039</v>
      </c>
    </row>
    <row r="105" customFormat="false" ht="15" hidden="false" customHeight="false" outlineLevel="0" collapsed="false">
      <c r="H105" s="11" t="n">
        <v>5000</v>
      </c>
      <c r="I105" s="11" t="n">
        <f aca="false">R$103-(H105^R$105*R$103)/(H105^R$105+R$104^R$105)</f>
        <v>94.3423455543669</v>
      </c>
      <c r="J105" s="11" t="n">
        <f aca="false">($I105-I95)^2</f>
        <v>120.097018932523</v>
      </c>
      <c r="K105" s="11" t="n">
        <f aca="false">($I105-J95)^2</f>
        <v>4.08589574633244</v>
      </c>
      <c r="L105" s="11" t="n">
        <f aca="false">($I105-K95)^2</f>
        <v>4.48324536773938</v>
      </c>
      <c r="Q105" s="12" t="s">
        <v>14</v>
      </c>
      <c r="R105" s="11" t="n">
        <v>1</v>
      </c>
    </row>
    <row r="106" customFormat="false" ht="15" hidden="false" customHeight="false" outlineLevel="0" collapsed="false">
      <c r="H106" s="11" t="n">
        <v>10000</v>
      </c>
      <c r="I106" s="11" t="n">
        <f aca="false">R$103-(H106^R$105*R$103)/(H106^R$105+R$104^R$105)</f>
        <v>89.2905923847775</v>
      </c>
      <c r="J106" s="11" t="n">
        <f aca="false">($I106-I96)^2</f>
        <v>87.3794705841732</v>
      </c>
      <c r="K106" s="11" t="n">
        <f aca="false">($I106-J96)^2</f>
        <v>3.45625128769668</v>
      </c>
      <c r="L106" s="11" t="n">
        <f aca="false">($I106-K96)^2</f>
        <v>0.108817863596474</v>
      </c>
      <c r="M106" s="11"/>
      <c r="N106" s="11"/>
      <c r="Q106" s="12" t="s">
        <v>15</v>
      </c>
      <c r="R106" s="11" t="n">
        <f aca="false">SUM(J102:L110)</f>
        <v>843.100321915809</v>
      </c>
    </row>
    <row r="107" customFormat="false" ht="15" hidden="false" customHeight="false" outlineLevel="0" collapsed="false">
      <c r="H107" s="11" t="n">
        <v>20000</v>
      </c>
      <c r="I107" s="11" t="n">
        <f aca="false">R$103-(H107^R$105*R$103)/(H107^R$105+R$104^R$105)</f>
        <v>80.6531209119215</v>
      </c>
      <c r="J107" s="11" t="n">
        <f aca="false">($I107-I97)^2</f>
        <v>110.985680039495</v>
      </c>
      <c r="K107" s="11" t="n">
        <f aca="false">($I107-J97)^2</f>
        <v>33.9958705371439</v>
      </c>
      <c r="L107" s="11" t="n">
        <f aca="false">($I107-K97)^2</f>
        <v>43.5423036401296</v>
      </c>
      <c r="M107" s="11"/>
      <c r="N107" s="11"/>
    </row>
    <row r="108" customFormat="false" ht="15" hidden="false" customHeight="false" outlineLevel="0" collapsed="false">
      <c r="H108" s="11" t="n">
        <v>50000</v>
      </c>
      <c r="I108" s="11" t="n">
        <f aca="false">R$103-(H108^R$105*R$103)/(H108^R$105+R$104^R$105)</f>
        <v>62.5119529753231</v>
      </c>
      <c r="J108" s="11" t="n">
        <f aca="false">($I108-I98)^2</f>
        <v>15.2792234638611</v>
      </c>
      <c r="K108" s="11" t="n">
        <f aca="false">($I108-J98)^2</f>
        <v>6.66287469709392</v>
      </c>
      <c r="L108" s="11" t="n">
        <f aca="false">($I108-K98)^2</f>
        <v>60.0077618012822</v>
      </c>
    </row>
    <row r="109" customFormat="false" ht="15" hidden="false" customHeight="false" outlineLevel="0" collapsed="false">
      <c r="H109" s="11" t="n">
        <v>100000</v>
      </c>
      <c r="I109" s="11" t="n">
        <f aca="false">R$103-(H109^R$105*R$103)/(H109^R$105+R$104^R$105)</f>
        <v>45.4671910235973</v>
      </c>
      <c r="J109" s="11" t="n">
        <f aca="false">($I109-I99)^2</f>
        <v>62.8561634307888</v>
      </c>
      <c r="K109" s="11" t="n">
        <f aca="false">($I109-J99)^2</f>
        <v>65.0054970910855</v>
      </c>
      <c r="L109" s="11" t="n">
        <f aca="false">($I109-K99)^2</f>
        <v>131.360722619367</v>
      </c>
    </row>
    <row r="110" customFormat="false" ht="15" hidden="false" customHeight="false" outlineLevel="0" collapsed="false">
      <c r="H110" s="11" t="n">
        <v>500000</v>
      </c>
      <c r="I110" s="11" t="n">
        <f aca="false">R$103-(H110^R$105*R$103)/(H110^R$105+R$104^R$105)</f>
        <v>14.29196064139</v>
      </c>
      <c r="J110" s="11" t="n">
        <f aca="false">($I110-I100)^2</f>
        <v>3.9638500108129</v>
      </c>
      <c r="K110" s="11" t="n">
        <f aca="false">($I110-J100)^2</f>
        <v>0.189762662820263</v>
      </c>
      <c r="L110" s="11" t="n">
        <f aca="false">($I110-K100)^2</f>
        <v>0.152137823316971</v>
      </c>
      <c r="M110" s="11"/>
      <c r="N110" s="11"/>
      <c r="O110" s="11"/>
    </row>
    <row r="117" customFormat="false" ht="15" hidden="false" customHeight="false" outlineLevel="0" collapsed="false">
      <c r="H117" s="1" t="s">
        <v>4</v>
      </c>
    </row>
    <row r="118" customFormat="false" ht="15" hidden="false" customHeight="false" outlineLevel="0" collapsed="false">
      <c r="H118" s="11" t="n">
        <v>0</v>
      </c>
      <c r="X118" s="12"/>
      <c r="Y118" s="12"/>
      <c r="Z118" s="3"/>
      <c r="AA118" s="3"/>
      <c r="AB118" s="3"/>
      <c r="AC118" s="12"/>
      <c r="AD118" s="12"/>
      <c r="AE118" s="3"/>
      <c r="AF118" s="3"/>
      <c r="AG118" s="3"/>
      <c r="AH118" s="3"/>
      <c r="AI118" s="12"/>
      <c r="AJ118" s="12"/>
      <c r="AL118" s="11"/>
      <c r="AM118" s="3"/>
      <c r="AN118" s="12"/>
      <c r="AO118" s="12"/>
      <c r="AP118" s="3"/>
      <c r="AQ118" s="3"/>
      <c r="AR118" s="3"/>
      <c r="AS118" s="12"/>
      <c r="AT118" s="12"/>
      <c r="AU118" s="3"/>
      <c r="AV118" s="3"/>
      <c r="AW118" s="3"/>
      <c r="BB118" s="11"/>
      <c r="BC118" s="3"/>
      <c r="BD118" s="12"/>
      <c r="BE118" s="12"/>
      <c r="BF118" s="3"/>
      <c r="BG118" s="3"/>
      <c r="BH118" s="3"/>
      <c r="BI118" s="12"/>
      <c r="BJ118" s="12"/>
      <c r="BK118" s="3"/>
      <c r="BL118" s="3"/>
      <c r="BM118" s="3"/>
    </row>
    <row r="119" customFormat="false" ht="15" hidden="false" customHeight="false" outlineLevel="0" collapsed="false">
      <c r="H119" s="11" t="n">
        <v>1000</v>
      </c>
      <c r="W119" s="25"/>
      <c r="X119" s="25"/>
      <c r="Y119" s="25"/>
      <c r="Z119" s="25"/>
      <c r="AA119" s="25"/>
      <c r="AB119" s="25"/>
      <c r="AC119" s="12"/>
      <c r="AD119" s="12"/>
      <c r="AI119" s="12"/>
      <c r="AJ119" s="12"/>
      <c r="AL119" s="11"/>
      <c r="AS119" s="12"/>
      <c r="AT119" s="12"/>
      <c r="BB119" s="11"/>
      <c r="BI119" s="12"/>
      <c r="BJ119" s="12"/>
    </row>
    <row r="120" customFormat="false" ht="15" hidden="false" customHeight="false" outlineLevel="0" collapsed="false">
      <c r="H120" s="11" t="n">
        <v>5000</v>
      </c>
      <c r="W120" s="3"/>
      <c r="X120" s="25"/>
      <c r="Y120" s="25"/>
      <c r="Z120" s="25"/>
      <c r="AA120" s="25"/>
      <c r="AB120" s="25"/>
      <c r="AC120" s="12"/>
      <c r="AD120" s="12"/>
      <c r="AI120" s="12"/>
      <c r="AJ120" s="12"/>
      <c r="AL120" s="11"/>
      <c r="AS120" s="12"/>
      <c r="AT120" s="12"/>
      <c r="BB120" s="11"/>
      <c r="BI120" s="12"/>
      <c r="BJ120" s="12"/>
    </row>
    <row r="121" customFormat="false" ht="15" hidden="false" customHeight="false" outlineLevel="0" collapsed="false">
      <c r="H121" s="11" t="n">
        <v>20000</v>
      </c>
      <c r="X121" s="25"/>
      <c r="Y121" s="25"/>
      <c r="Z121" s="25"/>
      <c r="AA121" s="25"/>
      <c r="AB121" s="25"/>
      <c r="AC121" s="12"/>
      <c r="AD121" s="12"/>
      <c r="AI121" s="12"/>
      <c r="AJ121" s="12"/>
      <c r="AL121" s="11"/>
      <c r="AS121" s="12"/>
      <c r="AT121" s="12"/>
      <c r="BB121" s="11"/>
      <c r="BI121" s="12"/>
      <c r="BJ121" s="12"/>
    </row>
    <row r="122" customFormat="false" ht="15" hidden="false" customHeight="false" outlineLevel="0" collapsed="false">
      <c r="H122" s="11"/>
      <c r="X122" s="12"/>
      <c r="Y122" s="12"/>
      <c r="AC122" s="2"/>
      <c r="AI122" s="12"/>
      <c r="AJ122" s="12"/>
      <c r="AN122" s="12"/>
      <c r="AO122" s="12"/>
      <c r="AS122" s="2"/>
      <c r="BD122" s="12"/>
      <c r="BE122" s="12"/>
      <c r="BI122" s="2"/>
    </row>
    <row r="123" customFormat="false" ht="15" hidden="false" customHeight="false" outlineLevel="0" collapsed="false">
      <c r="H123" s="11"/>
      <c r="W123" s="11"/>
      <c r="X123" s="11"/>
      <c r="Y123" s="11"/>
      <c r="AL123" s="11"/>
      <c r="AM123" s="11"/>
      <c r="AN123" s="11"/>
      <c r="AO123" s="11"/>
      <c r="BB123" s="11"/>
      <c r="BC123" s="11"/>
      <c r="BD123" s="11"/>
      <c r="BE123" s="11"/>
    </row>
    <row r="124" customFormat="false" ht="15" hidden="false" customHeight="false" outlineLevel="0" collapsed="false">
      <c r="H124" s="11"/>
      <c r="O124" s="0" t="s">
        <v>2</v>
      </c>
      <c r="P124" s="0" t="s">
        <v>5</v>
      </c>
      <c r="S124" s="1"/>
    </row>
    <row r="125" customFormat="false" ht="15" hidden="false" customHeight="false" outlineLevel="0" collapsed="false">
      <c r="H125" s="11" t="n">
        <v>0.1</v>
      </c>
      <c r="I125" s="0" t="n">
        <v>100</v>
      </c>
      <c r="J125" s="0" t="n">
        <v>100</v>
      </c>
      <c r="K125" s="0" t="n">
        <v>100</v>
      </c>
      <c r="L125" s="3" t="n">
        <v>100</v>
      </c>
      <c r="M125" s="3" t="n">
        <v>100</v>
      </c>
      <c r="N125" s="3" t="n">
        <v>100</v>
      </c>
      <c r="O125" s="12" t="n">
        <f aca="false">AVERAGE(I125:N125)</f>
        <v>100</v>
      </c>
      <c r="P125" s="12" t="n">
        <f aca="false">STDEV(K125:N125)/SQRT(3)</f>
        <v>0</v>
      </c>
      <c r="Q125" s="12"/>
      <c r="R125" s="12"/>
      <c r="S125" s="11"/>
      <c r="T125" s="3"/>
      <c r="W125" s="11"/>
      <c r="X125" s="11"/>
      <c r="Y125" s="11"/>
      <c r="Z125" s="11"/>
      <c r="AA125" s="11"/>
      <c r="AB125" s="11"/>
      <c r="AC125" s="11"/>
      <c r="AD125" s="11"/>
      <c r="AF125" s="12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V125" s="12"/>
      <c r="AW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L125" s="12"/>
      <c r="BM125" s="11"/>
    </row>
    <row r="126" customFormat="false" ht="15" hidden="false" customHeight="false" outlineLevel="0" collapsed="false">
      <c r="H126" s="11" t="n">
        <v>1000</v>
      </c>
      <c r="I126" s="0" t="n">
        <v>101.765970515971</v>
      </c>
      <c r="J126" s="11" t="n">
        <v>95.9286367795059</v>
      </c>
      <c r="K126" s="25" t="n">
        <v>98.7173614292258</v>
      </c>
      <c r="L126" s="0" t="n">
        <v>107.006878899376</v>
      </c>
      <c r="M126" s="0" t="n">
        <v>84.2482100238663</v>
      </c>
      <c r="N126" s="11" t="n">
        <v>93.0650430650431</v>
      </c>
      <c r="O126" s="12" t="n">
        <f aca="false">AVERAGE(I126:N126)</f>
        <v>96.7886834521647</v>
      </c>
      <c r="P126" s="12" t="n">
        <f aca="false">STDEV(K126:N126)/SQRT(6)</f>
        <v>3.90883878299089</v>
      </c>
      <c r="Q126" s="12"/>
      <c r="R126" s="12"/>
      <c r="S126" s="11"/>
      <c r="V126" s="11"/>
      <c r="W126" s="11"/>
      <c r="X126" s="11"/>
      <c r="Y126" s="11"/>
      <c r="Z126" s="11"/>
      <c r="AA126" s="11"/>
      <c r="AB126" s="11"/>
      <c r="AC126" s="11"/>
      <c r="AD126" s="11"/>
      <c r="AF126" s="12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V126" s="12"/>
      <c r="AW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L126" s="12"/>
      <c r="BM126" s="11"/>
    </row>
    <row r="127" customFormat="false" ht="15" hidden="false" customHeight="false" outlineLevel="0" collapsed="false">
      <c r="H127" s="11" t="n">
        <v>5000</v>
      </c>
      <c r="I127" s="3" t="n">
        <v>95.6848894348894</v>
      </c>
      <c r="J127" s="11" t="n">
        <v>96.9807868252516</v>
      </c>
      <c r="K127" s="3" t="n">
        <v>97.1598717361429</v>
      </c>
      <c r="L127" s="3" t="n">
        <v>107.006878899376</v>
      </c>
      <c r="M127" s="0" t="n">
        <v>108.941925218775</v>
      </c>
      <c r="N127" s="0" t="n">
        <v>96.8814968814969</v>
      </c>
      <c r="O127" s="12" t="n">
        <f aca="false">AVERAGE(I127:N127)</f>
        <v>100.442641499322</v>
      </c>
      <c r="P127" s="12" t="n">
        <f aca="false">STDEV(K127:N127)/SQRT(6)</f>
        <v>2.60229472411929</v>
      </c>
      <c r="Q127" s="12"/>
      <c r="R127" s="12"/>
      <c r="S127" s="11"/>
      <c r="U127" s="3"/>
      <c r="V127" s="11"/>
      <c r="W127" s="11"/>
      <c r="X127" s="11"/>
      <c r="Y127" s="11"/>
      <c r="Z127" s="11"/>
      <c r="AA127" s="11"/>
      <c r="AB127" s="11"/>
      <c r="AC127" s="11"/>
      <c r="AD127" s="11"/>
      <c r="AF127" s="12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V127" s="12"/>
      <c r="AW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L127" s="12"/>
      <c r="BM127" s="11"/>
    </row>
    <row r="128" customFormat="false" ht="15" hidden="false" customHeight="false" outlineLevel="0" collapsed="false">
      <c r="H128" s="11" t="n">
        <v>20000</v>
      </c>
      <c r="I128" s="0" t="n">
        <v>95.7002457002457</v>
      </c>
      <c r="J128" s="0" t="n">
        <v>98.8716071973163</v>
      </c>
      <c r="K128" s="0" t="n">
        <v>75.5382501145213</v>
      </c>
      <c r="L128" s="0" t="n">
        <v>88.177891537354</v>
      </c>
      <c r="M128" s="0" t="n">
        <v>82.7048528241846</v>
      </c>
      <c r="N128" s="0" t="n">
        <v>74.9034749034749</v>
      </c>
      <c r="O128" s="12" t="n">
        <f aca="false">AVERAGE(I128:N128)</f>
        <v>85.9827203795161</v>
      </c>
      <c r="P128" s="12" t="n">
        <f aca="false">STDEV(K128:N128)/SQRT(6)</f>
        <v>2.57808460460446</v>
      </c>
      <c r="Q128" s="12"/>
      <c r="R128" s="12"/>
      <c r="S128" s="11"/>
      <c r="W128" s="11"/>
      <c r="X128" s="11"/>
      <c r="Y128" s="11"/>
      <c r="Z128" s="11"/>
      <c r="AA128" s="11"/>
      <c r="AB128" s="11"/>
      <c r="AC128" s="11"/>
      <c r="AD128" s="11"/>
      <c r="AF128" s="12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V128" s="12"/>
      <c r="AW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L128" s="12"/>
      <c r="BM128" s="11"/>
    </row>
    <row r="129" customFormat="false" ht="15" hidden="false" customHeight="false" outlineLevel="0" collapsed="false">
      <c r="H129" s="11"/>
      <c r="I129" s="11"/>
      <c r="J129" s="11"/>
      <c r="K129" s="11"/>
      <c r="L129" s="11"/>
      <c r="M129" s="12"/>
      <c r="N129" s="12"/>
      <c r="O129" s="11"/>
      <c r="P129" s="12"/>
      <c r="Q129" s="12"/>
      <c r="R129" s="12"/>
      <c r="W129" s="11"/>
      <c r="X129" s="11"/>
      <c r="Y129" s="11"/>
      <c r="Z129" s="11"/>
      <c r="AA129" s="11"/>
      <c r="AB129" s="11"/>
      <c r="AC129" s="11"/>
      <c r="AF129" s="12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V129" s="12"/>
      <c r="AW129" s="11"/>
      <c r="BA129" s="11"/>
      <c r="BB129" s="11"/>
      <c r="BC129" s="11"/>
      <c r="BD129" s="11"/>
      <c r="BE129" s="11"/>
      <c r="BF129" s="11"/>
      <c r="BG129" s="11"/>
      <c r="BH129" s="11"/>
      <c r="BI129" s="11"/>
      <c r="BL129" s="12"/>
      <c r="BM129" s="11"/>
    </row>
    <row r="130" customFormat="false" ht="15" hidden="false" customHeight="false" outlineLevel="0" collapsed="false">
      <c r="H130" s="11"/>
      <c r="I130" s="11"/>
      <c r="J130" s="11"/>
      <c r="K130" s="11"/>
      <c r="L130" s="11"/>
      <c r="M130" s="11"/>
      <c r="N130" s="11"/>
      <c r="O130" s="11"/>
      <c r="P130" s="11"/>
      <c r="S130" s="11"/>
      <c r="T130" s="11"/>
      <c r="U130" s="11"/>
      <c r="V130" s="11"/>
    </row>
    <row r="131" customFormat="false" ht="15" hidden="false" customHeight="false" outlineLevel="0" collapsed="false">
      <c r="I131" s="11"/>
      <c r="J131" s="11"/>
      <c r="K131" s="11"/>
      <c r="L131" s="11"/>
      <c r="M131" s="11"/>
      <c r="N131" s="11"/>
    </row>
    <row r="132" customFormat="false" ht="15" hidden="false" customHeight="false" outlineLevel="0" collapsed="false">
      <c r="I132" s="11" t="n">
        <v>0</v>
      </c>
      <c r="J132" s="11" t="e">
        <f aca="false">S$133-(I132^S$135*S$133)/(I132^S$135+S$134^S$135)</f>
        <v>#DIV/0!</v>
      </c>
      <c r="K132" s="11" t="e">
        <f aca="false">($J132-I125)^2</f>
        <v>#DIV/0!</v>
      </c>
      <c r="L132" s="11" t="e">
        <f aca="false">($J132-J125)^2</f>
        <v>#DIV/0!</v>
      </c>
      <c r="M132" s="11" t="e">
        <f aca="false">($J132-K125)^2</f>
        <v>#DIV/0!</v>
      </c>
      <c r="N132" s="11" t="e">
        <f aca="false">($J132-L125)^2</f>
        <v>#DIV/0!</v>
      </c>
      <c r="O132" s="11" t="e">
        <f aca="false">($J132-M125)^2</f>
        <v>#DIV/0!</v>
      </c>
      <c r="P132" s="11" t="e">
        <f aca="false">($J132-N125)^2</f>
        <v>#DIV/0!</v>
      </c>
      <c r="R132" s="12" t="s">
        <v>10</v>
      </c>
      <c r="S132" s="11" t="n">
        <v>0</v>
      </c>
      <c r="T132" s="11"/>
      <c r="U132" s="11"/>
      <c r="V132" s="11"/>
    </row>
    <row r="133" customFormat="false" ht="15" hidden="false" customHeight="false" outlineLevel="0" collapsed="false">
      <c r="I133" s="11" t="n">
        <v>1000</v>
      </c>
      <c r="J133" s="11" t="n">
        <f aca="false">S$133-(I133^S$135*S$133)/(I133^S$135+S$134^S$135)</f>
        <v>0</v>
      </c>
      <c r="K133" s="11" t="n">
        <f aca="false">($J133-I126)^2</f>
        <v>10356.3127550575</v>
      </c>
      <c r="L133" s="11" t="n">
        <f aca="false">($J133-J126)^2</f>
        <v>9202.30335437437</v>
      </c>
      <c r="M133" s="11" t="n">
        <f aca="false">($J133-K126)^2</f>
        <v>9745.1174475484</v>
      </c>
      <c r="N133" s="11" t="n">
        <f aca="false">($J133-L126)^2</f>
        <v>11450.4721317857</v>
      </c>
      <c r="O133" s="11" t="n">
        <f aca="false">($J133-M126)^2</f>
        <v>7097.76089222549</v>
      </c>
      <c r="P133" s="11" t="n">
        <f aca="false">($J133-N126)^2</f>
        <v>8661.10224069833</v>
      </c>
      <c r="R133" s="12" t="s">
        <v>12</v>
      </c>
      <c r="S133" s="11" t="n">
        <v>100</v>
      </c>
      <c r="T133" s="11"/>
      <c r="U133" s="11"/>
      <c r="V133" s="11"/>
    </row>
    <row r="134" customFormat="false" ht="15" hidden="false" customHeight="false" outlineLevel="0" collapsed="false">
      <c r="I134" s="11" t="n">
        <v>5000</v>
      </c>
      <c r="J134" s="11" t="n">
        <f aca="false">S$133-(I134^S$135*S$133)/(I134^S$135+S$134^S$135)</f>
        <v>0</v>
      </c>
      <c r="K134" s="11" t="n">
        <f aca="false">($J134-I127)^2</f>
        <v>9155.59806616701</v>
      </c>
      <c r="L134" s="11" t="n">
        <f aca="false">($J134-J127)^2</f>
        <v>9405.27301324489</v>
      </c>
      <c r="M134" s="11" t="n">
        <f aca="false">($J134-K127)^2</f>
        <v>9440.04067578374</v>
      </c>
      <c r="N134" s="11" t="n">
        <f aca="false">($J134-L127)^2</f>
        <v>11450.4721317857</v>
      </c>
      <c r="O134" s="11" t="n">
        <f aca="false">($J134-M127)^2</f>
        <v>11868.3430703732</v>
      </c>
      <c r="P134" s="11" t="n">
        <f aca="false">($J134-N127)^2</f>
        <v>9386.02443799949</v>
      </c>
      <c r="R134" s="12" t="s">
        <v>0</v>
      </c>
      <c r="S134" s="11"/>
      <c r="T134" s="11"/>
      <c r="U134" s="11"/>
      <c r="V134" s="11"/>
    </row>
    <row r="135" customFormat="false" ht="15" hidden="false" customHeight="false" outlineLevel="0" collapsed="false">
      <c r="I135" s="11" t="n">
        <v>20000</v>
      </c>
      <c r="J135" s="11" t="n">
        <f aca="false">S$133-(I135^S$135*S$133)/(I135^S$135+S$134^S$135)</f>
        <v>0</v>
      </c>
      <c r="K135" s="11" t="n">
        <f aca="false">($J135-I128)^2</f>
        <v>9158.5370270874</v>
      </c>
      <c r="L135" s="11" t="n">
        <f aca="false">($J135-J128)^2</f>
        <v>9775.59470978041</v>
      </c>
      <c r="M135" s="11" t="n">
        <f aca="false">($J135-K128)^2</f>
        <v>5706.02723036398</v>
      </c>
      <c r="N135" s="11" t="n">
        <f aca="false">($J135-L128)^2</f>
        <v>7775.34055597337</v>
      </c>
      <c r="O135" s="11" t="n">
        <f aca="false">($J135-M128)^2</f>
        <v>6840.09268067004</v>
      </c>
      <c r="P135" s="11" t="n">
        <f aca="false">($J135-N128)^2</f>
        <v>5610.53055261549</v>
      </c>
      <c r="R135" s="12" t="s">
        <v>14</v>
      </c>
      <c r="S135" s="11" t="n">
        <v>1</v>
      </c>
      <c r="T135" s="11"/>
      <c r="U135" s="11"/>
      <c r="V135" s="11"/>
    </row>
    <row r="136" customFormat="false" ht="15" hidden="false" customHeight="false" outlineLevel="0" collapsed="false">
      <c r="I136" s="11"/>
      <c r="J136" s="11"/>
      <c r="K136" s="11"/>
      <c r="L136" s="11"/>
      <c r="M136" s="11"/>
      <c r="N136" s="11"/>
      <c r="O136" s="11"/>
      <c r="R136" s="12" t="s">
        <v>15</v>
      </c>
      <c r="S136" s="11" t="e">
        <f aca="false">SUM(K132:P135)</f>
        <v>#DIV/0!</v>
      </c>
      <c r="T136" s="11"/>
      <c r="U136" s="11"/>
      <c r="V136" s="11"/>
    </row>
    <row r="137" customFormat="false" ht="15" hidden="false" customHeight="false" outlineLevel="0" collapsed="false">
      <c r="I137" s="11"/>
      <c r="S137" s="11"/>
      <c r="T137" s="11"/>
    </row>
    <row r="151" customFormat="false" ht="15" hidden="false" customHeight="false" outlineLevel="0" collapsed="false">
      <c r="H151" s="1" t="s">
        <v>4</v>
      </c>
      <c r="AD151" s="1"/>
      <c r="AO151" s="1"/>
    </row>
    <row r="152" customFormat="false" ht="15" hidden="false" customHeight="false" outlineLevel="0" collapsed="false">
      <c r="H152" s="11" t="n">
        <v>0</v>
      </c>
      <c r="X152" s="12"/>
      <c r="Y152" s="12"/>
      <c r="Z152" s="3"/>
      <c r="AD152" s="3"/>
      <c r="AE152" s="3"/>
      <c r="AF152" s="3"/>
      <c r="AG152" s="3"/>
      <c r="AH152" s="3"/>
      <c r="AI152" s="12"/>
      <c r="AJ152" s="12"/>
      <c r="AO152" s="3"/>
      <c r="AP152" s="3"/>
      <c r="AQ152" s="3"/>
      <c r="AR152" s="3"/>
      <c r="AS152" s="3"/>
      <c r="AT152" s="12"/>
      <c r="AU152" s="12"/>
    </row>
    <row r="153" customFormat="false" ht="15" hidden="false" customHeight="false" outlineLevel="0" collapsed="false">
      <c r="H153" s="11" t="n">
        <v>1000</v>
      </c>
      <c r="X153" s="12"/>
      <c r="Y153" s="12"/>
      <c r="AI153" s="12"/>
      <c r="AJ153" s="12"/>
      <c r="AT153" s="12"/>
      <c r="AU153" s="12"/>
    </row>
    <row r="154" customFormat="false" ht="15" hidden="false" customHeight="false" outlineLevel="0" collapsed="false">
      <c r="H154" s="11" t="n">
        <v>5000</v>
      </c>
      <c r="W154" s="3"/>
      <c r="X154" s="12"/>
      <c r="Y154" s="12"/>
      <c r="AC154" s="2"/>
      <c r="AI154" s="12"/>
      <c r="AJ154" s="12"/>
      <c r="AT154" s="12"/>
      <c r="AU154" s="12"/>
    </row>
    <row r="155" customFormat="false" ht="15" hidden="false" customHeight="false" outlineLevel="0" collapsed="false">
      <c r="H155" s="11" t="n">
        <v>20000</v>
      </c>
      <c r="X155" s="12"/>
      <c r="Y155" s="12"/>
      <c r="AI155" s="12"/>
      <c r="AJ155" s="12"/>
      <c r="AT155" s="12"/>
      <c r="AU155" s="12"/>
    </row>
    <row r="156" customFormat="false" ht="15" hidden="false" customHeight="false" outlineLevel="0" collapsed="false">
      <c r="H156" s="11"/>
      <c r="X156" s="12"/>
      <c r="Y156" s="12"/>
      <c r="AC156" s="2"/>
    </row>
    <row r="157" customFormat="false" ht="15" hidden="false" customHeight="false" outlineLevel="0" collapsed="false">
      <c r="H157" s="11"/>
      <c r="W157" s="11"/>
      <c r="X157" s="11"/>
      <c r="Y157" s="11"/>
    </row>
    <row r="158" customFormat="false" ht="15" hidden="false" customHeight="false" outlineLevel="0" collapsed="false">
      <c r="H158" s="11"/>
      <c r="P158" s="0" t="s">
        <v>2</v>
      </c>
      <c r="Q158" s="0" t="s">
        <v>5</v>
      </c>
      <c r="S158" s="1"/>
    </row>
    <row r="159" customFormat="false" ht="15" hidden="false" customHeight="false" outlineLevel="0" collapsed="false">
      <c r="H159" s="11" t="n">
        <v>0.1</v>
      </c>
      <c r="I159" s="0" t="n">
        <v>100</v>
      </c>
      <c r="J159" s="0" t="n">
        <v>100</v>
      </c>
      <c r="K159" s="0" t="n">
        <v>100</v>
      </c>
      <c r="L159" s="3" t="n">
        <v>100</v>
      </c>
      <c r="M159" s="3" t="n">
        <v>100</v>
      </c>
      <c r="N159" s="3" t="n">
        <v>100</v>
      </c>
      <c r="O159" s="11"/>
      <c r="P159" s="12" t="n">
        <f aca="false">AVERAGE(I159:N159)</f>
        <v>100</v>
      </c>
      <c r="Q159" s="12" t="n">
        <f aca="false">STDEV(I159:N159)/SQRT(6)</f>
        <v>0</v>
      </c>
      <c r="R159" s="12"/>
      <c r="S159" s="11"/>
      <c r="T159" s="3"/>
      <c r="W159" s="11"/>
      <c r="X159" s="11"/>
      <c r="Y159" s="11"/>
      <c r="Z159" s="11"/>
      <c r="AA159" s="12"/>
      <c r="AB159" s="11"/>
      <c r="AD159" s="11"/>
      <c r="AE159" s="11"/>
      <c r="AF159" s="11"/>
      <c r="AG159" s="11"/>
      <c r="AH159" s="11"/>
      <c r="AI159" s="11"/>
      <c r="AJ159" s="11"/>
      <c r="AK159" s="11"/>
      <c r="AL159" s="12"/>
      <c r="AM159" s="11"/>
      <c r="AO159" s="11"/>
      <c r="AP159" s="11"/>
      <c r="AQ159" s="11"/>
      <c r="AR159" s="11"/>
      <c r="AS159" s="11"/>
      <c r="AT159" s="11"/>
      <c r="AU159" s="11"/>
      <c r="AV159" s="11"/>
      <c r="AW159" s="12"/>
      <c r="AX159" s="11"/>
    </row>
    <row r="160" customFormat="false" ht="15" hidden="false" customHeight="false" outlineLevel="0" collapsed="false">
      <c r="H160" s="11" t="n">
        <v>1000</v>
      </c>
      <c r="I160" s="0" t="n">
        <v>100.752457002457</v>
      </c>
      <c r="J160" s="0" t="n">
        <v>90.3019213174748</v>
      </c>
      <c r="K160" s="0" t="n">
        <v>101.817071308597</v>
      </c>
      <c r="L160" s="3" t="n">
        <v>109.310510318349</v>
      </c>
      <c r="M160" s="3" t="n">
        <v>104.582338902148</v>
      </c>
      <c r="N160" s="3" t="n">
        <v>92.7828927828928</v>
      </c>
      <c r="O160" s="11"/>
      <c r="P160" s="12" t="n">
        <f aca="false">AVERAGE(I160:N160)</f>
        <v>99.9245319386531</v>
      </c>
      <c r="Q160" s="12" t="n">
        <f aca="false">STDEV(I160:N160)/SQRT(6)</f>
        <v>2.9306231762162</v>
      </c>
      <c r="R160" s="12"/>
      <c r="S160" s="11"/>
      <c r="W160" s="11"/>
      <c r="X160" s="11"/>
      <c r="Y160" s="11"/>
      <c r="Z160" s="11"/>
      <c r="AA160" s="12"/>
      <c r="AB160" s="11"/>
      <c r="AD160" s="11"/>
      <c r="AE160" s="11"/>
      <c r="AF160" s="11"/>
      <c r="AG160" s="11"/>
      <c r="AH160" s="11"/>
      <c r="AI160" s="11"/>
      <c r="AJ160" s="11"/>
      <c r="AK160" s="11"/>
      <c r="AL160" s="12"/>
      <c r="AM160" s="11"/>
      <c r="AO160" s="11"/>
      <c r="AP160" s="11"/>
      <c r="AQ160" s="11"/>
      <c r="AR160" s="11"/>
      <c r="AS160" s="11"/>
      <c r="AT160" s="11"/>
      <c r="AU160" s="11"/>
      <c r="AV160" s="11"/>
      <c r="AW160" s="12"/>
      <c r="AX160" s="11"/>
    </row>
    <row r="161" customFormat="false" ht="15" hidden="false" customHeight="false" outlineLevel="0" collapsed="false">
      <c r="H161" s="11" t="n">
        <v>5000</v>
      </c>
      <c r="I161" s="3" t="n">
        <v>67.9361179361179</v>
      </c>
      <c r="J161" s="3" t="n">
        <v>77.5236352546508</v>
      </c>
      <c r="K161" s="3" t="n">
        <v>83.7227057566041</v>
      </c>
      <c r="L161" s="0" t="n">
        <v>96.8645016797312</v>
      </c>
      <c r="M161" s="0" t="n">
        <v>92.824184566428</v>
      </c>
      <c r="N161" s="0" t="n">
        <v>84.2441342441343</v>
      </c>
      <c r="O161" s="11"/>
      <c r="P161" s="12" t="n">
        <f aca="false">AVERAGE(I161:N161)</f>
        <v>83.8525465729444</v>
      </c>
      <c r="Q161" s="12" t="n">
        <f aca="false">STDEV(I161:N161)/SQRT(6)</f>
        <v>4.25581673538302</v>
      </c>
      <c r="R161" s="12"/>
      <c r="S161" s="11"/>
      <c r="U161" s="3"/>
      <c r="V161" s="3"/>
      <c r="W161" s="11"/>
      <c r="X161" s="11"/>
      <c r="Y161" s="11"/>
      <c r="Z161" s="11"/>
      <c r="AA161" s="12"/>
      <c r="AB161" s="11"/>
      <c r="AD161" s="11"/>
      <c r="AE161" s="11"/>
      <c r="AF161" s="11"/>
      <c r="AG161" s="11"/>
      <c r="AH161" s="11"/>
      <c r="AI161" s="11"/>
      <c r="AJ161" s="11"/>
      <c r="AK161" s="11"/>
      <c r="AL161" s="12"/>
      <c r="AM161" s="11"/>
      <c r="AO161" s="11"/>
      <c r="AP161" s="11"/>
      <c r="AQ161" s="11"/>
      <c r="AR161" s="11"/>
      <c r="AS161" s="11"/>
      <c r="AT161" s="11"/>
      <c r="AU161" s="11"/>
      <c r="AV161" s="11"/>
      <c r="AW161" s="12"/>
      <c r="AX161" s="11"/>
    </row>
    <row r="162" customFormat="false" ht="15" hidden="false" customHeight="false" outlineLevel="0" collapsed="false">
      <c r="H162" s="11" t="n">
        <v>20000</v>
      </c>
      <c r="I162" s="0" t="n">
        <v>52.7948402948403</v>
      </c>
      <c r="J162" s="0" t="n">
        <v>52.7447392497713</v>
      </c>
      <c r="K162" s="0" t="n">
        <v>56.2070545121393</v>
      </c>
      <c r="L162" s="0" t="n">
        <v>66.0694288913774</v>
      </c>
      <c r="M162" s="0" t="n">
        <v>56.4518695306285</v>
      </c>
      <c r="N162" s="0" t="n">
        <v>51.5741015741016</v>
      </c>
      <c r="O162" s="11"/>
      <c r="P162" s="12" t="n">
        <f aca="false">AVERAGE(I162:N162)</f>
        <v>55.9736723421431</v>
      </c>
      <c r="Q162" s="12" t="n">
        <f aca="false">STDEV(I162:N162)/SQRT(6)</f>
        <v>2.17634743804639</v>
      </c>
      <c r="R162" s="12"/>
      <c r="S162" s="11"/>
      <c r="W162" s="11"/>
      <c r="X162" s="11"/>
      <c r="Y162" s="11"/>
      <c r="Z162" s="11"/>
      <c r="AA162" s="12"/>
      <c r="AB162" s="11"/>
      <c r="AD162" s="11"/>
      <c r="AE162" s="11"/>
      <c r="AF162" s="11"/>
      <c r="AG162" s="11"/>
      <c r="AH162" s="11"/>
      <c r="AI162" s="11"/>
      <c r="AJ162" s="11"/>
      <c r="AK162" s="11"/>
      <c r="AL162" s="12"/>
      <c r="AM162" s="11"/>
      <c r="AO162" s="11"/>
      <c r="AP162" s="11"/>
      <c r="AQ162" s="11"/>
      <c r="AR162" s="11"/>
      <c r="AS162" s="11"/>
      <c r="AT162" s="11"/>
      <c r="AU162" s="11"/>
      <c r="AV162" s="11"/>
      <c r="AW162" s="12"/>
      <c r="AX162" s="11"/>
    </row>
    <row r="163" customFormat="false" ht="15" hidden="false" customHeight="false" outlineLevel="0" collapsed="false">
      <c r="H163" s="11"/>
      <c r="I163" s="11"/>
      <c r="J163" s="11"/>
      <c r="K163" s="11"/>
      <c r="L163" s="11"/>
      <c r="M163" s="12"/>
      <c r="N163" s="12"/>
      <c r="O163" s="11"/>
      <c r="P163" s="12"/>
      <c r="Q163" s="12"/>
      <c r="R163" s="12"/>
      <c r="W163" s="11"/>
      <c r="X163" s="11"/>
      <c r="Y163" s="11"/>
      <c r="Z163" s="11"/>
      <c r="AA163" s="12"/>
      <c r="AB163" s="11"/>
      <c r="AF163" s="11"/>
      <c r="AG163" s="11"/>
      <c r="AH163" s="11"/>
      <c r="AI163" s="11"/>
      <c r="AJ163" s="11"/>
      <c r="AK163" s="11"/>
      <c r="AL163" s="12"/>
      <c r="AM163" s="11"/>
      <c r="AQ163" s="11"/>
      <c r="AR163" s="11"/>
      <c r="AS163" s="11"/>
      <c r="AT163" s="11"/>
      <c r="AU163" s="11"/>
      <c r="AV163" s="11"/>
      <c r="AW163" s="12"/>
      <c r="AX163" s="11"/>
    </row>
    <row r="164" customFormat="false" ht="15" hidden="false" customHeight="false" outlineLevel="0" collapsed="false">
      <c r="H164" s="11"/>
      <c r="I164" s="11"/>
      <c r="J164" s="11"/>
      <c r="K164" s="11"/>
      <c r="L164" s="11"/>
      <c r="M164" s="11"/>
      <c r="N164" s="11"/>
      <c r="O164" s="11"/>
      <c r="P164" s="11"/>
      <c r="S164" s="11"/>
      <c r="T164" s="11"/>
      <c r="U164" s="11"/>
      <c r="V164" s="11"/>
    </row>
    <row r="165" customFormat="false" ht="15" hidden="false" customHeight="false" outlineLevel="0" collapsed="false">
      <c r="I165" s="11"/>
      <c r="J165" s="11"/>
      <c r="K165" s="11"/>
      <c r="L165" s="11"/>
      <c r="M165" s="11"/>
      <c r="N165" s="11"/>
    </row>
    <row r="166" customFormat="false" ht="15" hidden="false" customHeight="false" outlineLevel="0" collapsed="false">
      <c r="I166" s="11" t="n">
        <v>0</v>
      </c>
      <c r="J166" s="11" t="e">
        <f aca="false">S$167-(I166^S$169*S$167)/(I166^S$169+S$168^S$169)</f>
        <v>#DIV/0!</v>
      </c>
      <c r="K166" s="11" t="e">
        <f aca="false">($J166-I159)^2</f>
        <v>#DIV/0!</v>
      </c>
      <c r="L166" s="11" t="e">
        <f aca="false">($J166-J159)^2</f>
        <v>#DIV/0!</v>
      </c>
      <c r="M166" s="11" t="e">
        <f aca="false">($J166-K159)^2</f>
        <v>#DIV/0!</v>
      </c>
      <c r="N166" s="11" t="e">
        <f aca="false">($J166-L159)^2</f>
        <v>#DIV/0!</v>
      </c>
      <c r="O166" s="11" t="e">
        <f aca="false">($J166-M159)^2</f>
        <v>#DIV/0!</v>
      </c>
      <c r="P166" s="11" t="e">
        <f aca="false">($J166-N159)^2</f>
        <v>#DIV/0!</v>
      </c>
      <c r="R166" s="12" t="s">
        <v>10</v>
      </c>
      <c r="S166" s="11" t="n">
        <v>0</v>
      </c>
      <c r="T166" s="11"/>
      <c r="U166" s="11"/>
      <c r="V166" s="11"/>
    </row>
    <row r="167" customFormat="false" ht="15" hidden="false" customHeight="false" outlineLevel="0" collapsed="false">
      <c r="I167" s="11" t="n">
        <v>1000</v>
      </c>
      <c r="J167" s="11" t="n">
        <f aca="false">S$167-(I167^S$169*S$167)/(I167^S$169+S$168^S$169)</f>
        <v>0</v>
      </c>
      <c r="K167" s="11" t="n">
        <f aca="false">($J167-I160)^2</f>
        <v>10151.057592032</v>
      </c>
      <c r="L167" s="11" t="n">
        <f aca="false">($J167-J160)^2</f>
        <v>8154.43699362741</v>
      </c>
      <c r="M167" s="11" t="n">
        <f aca="false">($J167-K160)^2</f>
        <v>10366.7160098599</v>
      </c>
      <c r="N167" s="11" t="n">
        <f aca="false">($J167-L160)^2</f>
        <v>11948.7876660579</v>
      </c>
      <c r="O167" s="11" t="n">
        <f aca="false">($J167-M160)^2</f>
        <v>10937.4656102437</v>
      </c>
      <c r="P167" s="11" t="n">
        <f aca="false">($J167-N160)^2</f>
        <v>8608.66519316178</v>
      </c>
      <c r="R167" s="12" t="s">
        <v>12</v>
      </c>
      <c r="S167" s="11" t="n">
        <v>100</v>
      </c>
      <c r="T167" s="11"/>
      <c r="U167" s="11"/>
      <c r="V167" s="11"/>
    </row>
    <row r="168" customFormat="false" ht="15" hidden="false" customHeight="false" outlineLevel="0" collapsed="false">
      <c r="I168" s="11" t="n">
        <v>5000</v>
      </c>
      <c r="J168" s="11" t="n">
        <f aca="false">S$167-(I168^S$169*S$167)/(I168^S$169+S$168^S$169)</f>
        <v>0</v>
      </c>
      <c r="K168" s="11" t="n">
        <f aca="false">($J168-I161)^2</f>
        <v>4615.31612023012</v>
      </c>
      <c r="L168" s="11" t="n">
        <f aca="false">($J168-J161)^2</f>
        <v>6009.91402309614</v>
      </c>
      <c r="M168" s="11" t="n">
        <f aca="false">($J168-K161)^2</f>
        <v>7009.49145920691</v>
      </c>
      <c r="N168" s="11" t="n">
        <f aca="false">($J168-L161)^2</f>
        <v>9382.73168566265</v>
      </c>
      <c r="O168" s="11" t="n">
        <f aca="false">($J168-M161)^2</f>
        <v>8616.32924042229</v>
      </c>
      <c r="P168" s="11" t="n">
        <f aca="false">($J168-N161)^2</f>
        <v>7097.07415454372</v>
      </c>
      <c r="R168" s="12" t="s">
        <v>0</v>
      </c>
      <c r="S168" s="11"/>
      <c r="T168" s="11"/>
      <c r="U168" s="11"/>
      <c r="V168" s="11"/>
    </row>
    <row r="169" customFormat="false" ht="15" hidden="false" customHeight="false" outlineLevel="0" collapsed="false">
      <c r="I169" s="11" t="n">
        <v>20000</v>
      </c>
      <c r="J169" s="11" t="n">
        <f aca="false">S$167-(I169^S$169*S$167)/(I169^S$169+S$168^S$169)</f>
        <v>0</v>
      </c>
      <c r="K169" s="11" t="n">
        <f aca="false">($J169-I162)^2</f>
        <v>2787.29516175769</v>
      </c>
      <c r="L169" s="11" t="n">
        <f aca="false">($J169-J162)^2</f>
        <v>2782.00751852636</v>
      </c>
      <c r="M169" s="11" t="n">
        <f aca="false">($J169-K162)^2</f>
        <v>3159.2329769306</v>
      </c>
      <c r="N169" s="11" t="n">
        <f aca="false">($J169-L162)^2</f>
        <v>4365.16943403278</v>
      </c>
      <c r="O169" s="11" t="n">
        <f aca="false">($J169-M162)^2</f>
        <v>3186.8135735031</v>
      </c>
      <c r="P169" s="11" t="n">
        <f aca="false">($J169-N162)^2</f>
        <v>2659.88795317575</v>
      </c>
      <c r="R169" s="12" t="s">
        <v>14</v>
      </c>
      <c r="S169" s="11" t="n">
        <v>1</v>
      </c>
      <c r="T169" s="11"/>
      <c r="U169" s="11"/>
      <c r="V169" s="11"/>
    </row>
    <row r="170" customFormat="false" ht="15" hidden="false" customHeight="false" outlineLevel="0" collapsed="false">
      <c r="I170" s="11"/>
      <c r="J170" s="11"/>
      <c r="K170" s="11"/>
      <c r="L170" s="11"/>
      <c r="M170" s="11"/>
      <c r="N170" s="11"/>
      <c r="O170" s="11"/>
      <c r="R170" s="12" t="s">
        <v>15</v>
      </c>
      <c r="S170" s="11" t="e">
        <f aca="false">SUM(K166:P169)</f>
        <v>#DIV/0!</v>
      </c>
      <c r="T170" s="11"/>
      <c r="U170" s="11"/>
      <c r="V170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Q5" s="0" t="s">
        <v>2</v>
      </c>
      <c r="R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8" t="s">
        <v>26</v>
      </c>
      <c r="B6" s="9" t="n">
        <f aca="false">AVERAGE(T15,AN15,AC15,AY15,BJ15)</f>
        <v>115672.195716083</v>
      </c>
      <c r="C6" s="9" t="e">
        <f aca="false">STDEV(T15,AN15,AC15,AY15,BJ15)</f>
        <v>#DIV/0!</v>
      </c>
      <c r="D6" s="10" t="n">
        <f aca="false">B6/1000</f>
        <v>115.672195716083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1"/>
      <c r="Q6" s="12" t="n">
        <f aca="false">AVERAGE(J6:O6)</f>
        <v>100</v>
      </c>
      <c r="R6" s="12" t="n">
        <f aca="false">STDEV(J6:O6)/SQRT(6)</f>
        <v>0</v>
      </c>
      <c r="T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12" t="str">
        <f aca="false">A6</f>
        <v>Amb579</v>
      </c>
      <c r="I7" s="11" t="n">
        <v>1000</v>
      </c>
      <c r="J7" s="11"/>
      <c r="K7" s="12" t="n">
        <v>96.3606735469853</v>
      </c>
      <c r="L7" s="11"/>
      <c r="M7" s="0" t="n">
        <v>86.4876632801161</v>
      </c>
      <c r="N7" s="0" t="n">
        <v>93.0140597539543</v>
      </c>
      <c r="O7" s="0" t="n">
        <v>96.5768078733419</v>
      </c>
      <c r="P7" s="11"/>
      <c r="Q7" s="12" t="n">
        <f aca="false">AVERAGE(J7:O7)</f>
        <v>93.1098011135994</v>
      </c>
      <c r="R7" s="12" t="n">
        <f aca="false">STDEV(J7:O7)/SQRT(6)</f>
        <v>1.92137368891007</v>
      </c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8" t="s">
        <v>27</v>
      </c>
      <c r="B8" s="17" t="n">
        <f aca="false">AVERAGE(S49,AB49,AM49,AX49)</f>
        <v>83909.24533263</v>
      </c>
      <c r="C8" s="18" t="e">
        <f aca="false">STDEV(S49,AB49,AM49,AX49)</f>
        <v>#DIV/0!</v>
      </c>
      <c r="D8" s="10" t="n">
        <f aca="false">B8/1000</f>
        <v>83.90924533263</v>
      </c>
      <c r="E8" s="10" t="e">
        <f aca="false">C8/1000</f>
        <v>#DIV/0!</v>
      </c>
      <c r="I8" s="11" t="n">
        <v>5000</v>
      </c>
      <c r="J8" s="11"/>
      <c r="K8" s="11" t="n">
        <v>99.8370450841934</v>
      </c>
      <c r="L8" s="11"/>
      <c r="M8" s="0" t="n">
        <v>87.3875181422351</v>
      </c>
      <c r="N8" s="0" t="n">
        <v>90.4071470415935</v>
      </c>
      <c r="O8" s="0" t="n">
        <v>91.1852802738554</v>
      </c>
      <c r="P8" s="11"/>
      <c r="Q8" s="12" t="n">
        <f aca="false">AVERAGE(J8:O8)</f>
        <v>92.2042476354694</v>
      </c>
      <c r="R8" s="12" t="n">
        <f aca="false">STDEV(J8:O8)/SQRT(6)</f>
        <v>2.18235786011349</v>
      </c>
      <c r="S8" s="2"/>
      <c r="T8" s="11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20000</v>
      </c>
      <c r="J9" s="11"/>
      <c r="K9" s="11" t="n">
        <v>99.7284084736556</v>
      </c>
      <c r="L9" s="11"/>
      <c r="M9" s="0" t="n">
        <v>76.3280116110305</v>
      </c>
      <c r="N9" s="0" t="n">
        <v>86.1599297012303</v>
      </c>
      <c r="O9" s="0" t="n">
        <v>85.066324347454</v>
      </c>
      <c r="P9" s="11"/>
      <c r="Q9" s="12" t="n">
        <f aca="false">AVERAGE(J9:O9)</f>
        <v>86.8206685333426</v>
      </c>
      <c r="R9" s="12" t="n">
        <f aca="false">STDEV(J9:O9)/SQRT(6)</f>
        <v>3.94560162278424</v>
      </c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8" t="s">
        <v>28</v>
      </c>
      <c r="B10" s="17" t="n">
        <f aca="false">AVERAGE(S84,AB84,AM84,AX84)</f>
        <v>18330.6425231864</v>
      </c>
      <c r="C10" s="18" t="e">
        <f aca="false">STDEV(S84,AB84,AM84,AX84)</f>
        <v>#DIV/0!</v>
      </c>
      <c r="D10" s="10" t="n">
        <f aca="false">B10/1000</f>
        <v>18.3306425231864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1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8" t="s">
        <v>29</v>
      </c>
      <c r="B12" s="17" t="n">
        <f aca="false">AVERAGE(S118,AB118,AM118)</f>
        <v>57227.5462070628</v>
      </c>
      <c r="C12" s="18" t="e">
        <f aca="false">STDEV(S118,AB118,AM118)</f>
        <v>#DIV/0!</v>
      </c>
      <c r="D12" s="10" t="n">
        <f aca="false">B12/1000</f>
        <v>57.2275462070628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2" t="s">
        <v>30</v>
      </c>
      <c r="B14" s="17" t="n">
        <f aca="false">AVERAGE(S152,AB152,AM152)</f>
        <v>10000000</v>
      </c>
      <c r="C14" s="18" t="e">
        <f aca="false">STDEV(S152,AB152,AM152)</f>
        <v>#DIV/0!</v>
      </c>
      <c r="D14" s="10" t="n">
        <f aca="false">B14/1000</f>
        <v>10000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99.1428977625197</v>
      </c>
      <c r="L14" s="11"/>
      <c r="M14" s="11" t="n">
        <f aca="false">($K14-K7)^2</f>
        <v>7.74077158550576</v>
      </c>
      <c r="N14" s="11"/>
      <c r="O14" s="11" t="n">
        <f aca="false">($K14-M7)^2</f>
        <v>160.154959804616</v>
      </c>
      <c r="P14" s="11" t="n">
        <f aca="false">($K14-N7)^2</f>
        <v>37.5626553352353</v>
      </c>
      <c r="Q14" s="11" t="n">
        <f aca="false">($K14-O7)^2</f>
        <v>6.58481731934026</v>
      </c>
      <c r="S14" s="12" t="s">
        <v>12</v>
      </c>
      <c r="T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95.8565434478677</v>
      </c>
      <c r="L15" s="11"/>
      <c r="M15" s="11" t="n">
        <f aca="false">($K15-K8)^2</f>
        <v>15.8443932767919</v>
      </c>
      <c r="N15" s="11"/>
      <c r="O15" s="11" t="n">
        <f aca="false">($K15-M8)^2</f>
        <v>71.7243896274448</v>
      </c>
      <c r="P15" s="11" t="n">
        <f aca="false">($K15-N8)^2</f>
        <v>29.6959211927137</v>
      </c>
      <c r="Q15" s="11" t="n">
        <f aca="false">($K15-O8)^2</f>
        <v>21.8206996408832</v>
      </c>
      <c r="S15" s="12" t="s">
        <v>0</v>
      </c>
      <c r="T15" s="11" t="n">
        <v>115672.195716083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8" t="s">
        <v>31</v>
      </c>
      <c r="B16" s="17" t="n">
        <f aca="false">AVERAGE(S186,AB186,AM186,AX186,BI186)</f>
        <v>564358.931649434</v>
      </c>
      <c r="C16" s="18" t="e">
        <f aca="false">STDEV(S186,AB186,AM186,AX186,BI186)</f>
        <v>#DIV/0!</v>
      </c>
      <c r="D16" s="10" t="n">
        <f aca="false">B16/1000</f>
        <v>564.358931649434</v>
      </c>
      <c r="E16" s="10" t="e">
        <f aca="false">C16/1000</f>
        <v>#DIV/0!</v>
      </c>
      <c r="I16" s="11" t="n">
        <v>20000</v>
      </c>
      <c r="J16" s="11" t="n">
        <v>20000</v>
      </c>
      <c r="K16" s="11" t="n">
        <f aca="false">$T$14-(J16^$T$16*$T$14)/(J16^$T$16+$T$15^$T$16)</f>
        <v>85.2585860393581</v>
      </c>
      <c r="L16" s="11"/>
      <c r="M16" s="11" t="n">
        <f aca="false">($K16-K9)^2</f>
        <v>209.375761280098</v>
      </c>
      <c r="N16" s="11"/>
      <c r="O16" s="11" t="n">
        <f aca="false">($K16-M9)^2</f>
        <v>79.7551596198997</v>
      </c>
      <c r="P16" s="11" t="n">
        <f aca="false">($K16-N9)^2</f>
        <v>0.812420396797091</v>
      </c>
      <c r="Q16" s="11" t="n">
        <f aca="false">($K16-O9)^2</f>
        <v>0.0369645581738464</v>
      </c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641.1089136375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8" t="s">
        <v>32</v>
      </c>
      <c r="B18" s="17" t="n">
        <f aca="false">AVERAGE(S220,AB220,AM220,AX220,BI220)</f>
        <v>528881.68272441</v>
      </c>
      <c r="C18" s="17" t="e">
        <f aca="false">STDEV(S220,AB220,AM220,AX220,BI220)</f>
        <v>#DIV/0!</v>
      </c>
      <c r="D18" s="10" t="n">
        <f aca="false">B18/1000</f>
        <v>528.88168272441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4" t="s">
        <v>33</v>
      </c>
      <c r="B20" s="18" t="n">
        <f aca="false">AVERAGE(S255,AB255,AM255,AX255)</f>
        <v>137474.39743674</v>
      </c>
      <c r="C20" s="18" t="e">
        <f aca="false">STDEV(S255,AB255,AM255,AX255)</f>
        <v>#DIV/0!</v>
      </c>
      <c r="D20" s="10" t="n">
        <f aca="false">B20/1000</f>
        <v>137.47439743674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P39" s="0" t="s">
        <v>2</v>
      </c>
      <c r="Q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1"/>
      <c r="P40" s="12" t="n">
        <f aca="false">AVERAGE(I40:L40)</f>
        <v>100</v>
      </c>
      <c r="Q40" s="12" t="n">
        <f aca="false">STDEV(I40:L40)/SQRT(3)</f>
        <v>0</v>
      </c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Amb583</v>
      </c>
      <c r="H41" s="11" t="n">
        <v>1000</v>
      </c>
      <c r="I41" s="11" t="n">
        <v>89.5557570262919</v>
      </c>
      <c r="J41" s="12" t="n">
        <v>95.8174904942966</v>
      </c>
      <c r="K41" s="11" t="n">
        <v>99.7866149369544</v>
      </c>
      <c r="L41" s="0" t="n">
        <v>96.1828737300435</v>
      </c>
      <c r="M41" s="0" t="n">
        <v>97.9203280609256</v>
      </c>
      <c r="N41" s="0" t="n">
        <v>95.8065896448438</v>
      </c>
      <c r="O41" s="11"/>
      <c r="P41" s="12" t="n">
        <f aca="false">AVERAGE(I41:L41)</f>
        <v>95.3356840468966</v>
      </c>
      <c r="Q41" s="12" t="n">
        <f aca="false">STDEV(I41:L41)/SQRT(3)</f>
        <v>2.45330185585725</v>
      </c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86.0562103354488</v>
      </c>
      <c r="J42" s="11" t="n">
        <v>89.6252036936447</v>
      </c>
      <c r="K42" s="11" t="n">
        <v>93.5596508244423</v>
      </c>
      <c r="L42" s="0" t="n">
        <v>80.0870827285922</v>
      </c>
      <c r="M42" s="0" t="n">
        <v>88.4299941417692</v>
      </c>
      <c r="N42" s="0" t="n">
        <v>86.8207103123663</v>
      </c>
      <c r="O42" s="11"/>
      <c r="P42" s="12" t="n">
        <f aca="false">AVERAGE(I42:L42)</f>
        <v>87.332036895532</v>
      </c>
      <c r="Q42" s="12" t="n">
        <f aca="false">STDEV(I42:L42)/SQRT(3)</f>
        <v>3.30250550515138</v>
      </c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11" t="n">
        <v>85.3853127833182</v>
      </c>
      <c r="J43" s="11" t="n">
        <v>85.7867101213109</v>
      </c>
      <c r="K43" s="11" t="n">
        <v>88.4190106692531</v>
      </c>
      <c r="L43" s="0" t="n">
        <v>79.1872278664731</v>
      </c>
      <c r="M43" s="0" t="n">
        <v>79.8769771528998</v>
      </c>
      <c r="N43" s="0" t="n">
        <v>81.4291827128798</v>
      </c>
      <c r="O43" s="11"/>
      <c r="P43" s="12" t="n">
        <f aca="false">AVERAGE(I43:L43)</f>
        <v>84.6945653600888</v>
      </c>
      <c r="Q43" s="12" t="n">
        <f aca="false">STDEV(I43:L43)/SQRT(3)</f>
        <v>2.25763325709086</v>
      </c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98.8222719492059</v>
      </c>
      <c r="K48" s="11" t="n">
        <f aca="false">($J48-I41)^2</f>
        <v>85.8682988165871</v>
      </c>
      <c r="L48" s="11" t="n">
        <f aca="false">($J48-J41)^2</f>
        <v>9.02871159176654</v>
      </c>
      <c r="M48" s="11" t="n">
        <f aca="false">($J48-K41)^2</f>
        <v>0.929957398019776</v>
      </c>
      <c r="N48" s="11" t="n">
        <f aca="false">($J48-L41)^2</f>
        <v>6.96642295931743</v>
      </c>
      <c r="O48" s="11" t="n">
        <f aca="false">($J48-M41)^2</f>
        <v>0.81350277760611</v>
      </c>
      <c r="P48" s="11" t="n">
        <f aca="false">($J48-N41)^2</f>
        <v>9.09433976084246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94.3762878862667</v>
      </c>
      <c r="K49" s="11" t="n">
        <f aca="false">($J49-I42)^2</f>
        <v>69.2236904516235</v>
      </c>
      <c r="L49" s="11" t="n">
        <f aca="false">($J49-J42)^2</f>
        <v>22.5728010053823</v>
      </c>
      <c r="M49" s="11" t="n">
        <f aca="false">($J49-K42)^2</f>
        <v>0.666896090745134</v>
      </c>
      <c r="N49" s="11" t="n">
        <f aca="false">($J49-L42)^2</f>
        <v>204.181384038111</v>
      </c>
      <c r="O49" s="11" t="n">
        <f aca="false">($J49-M42)^2</f>
        <v>35.3584092958497</v>
      </c>
      <c r="P49" s="11" t="n">
        <f aca="false">($J49-N42)^2</f>
        <v>57.0867524752261</v>
      </c>
      <c r="R49" s="12" t="s">
        <v>0</v>
      </c>
      <c r="S49" s="11" t="n">
        <v>83909.24533263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80.7524345538486</v>
      </c>
      <c r="K50" s="11" t="n">
        <f aca="false">($J50-I43)^2</f>
        <v>21.4635606890935</v>
      </c>
      <c r="L50" s="11" t="n">
        <f aca="false">($J50-J43)^2</f>
        <v>25.343930489148</v>
      </c>
      <c r="M50" s="11" t="n">
        <f aca="false">($J50-K43)^2</f>
        <v>58.7763893332909</v>
      </c>
      <c r="N50" s="11" t="n">
        <f aca="false">($J50-L43)^2</f>
        <v>2.44987197420496</v>
      </c>
      <c r="O50" s="11" t="n">
        <f aca="false">($J50-M43)^2</f>
        <v>0.76642566087601</v>
      </c>
      <c r="P50" s="11" t="n">
        <f aca="false">($J50-N43)^2</f>
        <v>0.457988070752126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611.049332878442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O74" s="0" t="s">
        <v>2</v>
      </c>
      <c r="P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2" t="n">
        <f aca="false">AVERAGE(I75:N75)</f>
        <v>100</v>
      </c>
      <c r="P75" s="12" t="n">
        <f aca="false">STDEV(I75:N75)/SQRT(6)</f>
        <v>0</v>
      </c>
      <c r="Q75" s="12"/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Amb587</v>
      </c>
      <c r="H76" s="11" t="n">
        <v>1000</v>
      </c>
      <c r="I76" s="11" t="n">
        <v>100.271985494107</v>
      </c>
      <c r="J76" s="12" t="n">
        <v>99.6197718631179</v>
      </c>
      <c r="K76" s="11" t="n">
        <v>99.0300678952473</v>
      </c>
      <c r="L76" s="0" t="n">
        <v>82.4528301886793</v>
      </c>
      <c r="M76" s="0" t="n">
        <v>96.1921499707089</v>
      </c>
      <c r="N76" s="0" t="n">
        <v>77.1359292540294</v>
      </c>
      <c r="O76" s="12" t="n">
        <f aca="false">AVERAGE(I76:N76)</f>
        <v>92.4504557776483</v>
      </c>
      <c r="P76" s="12" t="n">
        <f aca="false">STDEV(I76:N76)/SQRT(6)</f>
        <v>4.10022044672029</v>
      </c>
      <c r="Q76" s="12"/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91.8585675430644</v>
      </c>
      <c r="J77" s="11" t="n">
        <v>99.5835596596053</v>
      </c>
      <c r="K77" s="11" t="n">
        <v>87.7012609117361</v>
      </c>
      <c r="L77" s="0" t="n">
        <v>101.770682148041</v>
      </c>
      <c r="M77" s="0" t="n">
        <v>99.4727592267136</v>
      </c>
      <c r="N77" s="0" t="n">
        <v>95.8779061474825</v>
      </c>
      <c r="O77" s="12" t="n">
        <f aca="false">AVERAGE(I77:N77)</f>
        <v>96.0441226061071</v>
      </c>
      <c r="P77" s="12" t="n">
        <f aca="false">STDEV(I77:N77)/SQRT(6)</f>
        <v>2.1926125076982</v>
      </c>
      <c r="Q77" s="12"/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27.5067996373527</v>
      </c>
      <c r="J78" s="11" t="n">
        <v>29.0240811153359</v>
      </c>
      <c r="K78" s="11" t="n">
        <v>29.9127061105723</v>
      </c>
      <c r="L78" s="0" t="n">
        <v>48.2873730043541</v>
      </c>
      <c r="M78" s="0" t="n">
        <v>39.8652606912712</v>
      </c>
      <c r="N78" s="0" t="n">
        <v>44.3873912423335</v>
      </c>
      <c r="O78" s="12" t="n">
        <f aca="false">AVERAGE(I78:N78)</f>
        <v>36.4972686335366</v>
      </c>
      <c r="P78" s="12" t="n">
        <f aca="false">STDEV(I78:N78)/SQRT(6)</f>
        <v>3.61772255445302</v>
      </c>
      <c r="Q78" s="12"/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94.8268662109884</v>
      </c>
      <c r="K83" s="11" t="n">
        <f aca="false">($J83-I76)^2</f>
        <v>29.64932400739</v>
      </c>
      <c r="L83" s="11" t="n">
        <f aca="false">($J83-J76)^2</f>
        <v>22.971944590215</v>
      </c>
      <c r="M83" s="11" t="n">
        <f aca="false">($J83-K76)^2</f>
        <v>17.6669043985569</v>
      </c>
      <c r="N83" s="11" t="n">
        <f aca="false">($J83-L76)^2</f>
        <v>153.116767481403</v>
      </c>
      <c r="O83" s="11" t="n">
        <f aca="false">($J83-M76)^2</f>
        <v>1.86399974455654</v>
      </c>
      <c r="P83" s="11" t="n">
        <f aca="false">($J83-N76)^2</f>
        <v>312.969250415097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78.5689571342456</v>
      </c>
      <c r="K84" s="11" t="n">
        <f aca="false">($J84-I77)^2</f>
        <v>176.613744818185</v>
      </c>
      <c r="L84" s="11" t="n">
        <f aca="false">($J84-J77)^2</f>
        <v>441.613519298854</v>
      </c>
      <c r="M84" s="11" t="n">
        <f aca="false">($J84-K77)^2</f>
        <v>83.3989722843671</v>
      </c>
      <c r="N84" s="11" t="n">
        <f aca="false">($J84-L77)^2</f>
        <v>538.320043615779</v>
      </c>
      <c r="O84" s="11" t="n">
        <f aca="false">($J84-M77)^2</f>
        <v>436.96894192107</v>
      </c>
      <c r="P84" s="11" t="n">
        <f aca="false">($J84-N77)^2</f>
        <v>299.599715942835</v>
      </c>
      <c r="R84" s="12" t="s">
        <v>0</v>
      </c>
      <c r="S84" s="11" t="n">
        <v>18330.6425231864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47.8224243491303</v>
      </c>
      <c r="K85" s="11" t="n">
        <f aca="false">($J85-I78)^2</f>
        <v>412.72460742979</v>
      </c>
      <c r="L85" s="11" t="n">
        <f aca="false">($J85-J78)^2</f>
        <v>353.377708335545</v>
      </c>
      <c r="M85" s="11" t="n">
        <f aca="false">($J85-K78)^2</f>
        <v>320.758007384538</v>
      </c>
      <c r="N85" s="11" t="n">
        <f aca="false">($J85-L78)^2</f>
        <v>0.216177251994387</v>
      </c>
      <c r="O85" s="11" t="n">
        <f aca="false">($J85-M78)^2</f>
        <v>63.3164534779541</v>
      </c>
      <c r="P85" s="11" t="n">
        <f aca="false">($J85-N78)^2</f>
        <v>11.7994524447903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3676.94553484292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STDEV(I109:N109)/SQRT(6)</f>
        <v>0</v>
      </c>
      <c r="Q109" s="12"/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Amb506</v>
      </c>
      <c r="H110" s="11" t="n">
        <v>1000</v>
      </c>
      <c r="I110" s="11" t="n">
        <v>106.781504986401</v>
      </c>
      <c r="J110" s="12" t="n">
        <v>97.7548433822198</v>
      </c>
      <c r="K110" s="11" t="n">
        <v>100.019398642095</v>
      </c>
      <c r="L110" s="0" t="n">
        <v>96.2699564586357</v>
      </c>
      <c r="M110" s="0" t="n">
        <v>96.8804920913884</v>
      </c>
      <c r="N110" s="0" t="n">
        <v>94.2233632862645</v>
      </c>
      <c r="O110" s="12" t="n">
        <f aca="false">AVERAGE(I110:N110)</f>
        <v>98.6549264745007</v>
      </c>
      <c r="P110" s="12" t="n">
        <f aca="false">STDEV(I110:N110)/SQRT(6)</f>
        <v>1.79989503237555</v>
      </c>
      <c r="Q110" s="12"/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93.1822302810517</v>
      </c>
      <c r="J111" s="11" t="n">
        <v>91.8160420061561</v>
      </c>
      <c r="K111" s="11" t="n">
        <v>94.1416100872939</v>
      </c>
      <c r="L111" s="0" t="n">
        <v>89.7242380261248</v>
      </c>
      <c r="M111" s="0" t="n">
        <v>93.6584651435267</v>
      </c>
      <c r="N111" s="0" t="n">
        <v>83.2263585793753</v>
      </c>
      <c r="O111" s="12" t="n">
        <f aca="false">AVERAGE(I111:N111)</f>
        <v>90.9581573539214</v>
      </c>
      <c r="P111" s="12" t="n">
        <f aca="false">STDEV(I111:N111)/SQRT(6)</f>
        <v>1.67741635781079</v>
      </c>
      <c r="Q111" s="12"/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50000</v>
      </c>
      <c r="I112" s="11" t="n">
        <v>54.3970988213962</v>
      </c>
      <c r="J112" s="11" t="n">
        <v>51.9464059388014</v>
      </c>
      <c r="K112" s="11" t="n">
        <v>54.180407371484</v>
      </c>
      <c r="L112" s="0" t="n">
        <v>56.8069666182874</v>
      </c>
      <c r="M112" s="0" t="n">
        <v>51.7867603983597</v>
      </c>
      <c r="N112" s="0" t="n">
        <v>52.7456853515904</v>
      </c>
      <c r="O112" s="12" t="n">
        <f aca="false">AVERAGE(I112:N112)</f>
        <v>53.6438874166532</v>
      </c>
      <c r="P112" s="12" t="n">
        <f aca="false">STDEV(I112:N112)/SQRT(6)</f>
        <v>0.774540341049367</v>
      </c>
      <c r="Q112" s="12"/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98.2825997914391</v>
      </c>
      <c r="K117" s="11" t="n">
        <f aca="false">($J117-I110)^2</f>
        <v>72.2313895129507</v>
      </c>
      <c r="L117" s="11" t="n">
        <f aca="false">($J117-J110)^2</f>
        <v>0.278526827472027</v>
      </c>
      <c r="M117" s="11" t="n">
        <f aca="false">($J117-K110)^2</f>
        <v>3.01647024763971</v>
      </c>
      <c r="N117" s="11" t="n">
        <f aca="false">($J117-L110)^2</f>
        <v>4.05073318507789</v>
      </c>
      <c r="O117" s="11" t="n">
        <f aca="false">($J117-M110)^2</f>
        <v>1.9659060025414</v>
      </c>
      <c r="P117" s="11" t="n">
        <f aca="false">($J117-N110)^2</f>
        <v>16.477401004942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91.9649732236549</v>
      </c>
      <c r="K118" s="11" t="n">
        <f aca="false">($J118-I111)^2</f>
        <v>1.48171474378227</v>
      </c>
      <c r="L118" s="11" t="n">
        <f aca="false">($J118-J111)^2</f>
        <v>0.0221805075456829</v>
      </c>
      <c r="M118" s="11" t="n">
        <f aca="false">($J118-K111)^2</f>
        <v>4.73774803615212</v>
      </c>
      <c r="N118" s="11" t="n">
        <f aca="false">($J118-L111)^2</f>
        <v>5.02089422545038</v>
      </c>
      <c r="O118" s="11" t="n">
        <f aca="false">($J118-M111)^2</f>
        <v>2.86791488267099</v>
      </c>
      <c r="P118" s="11" t="n">
        <f aca="false">($J118-N111)^2</f>
        <v>76.3633859012183</v>
      </c>
      <c r="R118" s="12" t="s">
        <v>0</v>
      </c>
      <c r="S118" s="11" t="n">
        <v>57227.5462070628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53.3701909922969</v>
      </c>
      <c r="K119" s="11" t="n">
        <f aca="false">($J119-I112)^2</f>
        <v>1.05453968946548</v>
      </c>
      <c r="L119" s="11" t="n">
        <f aca="false">($J119-J112)^2</f>
        <v>2.02716387855712</v>
      </c>
      <c r="M119" s="11" t="n">
        <f aca="false">($J119-K112)^2</f>
        <v>0.656450581103095</v>
      </c>
      <c r="N119" s="11" t="n">
        <f aca="false">($J119-L112)^2</f>
        <v>11.8114267034025</v>
      </c>
      <c r="O119" s="11" t="n">
        <f aca="false">($J119-M112)^2</f>
        <v>2.50725244581623</v>
      </c>
      <c r="P119" s="11" t="n">
        <f aca="false">($J119-N112)^2</f>
        <v>0.390007295274203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206.961105671062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Amb259</v>
      </c>
      <c r="H144" s="11" t="n">
        <v>1000</v>
      </c>
      <c r="I144" s="11" t="n">
        <v>106.763372620127</v>
      </c>
      <c r="J144" s="12" t="n">
        <v>96.6865833785986</v>
      </c>
      <c r="K144" s="11" t="n">
        <v>96.6634335596508</v>
      </c>
      <c r="L144" s="0" t="n">
        <v>89.1582002902758</v>
      </c>
      <c r="M144" s="0" t="n">
        <v>97.290568248389</v>
      </c>
      <c r="N144" s="0" t="n">
        <v>92.8826130366567</v>
      </c>
      <c r="O144" s="11"/>
      <c r="P144" s="12" t="n">
        <f aca="false">AVERAGE(I144:N144)</f>
        <v>96.574128522283</v>
      </c>
      <c r="Q144" s="12" t="n">
        <f aca="false">STDEV(I144:N144)/SQRT(6)</f>
        <v>2.40123496541467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102.629193109701</v>
      </c>
      <c r="J145" s="11" t="n">
        <v>96.7952199891364</v>
      </c>
      <c r="K145" s="11" t="n">
        <v>97.9825412221145</v>
      </c>
      <c r="L145" s="0" t="n">
        <v>95.3265602322206</v>
      </c>
      <c r="M145" s="0" t="n">
        <v>96.792618629174</v>
      </c>
      <c r="N145" s="0" t="n">
        <v>96.9904435886464</v>
      </c>
      <c r="O145" s="11"/>
      <c r="P145" s="12" t="n">
        <f aca="false">AVERAGE(I145:N145)</f>
        <v>97.7527627951655</v>
      </c>
      <c r="Q145" s="12" t="n">
        <f aca="false">STDEV(I145:N145)/SQRT(6)</f>
        <v>1.03503180678898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11" t="n">
        <v>105.983680870354</v>
      </c>
      <c r="J146" s="11" t="n">
        <v>97.6824189751947</v>
      </c>
      <c r="K146" s="11" t="n">
        <v>102.812803103783</v>
      </c>
      <c r="L146" s="0" t="n">
        <v>116.357039187228</v>
      </c>
      <c r="M146" s="0" t="n">
        <v>94.0685413005272</v>
      </c>
      <c r="N146" s="0" t="n">
        <v>96.7622307802025</v>
      </c>
      <c r="O146" s="11"/>
      <c r="P146" s="12" t="n">
        <f aca="false">AVERAGE(I146:N146)</f>
        <v>102.277785702882</v>
      </c>
      <c r="Q146" s="12" t="n">
        <f aca="false">STDEV(I146:N146)/SQRT(6)</f>
        <v>3.32252773458528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99.9900009999</v>
      </c>
      <c r="K151" s="11" t="n">
        <f aca="false">($J151-I144)^2</f>
        <v>45.8785631056965</v>
      </c>
      <c r="L151" s="11" t="n">
        <f aca="false">($J151-J144)^2</f>
        <v>10.9125679807246</v>
      </c>
      <c r="M151" s="11" t="n">
        <f aca="false">($J151-K144)^2</f>
        <v>11.0660509345262</v>
      </c>
      <c r="N151" s="11" t="n">
        <f aca="false">($J151-L144)^2</f>
        <v>117.327906613015</v>
      </c>
      <c r="O151" s="11" t="n">
        <f aca="false">($J151-M144)^2</f>
        <v>7.28693717993031</v>
      </c>
      <c r="P151" s="11" t="n">
        <f aca="false">($J151-N144)^2</f>
        <v>50.5149636600559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99.9500249875063</v>
      </c>
      <c r="K152" s="11" t="n">
        <f aca="false">($J152-I145)^2</f>
        <v>7.17794182698456</v>
      </c>
      <c r="L152" s="11" t="n">
        <f aca="false">($J152-J145)^2</f>
        <v>9.95279457773942</v>
      </c>
      <c r="M152" s="11" t="n">
        <f aca="false">($J152-K145)^2</f>
        <v>3.87099236708009</v>
      </c>
      <c r="N152" s="11" t="n">
        <f aca="false">($J152-L145)^2</f>
        <v>21.3764263433686</v>
      </c>
      <c r="O152" s="11" t="n">
        <f aca="false">($J152-M145)^2</f>
        <v>9.96921491163694</v>
      </c>
      <c r="P152" s="11" t="n">
        <f aca="false">($J152-N145)^2</f>
        <v>8.75912205647725</v>
      </c>
      <c r="R152" s="12" t="s">
        <v>0</v>
      </c>
      <c r="S152" s="11" t="n">
        <v>10000000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99.8003992015968</v>
      </c>
      <c r="K153" s="11" t="n">
        <f aca="false">($J153-I146)^2</f>
        <v>38.2329721951887</v>
      </c>
      <c r="L153" s="11" t="n">
        <f aca="false">($J153-J146)^2</f>
        <v>4.48584023943034</v>
      </c>
      <c r="M153" s="11" t="n">
        <f aca="false">($J153-K146)^2</f>
        <v>9.0745772699066</v>
      </c>
      <c r="N153" s="11" t="n">
        <f aca="false">($J153-L146)^2</f>
        <v>274.122327613802</v>
      </c>
      <c r="O153" s="11" t="n">
        <f aca="false">($J153-M146)^2</f>
        <v>32.854194998054</v>
      </c>
      <c r="P153" s="11" t="n">
        <f aca="false">($J153-N146)^2</f>
        <v>9.23046735675755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672.093861230375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Amb538</v>
      </c>
      <c r="H178" s="11" t="n">
        <v>1000</v>
      </c>
      <c r="I178" s="11" t="n">
        <v>81.6319129646419</v>
      </c>
      <c r="J178" s="12" t="n">
        <v>101.647655259823</v>
      </c>
      <c r="K178" s="11" t="n">
        <v>88.3026188166828</v>
      </c>
      <c r="L178" s="0" t="n">
        <v>99.5500725689405</v>
      </c>
      <c r="M178" s="0" t="n">
        <v>93.1312243702402</v>
      </c>
      <c r="N178" s="0" t="n">
        <v>92.0696049065754</v>
      </c>
      <c r="O178" s="11"/>
      <c r="P178" s="12" t="n">
        <f aca="false">AVERAGE(I178:N178)</f>
        <v>92.7221814811506</v>
      </c>
      <c r="Q178" s="12" t="n">
        <f aca="false">STDEV(I178:N178)/SQRT(6)</f>
        <v>2.9966867318463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91.1332728921124</v>
      </c>
      <c r="J179" s="11" t="n">
        <v>99.130907115698</v>
      </c>
      <c r="K179" s="11" t="n">
        <v>92.0659553831232</v>
      </c>
      <c r="L179" s="0" t="n">
        <v>95.5297532656023</v>
      </c>
      <c r="M179" s="0" t="n">
        <v>95.2255418863503</v>
      </c>
      <c r="N179" s="0" t="n">
        <v>86.1645984880902</v>
      </c>
      <c r="O179" s="11"/>
      <c r="P179" s="12" t="n">
        <f aca="false">AVERAGE(I179:N179)</f>
        <v>93.2083381718294</v>
      </c>
      <c r="Q179" s="12" t="n">
        <f aca="false">STDEV(I179:N179)/SQRT(6)</f>
        <v>1.82355061022585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50000</v>
      </c>
      <c r="I180" s="11" t="n">
        <v>99.9456029011786</v>
      </c>
      <c r="J180" s="11" t="n">
        <v>87.6154263986964</v>
      </c>
      <c r="K180" s="11" t="n">
        <v>90.6886517943744</v>
      </c>
      <c r="L180" s="0" t="n">
        <v>91.1030478955007</v>
      </c>
      <c r="M180" s="0" t="n">
        <v>95.240187463386</v>
      </c>
      <c r="N180" s="0" t="n">
        <v>91.7130223933818</v>
      </c>
      <c r="O180" s="11"/>
      <c r="P180" s="12" t="n">
        <f aca="false">AVERAGE(I180:N180)</f>
        <v>92.7176564744197</v>
      </c>
      <c r="Q180" s="12" t="n">
        <f aca="false">STDEV(I180:N180)/SQRT(6)</f>
        <v>1.75472917545277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99.8231212166256</v>
      </c>
      <c r="K185" s="11" t="n">
        <f aca="false">($J185-I178)^2</f>
        <v>330.92005766704</v>
      </c>
      <c r="L185" s="11" t="n">
        <f aca="false">($J185-J178)^2</f>
        <v>3.32892447478621</v>
      </c>
      <c r="M185" s="11" t="n">
        <f aca="false">($J185-K178)^2</f>
        <v>132.721975547088</v>
      </c>
      <c r="N185" s="11" t="n">
        <f aca="false">($J185-L178)^2</f>
        <v>0.0745555640026703</v>
      </c>
      <c r="O185" s="11" t="n">
        <f aca="false">($J185-M178)^2</f>
        <v>44.7814834026629</v>
      </c>
      <c r="P185" s="11" t="n">
        <f aca="false">($J185-N178)^2</f>
        <v>60.1170151702145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99.1218193441675</v>
      </c>
      <c r="K186" s="11" t="n">
        <f aca="false">($J186-I179)^2</f>
        <v>63.816874416642</v>
      </c>
      <c r="L186" s="11" t="n">
        <f aca="false">($J186-J179)^2</f>
        <v>8.25875913906147E-005</v>
      </c>
      <c r="M186" s="11" t="n">
        <f aca="false">($J186-K179)^2</f>
        <v>49.7852162367637</v>
      </c>
      <c r="N186" s="11" t="n">
        <f aca="false">($J186-L179)^2</f>
        <v>12.9029387127787</v>
      </c>
      <c r="O186" s="11" t="n">
        <f aca="false">($J186-M179)^2</f>
        <v>15.1809780282944</v>
      </c>
      <c r="P186" s="11" t="n">
        <f aca="false">($J186-N179)^2</f>
        <v>167.889572313164</v>
      </c>
      <c r="R186" s="12" t="s">
        <v>0</v>
      </c>
      <c r="S186" s="11" t="n">
        <v>564358.931649434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50000</v>
      </c>
      <c r="I187" s="11" t="n">
        <v>50000</v>
      </c>
      <c r="J187" s="11" t="n">
        <f aca="false">S$185-(I187^S$187*S$185)/(I187^S$187+S$186^S$187)</f>
        <v>91.8614351604265</v>
      </c>
      <c r="K187" s="11" t="n">
        <f aca="false">($J187-I180)^2</f>
        <v>65.3537680606163</v>
      </c>
      <c r="L187" s="11" t="n">
        <f aca="false">($J187-J180)^2</f>
        <v>18.0285904046891</v>
      </c>
      <c r="M187" s="11" t="n">
        <f aca="false">($J187-K180)^2</f>
        <v>1.3754208236886</v>
      </c>
      <c r="N187" s="11" t="n">
        <f aca="false">($J187-L180)^2</f>
        <v>0.575151243601702</v>
      </c>
      <c r="O187" s="11" t="n">
        <f aca="false">($J187-M180)^2</f>
        <v>11.4159671247538</v>
      </c>
      <c r="P187" s="11" t="n">
        <f aca="false">($J187-N180)^2</f>
        <v>0.0220263494218739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978.2905981278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AVERAGE(I211:L211)</f>
        <v>100</v>
      </c>
      <c r="Q211" s="12" t="n">
        <f aca="false">STDEV(I211:L211)/SQRT(3)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Amb369</v>
      </c>
      <c r="H212" s="11" t="n">
        <v>1000</v>
      </c>
      <c r="I212" s="11"/>
      <c r="J212" s="12" t="n">
        <v>102.462429838856</v>
      </c>
      <c r="K212" s="11" t="n">
        <v>91.7167798254122</v>
      </c>
      <c r="L212" s="0" t="n">
        <v>99.8403483309143</v>
      </c>
      <c r="M212" s="0" t="n">
        <v>103.514938488576</v>
      </c>
      <c r="N212" s="0" t="n">
        <v>97.3755527028954</v>
      </c>
      <c r="O212" s="11"/>
      <c r="P212" s="12" t="n">
        <f aca="false">AVERAGE(I212:L212)</f>
        <v>98.0065193317275</v>
      </c>
      <c r="Q212" s="12" t="n">
        <f aca="false">STDEV(I212:L212)/SQRT(3)</f>
        <v>3.23467902331128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/>
      <c r="J213" s="11" t="n">
        <v>100.97772949484</v>
      </c>
      <c r="K213" s="11" t="n">
        <v>89.2143549951503</v>
      </c>
      <c r="L213" s="0" t="n">
        <v>86.2989840348331</v>
      </c>
      <c r="M213" s="0" t="n">
        <v>90.4364381956649</v>
      </c>
      <c r="N213" s="0" t="n">
        <v>80.8729139922978</v>
      </c>
      <c r="O213" s="11"/>
      <c r="P213" s="12" t="n">
        <f aca="false">AVERAGE(I213:L213)</f>
        <v>92.1636895082745</v>
      </c>
      <c r="Q213" s="12" t="n">
        <f aca="false">STDEV(I213:L213)/SQRT(3)</f>
        <v>4.48665883936839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50000</v>
      </c>
      <c r="I214" s="11"/>
      <c r="J214" s="11" t="n">
        <v>95.7088538837588</v>
      </c>
      <c r="K214" s="11" t="n">
        <v>85.0824442289039</v>
      </c>
      <c r="L214" s="0" t="n">
        <v>92.7285921625544</v>
      </c>
      <c r="M214" s="0" t="n">
        <v>94.1564147627417</v>
      </c>
      <c r="N214" s="0" t="n">
        <v>94.8224219084296</v>
      </c>
      <c r="O214" s="11"/>
      <c r="P214" s="12" t="n">
        <f aca="false">AVERAGE(I214:L214)</f>
        <v>91.1732967584057</v>
      </c>
      <c r="Q214" s="12" t="n">
        <f aca="false">STDEV(I214:L214)/SQRT(3)</f>
        <v>3.16461442537228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99.8112786245302</v>
      </c>
      <c r="K219" s="11"/>
      <c r="L219" s="11" t="n">
        <f aca="false">($J219-J212)^2</f>
        <v>7.02860276122113</v>
      </c>
      <c r="M219" s="11" t="n">
        <f aca="false">($J219-K212)^2</f>
        <v>65.5209108089228</v>
      </c>
      <c r="N219" s="11" t="n">
        <f aca="false">($J219-L212)^2</f>
        <v>0.000845047829257339</v>
      </c>
      <c r="O219" s="11" t="n">
        <f aca="false">($J219-M212)^2</f>
        <v>13.7170963885438</v>
      </c>
      <c r="P219" s="11" t="n">
        <f aca="false">($J219-N212)^2</f>
        <v>5.93276076532369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99.0634629053979</v>
      </c>
      <c r="K220" s="11"/>
      <c r="L220" s="11" t="n">
        <f aca="false">($J220-J213)^2</f>
        <v>3.66441657545432</v>
      </c>
      <c r="M220" s="11" t="n">
        <f aca="false">($J220-K213)^2</f>
        <v>97.0049266277018</v>
      </c>
      <c r="N220" s="11" t="n">
        <f aca="false">($J220-L213)^2</f>
        <v>162.931920837095</v>
      </c>
      <c r="O220" s="11" t="n">
        <f aca="false">($J220-M213)^2</f>
        <v>74.4255553423436</v>
      </c>
      <c r="P220" s="11" t="n">
        <f aca="false">($J220-N213)^2</f>
        <v>330.896069759887</v>
      </c>
      <c r="R220" s="12" t="s">
        <v>0</v>
      </c>
      <c r="S220" s="11" t="n">
        <v>528881.68272441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50000</v>
      </c>
      <c r="I221" s="11" t="n">
        <v>50000</v>
      </c>
      <c r="J221" s="11" t="n">
        <f aca="false">S$219-((I221^S$221*S$219)/(I221^S$221+S$220^S$221))</f>
        <v>91.3626563955723</v>
      </c>
      <c r="K221" s="11"/>
      <c r="L221" s="11" t="n">
        <f aca="false">($J221-J214)^2</f>
        <v>18.8894326063183</v>
      </c>
      <c r="M221" s="11" t="n">
        <f aca="false">($J221-K214)^2</f>
        <v>39.4410648583704</v>
      </c>
      <c r="N221" s="11" t="n">
        <f aca="false">($J221-L214)^2</f>
        <v>1.86578051952087</v>
      </c>
      <c r="O221" s="11" t="n">
        <f aca="false">($J221-M214)^2</f>
        <v>7.80508581412881</v>
      </c>
      <c r="P221" s="11" t="n">
        <f aca="false">($J221-N214)^2</f>
        <v>11.9699774039565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841.094446116618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Amb370</v>
      </c>
      <c r="H247" s="11" t="n">
        <v>1000</v>
      </c>
      <c r="I247" s="11" t="n">
        <v>82.3028105167724</v>
      </c>
      <c r="J247" s="12" t="n">
        <v>99.004164403404</v>
      </c>
      <c r="K247" s="11" t="n">
        <v>91.2124151309408</v>
      </c>
      <c r="L247" s="0" t="n">
        <v>97.1843251088534</v>
      </c>
      <c r="M247" s="0" t="n">
        <v>98.2571763327475</v>
      </c>
      <c r="N247" s="0" t="n">
        <v>97.0474967907574</v>
      </c>
      <c r="P247" s="12" t="n">
        <f aca="false">AVERAGE(I247:N247)</f>
        <v>94.1680647139126</v>
      </c>
      <c r="Q247" s="12" t="n">
        <f aca="false">STDEV(I247:N247)/SQRT(6)</f>
        <v>2.6268978632176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80.7796917497733</v>
      </c>
      <c r="J248" s="11" t="n">
        <v>102.263262719536</v>
      </c>
      <c r="K248" s="11" t="n">
        <v>94.7429679922405</v>
      </c>
      <c r="L248" s="0" t="n">
        <v>94.0638606676342</v>
      </c>
      <c r="M248" s="0" t="n">
        <v>96.8804920913884</v>
      </c>
      <c r="N248" s="0" t="n">
        <v>89.7732135216089</v>
      </c>
      <c r="P248" s="12" t="n">
        <f aca="false">AVERAGE(I248:N248)</f>
        <v>93.0839147903636</v>
      </c>
      <c r="Q248" s="12" t="n">
        <f aca="false">STDEV(I248:N248)/SQRT(6)</f>
        <v>2.97064429925015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50000</v>
      </c>
      <c r="I249" s="11" t="n">
        <v>70.0090661831369</v>
      </c>
      <c r="J249" s="11" t="n">
        <v>73.2572877059569</v>
      </c>
      <c r="K249" s="11" t="n">
        <v>63.7245392822502</v>
      </c>
      <c r="L249" s="0" t="n">
        <v>80.5079825834543</v>
      </c>
      <c r="M249" s="0" t="n">
        <v>78.8224956063269</v>
      </c>
      <c r="N249" s="0" t="n">
        <v>78.319783197832</v>
      </c>
      <c r="P249" s="12" t="n">
        <f aca="false">AVERAGE(I249:N249)</f>
        <v>74.1068590931595</v>
      </c>
      <c r="Q249" s="12" t="n">
        <f aca="false">STDEV(I249:N249)/SQRT(6)</f>
        <v>2.62212752108815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99.2778448445989</v>
      </c>
      <c r="K254" s="11" t="n">
        <f aca="false">($J254-I247)^2</f>
        <v>288.151790430889</v>
      </c>
      <c r="L254" s="11" t="n">
        <f aca="false">($J254-J247)^2</f>
        <v>0.0749009838926419</v>
      </c>
      <c r="M254" s="11" t="n">
        <f aca="false">($J254-K247)^2</f>
        <v>65.0511564659593</v>
      </c>
      <c r="N254" s="11" t="n">
        <f aca="false">($J254-L247)^2</f>
        <v>4.38282488395598</v>
      </c>
      <c r="O254" s="11" t="n">
        <f aca="false">($J254-M247)^2</f>
        <v>1.04176421108498</v>
      </c>
      <c r="P254" s="11" t="n">
        <f aca="false">($J254-N247)^2</f>
        <v>4.97445244127461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96.4905975459766</v>
      </c>
      <c r="K255" s="11" t="n">
        <f aca="false">($J255-I248)^2</f>
        <v>246.832560937174</v>
      </c>
      <c r="L255" s="11" t="n">
        <f aca="false">($J255-J248)^2</f>
        <v>33.3236632060256</v>
      </c>
      <c r="M255" s="11" t="n">
        <f aca="false">($J255-K248)^2</f>
        <v>3.05420905709185</v>
      </c>
      <c r="N255" s="11" t="n">
        <f aca="false">($J255-L248)^2</f>
        <v>5.889051876707</v>
      </c>
      <c r="O255" s="11" t="n">
        <f aca="false">($J255-M248)^2</f>
        <v>0.152017756541879</v>
      </c>
      <c r="P255" s="11" t="n">
        <f aca="false">($J255-N248)^2</f>
        <v>45.1232481308304</v>
      </c>
      <c r="R255" s="12" t="s">
        <v>0</v>
      </c>
      <c r="S255" s="11" t="n">
        <v>137474.39743674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50000</v>
      </c>
      <c r="I256" s="11" t="n">
        <v>50000</v>
      </c>
      <c r="J256" s="11" t="n">
        <f aca="false">S$254-((I256^S$256*S$254)/(I256^S$256+S$255^S$256))</f>
        <v>73.3296915826218</v>
      </c>
      <c r="K256" s="11" t="n">
        <f aca="false">($J256-I249)^2</f>
        <v>11.026553043704</v>
      </c>
      <c r="L256" s="11" t="n">
        <f aca="false">($J256-J249)^2</f>
        <v>0.00524232135610094</v>
      </c>
      <c r="M256" s="11" t="n">
        <f aca="false">($J256-K249)^2</f>
        <v>92.2589507133332</v>
      </c>
      <c r="N256" s="11" t="n">
        <f aca="false">($J256-L249)^2</f>
        <v>51.5278616926333</v>
      </c>
      <c r="O256" s="11" t="n">
        <f aca="false">($J256-M249)^2</f>
        <v>30.1708960428313</v>
      </c>
      <c r="P256" s="11" t="n">
        <f aca="false">($J256-N249)^2</f>
        <v>24.9010143281915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907.942158523477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6" activeCellId="0" sqref="J6"/>
    </sheetView>
  </sheetViews>
  <sheetFormatPr defaultRowHeight="15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13.57"/>
    <col collapsed="false" customWidth="true" hidden="false" outlineLevel="0" max="3" min="3" style="0" width="8.53"/>
    <col collapsed="false" customWidth="true" hidden="false" outlineLevel="0" max="7" min="4" style="27" width="9.14"/>
    <col collapsed="false" customWidth="true" hidden="false" outlineLevel="0" max="9" min="8" style="0" width="8.53"/>
    <col collapsed="false" customWidth="true" hidden="false" outlineLevel="0" max="10" min="10" style="0" width="14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4"/>
      <c r="B1" s="5" t="s">
        <v>0</v>
      </c>
      <c r="C1" s="5"/>
      <c r="D1" s="28" t="s">
        <v>1</v>
      </c>
      <c r="E1" s="28"/>
      <c r="F1" s="28"/>
      <c r="G1" s="28"/>
    </row>
    <row r="2" customFormat="false" ht="15" hidden="false" customHeight="false" outlineLevel="0" collapsed="false">
      <c r="A2" s="6"/>
      <c r="B2" s="5" t="s">
        <v>2</v>
      </c>
      <c r="C2" s="5" t="s">
        <v>3</v>
      </c>
      <c r="D2" s="29" t="s">
        <v>2</v>
      </c>
      <c r="E2" s="29" t="s">
        <v>3</v>
      </c>
      <c r="F2" s="30" t="s">
        <v>14</v>
      </c>
      <c r="G2" s="30" t="s">
        <v>5</v>
      </c>
    </row>
    <row r="3" customFormat="false" ht="15" hidden="false" customHeight="false" outlineLevel="0" collapsed="false">
      <c r="A3" s="31" t="str">
        <f aca="false">L1andL2!A6</f>
        <v>C1</v>
      </c>
      <c r="B3" s="31" t="n">
        <f aca="false">L1andL2!B6</f>
        <v>41300.3115779252</v>
      </c>
      <c r="C3" s="31" t="e">
        <f aca="false">L1andL2!C6</f>
        <v>#DIV/0!</v>
      </c>
      <c r="D3" s="32" t="n">
        <f aca="false">L1andL2!D6</f>
        <v>41.3003115779252</v>
      </c>
      <c r="E3" s="32" t="e">
        <f aca="false">L1andL2!E6</f>
        <v>#DIV/0!</v>
      </c>
      <c r="F3" s="33"/>
      <c r="G3" s="33" t="e">
        <f aca="false">E3/SQRT(F3)</f>
        <v>#DIV/0!</v>
      </c>
      <c r="H3" s="0" t="n">
        <v>1</v>
      </c>
      <c r="L3" s="0" t="s">
        <v>99</v>
      </c>
    </row>
    <row r="4" customFormat="false" ht="15" hidden="false" customHeight="false" outlineLevel="0" collapsed="false">
      <c r="A4" s="31" t="str">
        <f aca="false">L1andL2!A16</f>
        <v>C10</v>
      </c>
      <c r="B4" s="31" t="n">
        <f aca="false">L1andL2!B16</f>
        <v>458495.80100232</v>
      </c>
      <c r="C4" s="31" t="e">
        <f aca="false">L1andL2!C16</f>
        <v>#DIV/0!</v>
      </c>
      <c r="D4" s="32" t="n">
        <f aca="false">L1andL2!D16</f>
        <v>458.49580100232</v>
      </c>
      <c r="E4" s="32" t="e">
        <f aca="false">L1andL2!E16</f>
        <v>#DIV/0!</v>
      </c>
      <c r="F4" s="33"/>
      <c r="G4" s="33" t="e">
        <f aca="false">E4/SQRT(F4)</f>
        <v>#DIV/0!</v>
      </c>
      <c r="H4" s="0" t="n">
        <v>1</v>
      </c>
      <c r="L4" s="0" t="s">
        <v>104</v>
      </c>
    </row>
    <row r="5" customFormat="false" ht="15" hidden="false" customHeight="false" outlineLevel="0" collapsed="false">
      <c r="A5" s="31" t="str">
        <f aca="false">L1andL2!A18</f>
        <v>C11</v>
      </c>
      <c r="B5" s="31" t="n">
        <f aca="false">L1andL2!B18</f>
        <v>1180109.43636518</v>
      </c>
      <c r="C5" s="31" t="e">
        <f aca="false">L1andL2!C18</f>
        <v>#DIV/0!</v>
      </c>
      <c r="D5" s="32" t="n">
        <f aca="false">L1andL2!D18</f>
        <v>1180.10943636518</v>
      </c>
      <c r="E5" s="32" t="e">
        <f aca="false">L1andL2!E18</f>
        <v>#DIV/0!</v>
      </c>
      <c r="F5" s="33"/>
      <c r="G5" s="33" t="e">
        <f aca="false">E5/SQRT(F5)</f>
        <v>#DIV/0!</v>
      </c>
      <c r="H5" s="0" t="n">
        <v>1</v>
      </c>
      <c r="L5" s="0" t="s">
        <v>105</v>
      </c>
    </row>
    <row r="6" customFormat="false" ht="15" hidden="false" customHeight="false" outlineLevel="0" collapsed="false">
      <c r="A6" s="31" t="str">
        <f aca="false">L1andL2!A20</f>
        <v>C12</v>
      </c>
      <c r="B6" s="31" t="n">
        <f aca="false">L1andL2!B20</f>
        <v>73896.0173737651</v>
      </c>
      <c r="C6" s="31" t="e">
        <f aca="false">L1andL2!C20</f>
        <v>#DIV/0!</v>
      </c>
      <c r="D6" s="32" t="n">
        <f aca="false">L1andL2!D20</f>
        <v>73.8960173737651</v>
      </c>
      <c r="E6" s="32" t="e">
        <f aca="false">L1andL2!E20</f>
        <v>#DIV/0!</v>
      </c>
      <c r="F6" s="33"/>
      <c r="G6" s="33" t="e">
        <f aca="false">E6/SQRT(F6)</f>
        <v>#DIV/0!</v>
      </c>
      <c r="H6" s="0" t="n">
        <v>1</v>
      </c>
      <c r="L6" s="0" t="s">
        <v>106</v>
      </c>
    </row>
    <row r="7" customFormat="false" ht="15" hidden="false" customHeight="false" outlineLevel="0" collapsed="false">
      <c r="A7" s="31" t="str">
        <f aca="false">M1andM2!A6</f>
        <v>C13</v>
      </c>
      <c r="B7" s="31" t="n">
        <f aca="false">M1andM2!B6</f>
        <v>26843546100000</v>
      </c>
      <c r="C7" s="31" t="e">
        <f aca="false">M1andM2!C6</f>
        <v>#DIV/0!</v>
      </c>
      <c r="D7" s="32" t="n">
        <f aca="false">M1andM2!D6</f>
        <v>26843546100</v>
      </c>
      <c r="E7" s="32" t="e">
        <f aca="false">M1andM2!E6</f>
        <v>#DIV/0!</v>
      </c>
      <c r="F7" s="33"/>
      <c r="G7" s="33" t="e">
        <f aca="false">E7/SQRT(F7)</f>
        <v>#DIV/0!</v>
      </c>
      <c r="H7" s="0" t="n">
        <v>1</v>
      </c>
      <c r="L7" s="0" t="s">
        <v>107</v>
      </c>
    </row>
    <row r="8" customFormat="false" ht="15" hidden="false" customHeight="false" outlineLevel="0" collapsed="false">
      <c r="A8" s="31" t="str">
        <f aca="false">M1andM2!A8</f>
        <v>C15</v>
      </c>
      <c r="B8" s="31" t="n">
        <f aca="false">M1andM2!B8</f>
        <v>489826.853816839</v>
      </c>
      <c r="C8" s="31" t="e">
        <f aca="false">M1andM2!C8</f>
        <v>#DIV/0!</v>
      </c>
      <c r="D8" s="32" t="n">
        <f aca="false">M1andM2!D8</f>
        <v>489.826853816839</v>
      </c>
      <c r="E8" s="32" t="e">
        <f aca="false">M1andM2!E8</f>
        <v>#DIV/0!</v>
      </c>
      <c r="F8" s="33"/>
      <c r="G8" s="33" t="e">
        <f aca="false">E8/SQRT(F8)</f>
        <v>#DIV/0!</v>
      </c>
      <c r="H8" s="0" t="n">
        <v>1</v>
      </c>
      <c r="L8" s="0" t="s">
        <v>108</v>
      </c>
    </row>
    <row r="9" customFormat="false" ht="15" hidden="false" customHeight="false" outlineLevel="0" collapsed="false">
      <c r="A9" s="31" t="str">
        <f aca="false">M1andM2!A10</f>
        <v>C16</v>
      </c>
      <c r="B9" s="31" t="n">
        <f aca="false">M1andM2!B10</f>
        <v>229581.629833754</v>
      </c>
      <c r="C9" s="31" t="e">
        <f aca="false">M1andM2!C10</f>
        <v>#DIV/0!</v>
      </c>
      <c r="D9" s="32" t="n">
        <f aca="false">M1andM2!D10</f>
        <v>229.581629833754</v>
      </c>
      <c r="E9" s="32" t="e">
        <f aca="false">M1andM2!E10</f>
        <v>#DIV/0!</v>
      </c>
      <c r="F9" s="33"/>
      <c r="G9" s="33" t="e">
        <f aca="false">E9/SQRT(F9)</f>
        <v>#DIV/0!</v>
      </c>
      <c r="H9" s="0" t="n">
        <v>1</v>
      </c>
      <c r="L9" s="0" t="s">
        <v>109</v>
      </c>
    </row>
    <row r="10" customFormat="false" ht="15" hidden="false" customHeight="false" outlineLevel="0" collapsed="false">
      <c r="A10" s="31" t="str">
        <f aca="false">M1andM2!A12</f>
        <v>C17</v>
      </c>
      <c r="B10" s="31" t="n">
        <f aca="false">M1andM2!B12</f>
        <v>26843546100000</v>
      </c>
      <c r="C10" s="31" t="e">
        <f aca="false">M1andM2!C12</f>
        <v>#DIV/0!</v>
      </c>
      <c r="D10" s="32" t="n">
        <f aca="false">M1andM2!D12</f>
        <v>26843546100</v>
      </c>
      <c r="E10" s="32" t="e">
        <f aca="false">M1andM2!E12</f>
        <v>#DIV/0!</v>
      </c>
      <c r="F10" s="33"/>
      <c r="G10" s="33" t="e">
        <f aca="false">E10/SQRT(F10)</f>
        <v>#DIV/0!</v>
      </c>
      <c r="H10" s="0" t="n">
        <v>1</v>
      </c>
      <c r="L10" s="0" t="s">
        <v>110</v>
      </c>
    </row>
    <row r="11" customFormat="false" ht="15" hidden="false" customHeight="false" outlineLevel="0" collapsed="false">
      <c r="A11" s="31" t="str">
        <f aca="false">M1andM2!A14</f>
        <v>C18</v>
      </c>
      <c r="B11" s="31" t="n">
        <f aca="false">M1andM2!B14</f>
        <v>3713737.40457996</v>
      </c>
      <c r="C11" s="31" t="e">
        <f aca="false">M1andM2!C14</f>
        <v>#DIV/0!</v>
      </c>
      <c r="D11" s="32" t="n">
        <f aca="false">M1andM2!D14</f>
        <v>3713.73740457996</v>
      </c>
      <c r="E11" s="32" t="e">
        <f aca="false">M1andM2!E14</f>
        <v>#DIV/0!</v>
      </c>
      <c r="F11" s="33"/>
      <c r="G11" s="33" t="e">
        <f aca="false">E11/SQRT(F11)</f>
        <v>#DIV/0!</v>
      </c>
      <c r="H11" s="0" t="n">
        <v>1</v>
      </c>
      <c r="L11" s="0" t="s">
        <v>111</v>
      </c>
    </row>
    <row r="12" customFormat="false" ht="15" hidden="false" customHeight="false" outlineLevel="0" collapsed="false">
      <c r="A12" s="31" t="str">
        <f aca="false">M1andM2!A16</f>
        <v>C19</v>
      </c>
      <c r="B12" s="31" t="n">
        <f aca="false">M1andM2!B16</f>
        <v>26843546100000000</v>
      </c>
      <c r="C12" s="31" t="e">
        <f aca="false">M1andM2!C16</f>
        <v>#DIV/0!</v>
      </c>
      <c r="D12" s="32" t="n">
        <f aca="false">M1andM2!D16</f>
        <v>26843546100000</v>
      </c>
      <c r="E12" s="32" t="e">
        <f aca="false">M1andM2!E16</f>
        <v>#DIV/0!</v>
      </c>
      <c r="F12" s="33"/>
      <c r="G12" s="33" t="e">
        <f aca="false">E12/SQRT(F12)</f>
        <v>#DIV/0!</v>
      </c>
      <c r="H12" s="0" t="n">
        <v>1</v>
      </c>
      <c r="L12" s="0" t="s">
        <v>112</v>
      </c>
    </row>
    <row r="13" customFormat="false" ht="15" hidden="false" customHeight="false" outlineLevel="0" collapsed="false">
      <c r="A13" s="31" t="str">
        <f aca="false">M1andM2!A18</f>
        <v>C20</v>
      </c>
      <c r="B13" s="31" t="n">
        <f aca="false">M1andM2!B18</f>
        <v>26843546100000</v>
      </c>
      <c r="C13" s="31" t="e">
        <f aca="false">M1andM2!C18</f>
        <v>#DIV/0!</v>
      </c>
      <c r="D13" s="32" t="n">
        <f aca="false">M1andM2!D18</f>
        <v>26843546100</v>
      </c>
      <c r="E13" s="32" t="e">
        <f aca="false">M1andM2!E18</f>
        <v>#DIV/0!</v>
      </c>
      <c r="F13" s="33"/>
      <c r="G13" s="33" t="e">
        <f aca="false">E13/SQRT(F13)</f>
        <v>#DIV/0!</v>
      </c>
      <c r="H13" s="0" t="n">
        <v>1</v>
      </c>
      <c r="L13" s="0" t="s">
        <v>113</v>
      </c>
    </row>
    <row r="14" customFormat="false" ht="15" hidden="false" customHeight="false" outlineLevel="0" collapsed="false">
      <c r="A14" s="31" t="str">
        <f aca="false">K1andK2!A20</f>
        <v>C22</v>
      </c>
      <c r="B14" s="31" t="n">
        <f aca="false">K1andK2!B20</f>
        <v>104251.054673805</v>
      </c>
      <c r="C14" s="31" t="e">
        <f aca="false">K1andK2!C20</f>
        <v>#DIV/0!</v>
      </c>
      <c r="D14" s="32" t="n">
        <f aca="false">K1andK2!D20</f>
        <v>104.251054673805</v>
      </c>
      <c r="E14" s="32" t="e">
        <f aca="false">K1andK2!E20</f>
        <v>#DIV/0!</v>
      </c>
      <c r="F14" s="33"/>
      <c r="G14" s="33" t="e">
        <f aca="false">E14/SQRT(F14)</f>
        <v>#DIV/0!</v>
      </c>
      <c r="H14" s="0" t="n">
        <v>1</v>
      </c>
      <c r="L14" s="0" t="s">
        <v>98</v>
      </c>
    </row>
    <row r="15" customFormat="false" ht="15" hidden="false" customHeight="false" outlineLevel="0" collapsed="false">
      <c r="A15" s="31" t="str">
        <f aca="false">L1andL2!A8</f>
        <v>C6</v>
      </c>
      <c r="B15" s="31" t="n">
        <f aca="false">L1andL2!B8</f>
        <v>600996.61748137</v>
      </c>
      <c r="C15" s="31" t="e">
        <f aca="false">L1andL2!C8</f>
        <v>#DIV/0!</v>
      </c>
      <c r="D15" s="32" t="n">
        <f aca="false">L1andL2!D8</f>
        <v>600.99661748137</v>
      </c>
      <c r="E15" s="32" t="e">
        <f aca="false">L1andL2!E8</f>
        <v>#DIV/0!</v>
      </c>
      <c r="F15" s="33"/>
      <c r="G15" s="33" t="e">
        <f aca="false">E15/SQRT(F15)</f>
        <v>#DIV/0!</v>
      </c>
      <c r="H15" s="0" t="n">
        <v>1</v>
      </c>
      <c r="L15" s="0" t="s">
        <v>100</v>
      </c>
    </row>
    <row r="16" customFormat="false" ht="15" hidden="false" customHeight="false" outlineLevel="0" collapsed="false">
      <c r="A16" s="31" t="str">
        <f aca="false">L1andL2!A10</f>
        <v>C7</v>
      </c>
      <c r="B16" s="31" t="n">
        <f aca="false">L1andL2!B10</f>
        <v>62997.2358211615</v>
      </c>
      <c r="C16" s="31" t="e">
        <f aca="false">L1andL2!C10</f>
        <v>#DIV/0!</v>
      </c>
      <c r="D16" s="32" t="n">
        <f aca="false">L1andL2!D10</f>
        <v>62.9972358211615</v>
      </c>
      <c r="E16" s="32" t="e">
        <f aca="false">L1andL2!E10</f>
        <v>#DIV/0!</v>
      </c>
      <c r="F16" s="33"/>
      <c r="G16" s="33" t="e">
        <f aca="false">E16/SQRT(F16)</f>
        <v>#DIV/0!</v>
      </c>
      <c r="H16" s="0" t="n">
        <v>1</v>
      </c>
      <c r="L16" s="0" t="s">
        <v>101</v>
      </c>
    </row>
    <row r="17" customFormat="false" ht="15" hidden="false" customHeight="false" outlineLevel="0" collapsed="false">
      <c r="A17" s="31" t="str">
        <f aca="false">L1andL2!A12</f>
        <v>C8</v>
      </c>
      <c r="B17" s="31" t="n">
        <f aca="false">L1andL2!B12</f>
        <v>263271.819709917</v>
      </c>
      <c r="C17" s="31" t="e">
        <f aca="false">L1andL2!C12</f>
        <v>#DIV/0!</v>
      </c>
      <c r="D17" s="32" t="n">
        <f aca="false">L1andL2!D12</f>
        <v>263.271819709917</v>
      </c>
      <c r="E17" s="32" t="e">
        <f aca="false">L1andL2!E12</f>
        <v>#DIV/0!</v>
      </c>
      <c r="F17" s="33"/>
      <c r="G17" s="33" t="e">
        <f aca="false">E17/SQRT(F17)</f>
        <v>#DIV/0!</v>
      </c>
      <c r="H17" s="0" t="n">
        <v>1</v>
      </c>
      <c r="L17" s="0" t="s">
        <v>102</v>
      </c>
    </row>
    <row r="18" customFormat="false" ht="15" hidden="false" customHeight="false" outlineLevel="0" collapsed="false">
      <c r="A18" s="31" t="str">
        <f aca="false">L1andL2!A14</f>
        <v>C9</v>
      </c>
      <c r="B18" s="31" t="n">
        <f aca="false">L1andL2!B14</f>
        <v>1288899.37956828</v>
      </c>
      <c r="C18" s="31" t="e">
        <f aca="false">L1andL2!C14</f>
        <v>#DIV/0!</v>
      </c>
      <c r="D18" s="32" t="n">
        <f aca="false">L1andL2!D14</f>
        <v>1288.89937956828</v>
      </c>
      <c r="E18" s="32" t="e">
        <f aca="false">L1andL2!E14</f>
        <v>#DIV/0!</v>
      </c>
      <c r="F18" s="33"/>
      <c r="G18" s="33" t="e">
        <f aca="false">E18/SQRT(F18)</f>
        <v>#DIV/0!</v>
      </c>
      <c r="H18" s="0" t="n">
        <v>1</v>
      </c>
      <c r="L18" s="0" t="s">
        <v>103</v>
      </c>
    </row>
    <row r="19" customFormat="false" ht="15" hidden="false" customHeight="false" outlineLevel="0" collapsed="false">
      <c r="A19" s="31" t="str">
        <f aca="false">M1andM2!A20</f>
        <v>MTI35</v>
      </c>
      <c r="B19" s="31" t="n">
        <f aca="false">M1andM2!B20</f>
        <v>36355.4840199902</v>
      </c>
      <c r="C19" s="31" t="e">
        <f aca="false">M1andM2!C20</f>
        <v>#DIV/0!</v>
      </c>
      <c r="D19" s="32" t="n">
        <f aca="false">M1andM2!D20</f>
        <v>36.3554840199902</v>
      </c>
      <c r="E19" s="32" t="e">
        <f aca="false">M1andM2!E20</f>
        <v>#DIV/0!</v>
      </c>
      <c r="F19" s="33"/>
      <c r="G19" s="33" t="e">
        <f aca="false">E19/SQRT(F19)</f>
        <v>#DIV/0!</v>
      </c>
      <c r="H19" s="0" t="n">
        <v>2</v>
      </c>
      <c r="J19" s="0" t="n">
        <v>1581.2553924527</v>
      </c>
      <c r="L19" s="0" t="s">
        <v>114</v>
      </c>
    </row>
    <row r="20" customFormat="false" ht="15" hidden="false" customHeight="false" outlineLevel="0" collapsed="false">
      <c r="A20" s="31" t="str">
        <f aca="false">O1andO2!A20</f>
        <v>MTI-39</v>
      </c>
      <c r="B20" s="31" t="n">
        <f aca="false">O1andO2!B20</f>
        <v>26843546100000</v>
      </c>
      <c r="C20" s="31" t="e">
        <f aca="false">O1andO2!C20</f>
        <v>#DIV/0!</v>
      </c>
      <c r="D20" s="32" t="n">
        <f aca="false">O1andO2!D20</f>
        <v>26843546100</v>
      </c>
      <c r="E20" s="32" t="e">
        <f aca="false">O1andO2!E20</f>
        <v>#DIV/0!</v>
      </c>
      <c r="F20" s="33"/>
      <c r="G20" s="33" t="e">
        <f aca="false">E20/SQRT(F20)</f>
        <v>#DIV/0!</v>
      </c>
      <c r="H20" s="0" t="n">
        <v>2</v>
      </c>
      <c r="L20" s="0" t="s">
        <v>122</v>
      </c>
    </row>
    <row r="21" customFormat="false" ht="15" hidden="false" customHeight="false" outlineLevel="0" collapsed="false">
      <c r="A21" s="31" t="str">
        <f aca="false">N1andN2!A6</f>
        <v>MTI-43</v>
      </c>
      <c r="B21" s="31" t="n">
        <f aca="false">N1andN2!B6</f>
        <v>129492.953267958</v>
      </c>
      <c r="C21" s="31" t="e">
        <f aca="false">N1andN2!C6</f>
        <v>#DIV/0!</v>
      </c>
      <c r="D21" s="32" t="n">
        <f aca="false">N1andN2!D6</f>
        <v>129.492953267958</v>
      </c>
      <c r="E21" s="32" t="e">
        <f aca="false">N1andN2!E6</f>
        <v>#DIV/0!</v>
      </c>
      <c r="F21" s="33"/>
      <c r="G21" s="33" t="e">
        <f aca="false">E21/SQRT(F21)</f>
        <v>#DIV/0!</v>
      </c>
      <c r="H21" s="0" t="n">
        <v>2</v>
      </c>
      <c r="J21" s="0" t="n">
        <v>53687092200</v>
      </c>
      <c r="L21" s="0" t="s">
        <v>124</v>
      </c>
    </row>
    <row r="22" customFormat="false" ht="15" hidden="false" customHeight="false" outlineLevel="0" collapsed="false">
      <c r="A22" s="31" t="str">
        <f aca="false">N1andN2!A8</f>
        <v>MTI-47</v>
      </c>
      <c r="B22" s="31" t="n">
        <f aca="false">N1andN2!B8</f>
        <v>47227.9822998433</v>
      </c>
      <c r="C22" s="31" t="e">
        <f aca="false">N1andN2!C8</f>
        <v>#DIV/0!</v>
      </c>
      <c r="D22" s="32" t="n">
        <f aca="false">N1andN2!D8</f>
        <v>47.2279822998433</v>
      </c>
      <c r="E22" s="32" t="e">
        <f aca="false">N1andN2!E8</f>
        <v>#DIV/0!</v>
      </c>
      <c r="F22" s="33"/>
      <c r="G22" s="33" t="e">
        <f aca="false">E22/SQRT(F22)</f>
        <v>#DIV/0!</v>
      </c>
      <c r="H22" s="0" t="n">
        <v>2</v>
      </c>
      <c r="L22" s="0" t="s">
        <v>125</v>
      </c>
    </row>
    <row r="23" customFormat="false" ht="15" hidden="false" customHeight="false" outlineLevel="0" collapsed="false">
      <c r="A23" s="31" t="str">
        <f aca="false">N1andN2!A10</f>
        <v>MTI-55</v>
      </c>
      <c r="B23" s="31" t="n">
        <f aca="false">N1andN2!B10</f>
        <v>20350.9288574301</v>
      </c>
      <c r="C23" s="31" t="n">
        <f aca="false">N1andN2!C10</f>
        <v>4213.89453442189</v>
      </c>
      <c r="D23" s="32" t="n">
        <f aca="false">N1andN2!D10</f>
        <v>20.3509288574301</v>
      </c>
      <c r="E23" s="32" t="n">
        <f aca="false">N1andN2!E10</f>
        <v>4.21389453442189</v>
      </c>
      <c r="F23" s="33" t="n">
        <v>2</v>
      </c>
      <c r="G23" s="33" t="n">
        <f aca="false">E23/SQRT(F23)</f>
        <v>2.97967340049465</v>
      </c>
      <c r="H23" s="0" t="n">
        <v>2</v>
      </c>
      <c r="J23" s="0" t="n">
        <v>219.05019027124</v>
      </c>
      <c r="L23" s="0" t="s">
        <v>126</v>
      </c>
    </row>
    <row r="24" customFormat="false" ht="15" hidden="false" customHeight="false" outlineLevel="0" collapsed="false">
      <c r="A24" s="31" t="str">
        <f aca="false">N1andN2!A12</f>
        <v>MTI-59</v>
      </c>
      <c r="B24" s="31" t="n">
        <f aca="false">N1andN2!B12</f>
        <v>1591472.19382454</v>
      </c>
      <c r="C24" s="31" t="e">
        <f aca="false">N1andN2!C12</f>
        <v>#DIV/0!</v>
      </c>
      <c r="D24" s="32" t="n">
        <f aca="false">N1andN2!D12</f>
        <v>1591.47219382454</v>
      </c>
      <c r="E24" s="32" t="e">
        <f aca="false">N1andN2!E12</f>
        <v>#DIV/0!</v>
      </c>
      <c r="F24" s="33"/>
      <c r="G24" s="33" t="e">
        <f aca="false">E24/SQRT(F24)</f>
        <v>#DIV/0!</v>
      </c>
      <c r="H24" s="0" t="n">
        <v>2</v>
      </c>
      <c r="L24" s="0" t="s">
        <v>127</v>
      </c>
    </row>
    <row r="25" customFormat="false" ht="15" hidden="false" customHeight="false" outlineLevel="0" collapsed="false">
      <c r="A25" s="31" t="str">
        <f aca="false">O1andO2!A6</f>
        <v>MTI-61</v>
      </c>
      <c r="B25" s="31" t="n">
        <f aca="false">O1andO2!B6</f>
        <v>41680.1539951417</v>
      </c>
      <c r="C25" s="31" t="e">
        <f aca="false">O1andO2!C6</f>
        <v>#DIV/0!</v>
      </c>
      <c r="D25" s="32" t="n">
        <f aca="false">O1andO2!D6</f>
        <v>41.6801539951417</v>
      </c>
      <c r="E25" s="32" t="e">
        <f aca="false">O1andO2!E6</f>
        <v>#DIV/0!</v>
      </c>
      <c r="F25" s="33"/>
      <c r="G25" s="33" t="e">
        <f aca="false">E25/SQRT(F25)</f>
        <v>#DIV/0!</v>
      </c>
      <c r="H25" s="0" t="n">
        <v>2</v>
      </c>
      <c r="L25" s="0" t="s">
        <v>115</v>
      </c>
    </row>
    <row r="26" customFormat="false" ht="15" hidden="false" customHeight="false" outlineLevel="0" collapsed="false">
      <c r="A26" s="31" t="str">
        <f aca="false">O1andO2!A8</f>
        <v>MTI-69</v>
      </c>
      <c r="B26" s="31" t="n">
        <f aca="false">O1andO2!B8</f>
        <v>15762.7011262145</v>
      </c>
      <c r="C26" s="31" t="n">
        <f aca="false">O1andO2!C8</f>
        <v>27145.4582701275</v>
      </c>
      <c r="D26" s="32" t="n">
        <f aca="false">O1andO2!D8</f>
        <v>15.7627011262145</v>
      </c>
      <c r="E26" s="32" t="n">
        <f aca="false">O1andO2!E8</f>
        <v>27.1454582701275</v>
      </c>
      <c r="F26" s="33"/>
      <c r="G26" s="33" t="e">
        <f aca="false">E26/SQRT(F26)</f>
        <v>#DIV/0!</v>
      </c>
      <c r="H26" s="0" t="n">
        <v>2</v>
      </c>
      <c r="J26" s="0" t="n">
        <v>5368709220</v>
      </c>
      <c r="L26" s="0" t="s">
        <v>116</v>
      </c>
    </row>
    <row r="27" customFormat="false" ht="15" hidden="false" customHeight="false" outlineLevel="0" collapsed="false">
      <c r="A27" s="31" t="str">
        <f aca="false">O1andO2!A10</f>
        <v>MTI-71</v>
      </c>
      <c r="B27" s="31" t="n">
        <f aca="false">O1andO2!B10</f>
        <v>141913.593338643</v>
      </c>
      <c r="C27" s="31" t="e">
        <f aca="false">O1andO2!C10</f>
        <v>#DIV/0!</v>
      </c>
      <c r="D27" s="32" t="n">
        <f aca="false">O1andO2!D10</f>
        <v>141.913593338643</v>
      </c>
      <c r="E27" s="32" t="e">
        <f aca="false">O1andO2!E10</f>
        <v>#DIV/0!</v>
      </c>
      <c r="F27" s="33"/>
      <c r="G27" s="33" t="e">
        <f aca="false">E27/SQRT(F27)</f>
        <v>#DIV/0!</v>
      </c>
      <c r="H27" s="0" t="n">
        <v>2</v>
      </c>
      <c r="J27" s="0" t="n">
        <v>80.2263559149852</v>
      </c>
      <c r="L27" s="0" t="s">
        <v>117</v>
      </c>
    </row>
    <row r="28" customFormat="false" ht="15" hidden="false" customHeight="false" outlineLevel="0" collapsed="false">
      <c r="A28" s="31" t="str">
        <f aca="false">O1andO2!A12</f>
        <v>MTI-73</v>
      </c>
      <c r="B28" s="31" t="n">
        <f aca="false">O1andO2!B12</f>
        <v>6935.87299364974</v>
      </c>
      <c r="C28" s="31" t="n">
        <f aca="false">O1andO2!C12</f>
        <v>2777.6950506038</v>
      </c>
      <c r="D28" s="32" t="n">
        <f aca="false">O1andO2!D12</f>
        <v>6.93587299364974</v>
      </c>
      <c r="E28" s="32" t="n">
        <f aca="false">O1andO2!E12</f>
        <v>2.7776950506038</v>
      </c>
      <c r="F28" s="33" t="n">
        <v>2</v>
      </c>
      <c r="G28" s="33" t="n">
        <f aca="false">E28/SQRT(F28)</f>
        <v>1.96412700635026</v>
      </c>
      <c r="H28" s="0" t="n">
        <v>2</v>
      </c>
      <c r="J28" s="0" t="n">
        <v>47.0401533550206</v>
      </c>
      <c r="L28" s="0" t="s">
        <v>118</v>
      </c>
    </row>
    <row r="29" customFormat="false" ht="15" hidden="false" customHeight="false" outlineLevel="0" collapsed="false">
      <c r="A29" s="31" t="str">
        <f aca="false">O1andO2!A14</f>
        <v>MTI-75</v>
      </c>
      <c r="B29" s="31" t="n">
        <f aca="false">O1andO2!B14</f>
        <v>2617604.67236184</v>
      </c>
      <c r="C29" s="31" t="e">
        <f aca="false">O1andO2!C14</f>
        <v>#DIV/0!</v>
      </c>
      <c r="D29" s="32" t="n">
        <f aca="false">O1andO2!D14</f>
        <v>2617.60467236184</v>
      </c>
      <c r="E29" s="32" t="e">
        <f aca="false">O1andO2!E14</f>
        <v>#DIV/0!</v>
      </c>
      <c r="F29" s="33"/>
      <c r="G29" s="33" t="e">
        <f aca="false">E29/SQRT(F29)</f>
        <v>#DIV/0!</v>
      </c>
      <c r="H29" s="0" t="n">
        <v>2</v>
      </c>
      <c r="L29" s="0" t="s">
        <v>119</v>
      </c>
    </row>
    <row r="30" customFormat="false" ht="15" hidden="false" customHeight="false" outlineLevel="0" collapsed="false">
      <c r="A30" s="31" t="str">
        <f aca="false">O1andO2!A16</f>
        <v>MTI-77</v>
      </c>
      <c r="B30" s="31" t="n">
        <f aca="false">O1andO2!B16</f>
        <v>26843546100000</v>
      </c>
      <c r="C30" s="31" t="e">
        <f aca="false">O1andO2!C16</f>
        <v>#DIV/0!</v>
      </c>
      <c r="D30" s="32" t="n">
        <f aca="false">O1andO2!D16</f>
        <v>26843546100</v>
      </c>
      <c r="E30" s="32" t="e">
        <f aca="false">O1andO2!E16</f>
        <v>#DIV/0!</v>
      </c>
      <c r="F30" s="33"/>
      <c r="G30" s="33" t="e">
        <f aca="false">E30/SQRT(F30)</f>
        <v>#DIV/0!</v>
      </c>
      <c r="H30" s="0" t="n">
        <v>2</v>
      </c>
      <c r="L30" s="0" t="s">
        <v>120</v>
      </c>
    </row>
    <row r="31" customFormat="false" ht="15" hidden="false" customHeight="false" outlineLevel="0" collapsed="false">
      <c r="A31" s="31" t="str">
        <f aca="false">O1andO2!A18</f>
        <v>MTI-79</v>
      </c>
      <c r="B31" s="31" t="n">
        <f aca="false">O1andO2!B18</f>
        <v>20151.1237291063</v>
      </c>
      <c r="C31" s="31" t="e">
        <f aca="false">O1andO2!C18</f>
        <v>#DIV/0!</v>
      </c>
      <c r="D31" s="32" t="n">
        <f aca="false">O1andO2!D18</f>
        <v>20.1511237291063</v>
      </c>
      <c r="E31" s="32" t="e">
        <f aca="false">O1andO2!E18</f>
        <v>#DIV/0!</v>
      </c>
      <c r="F31" s="33"/>
      <c r="G31" s="33" t="e">
        <f aca="false">E31/SQRT(F31)</f>
        <v>#DIV/0!</v>
      </c>
      <c r="H31" s="0" t="n">
        <v>2</v>
      </c>
      <c r="L31" s="0" t="s">
        <v>121</v>
      </c>
    </row>
    <row r="32" customFormat="false" ht="15" hidden="false" customHeight="false" outlineLevel="0" collapsed="false">
      <c r="A32" s="31" t="str">
        <f aca="false">G1andG2!A6</f>
        <v>MV-I-25</v>
      </c>
      <c r="B32" s="31" t="n">
        <f aca="false">G1andG2!B6</f>
        <v>113271.784211791</v>
      </c>
      <c r="C32" s="31" t="e">
        <f aca="false">G1andG2!C6</f>
        <v>#DIV/0!</v>
      </c>
      <c r="D32" s="32" t="n">
        <f aca="false">G1andG2!D6</f>
        <v>113.271784211791</v>
      </c>
      <c r="E32" s="32" t="e">
        <f aca="false">G1andG2!E6</f>
        <v>#DIV/0!</v>
      </c>
      <c r="F32" s="33"/>
      <c r="G32" s="33" t="e">
        <f aca="false">E32/SQRT(F32)</f>
        <v>#DIV/0!</v>
      </c>
      <c r="H32" s="0" t="n">
        <v>2</v>
      </c>
      <c r="L32" s="0" t="s">
        <v>58</v>
      </c>
    </row>
    <row r="33" customFormat="false" ht="15" hidden="false" customHeight="false" outlineLevel="0" collapsed="false">
      <c r="A33" s="31" t="str">
        <f aca="false">D1andD2!A20</f>
        <v>Amb004</v>
      </c>
      <c r="B33" s="31" t="n">
        <f aca="false">D1andD2!B20</f>
        <v>1781907.73757846</v>
      </c>
      <c r="C33" s="31" t="e">
        <f aca="false">D1andD2!C20</f>
        <v>#DIV/0!</v>
      </c>
      <c r="D33" s="32" t="n">
        <f aca="false">D1andD2!D20</f>
        <v>1781.90773757846</v>
      </c>
      <c r="E33" s="32" t="e">
        <f aca="false">D1andD2!E20</f>
        <v>#DIV/0!</v>
      </c>
      <c r="F33" s="33"/>
      <c r="G33" s="33" t="e">
        <f aca="false">E33/SQRT(F33)</f>
        <v>#DIV/0!</v>
      </c>
      <c r="H33" s="0" t="n">
        <v>3</v>
      </c>
      <c r="L33" s="0" t="s">
        <v>41</v>
      </c>
    </row>
    <row r="34" customFormat="false" ht="15" hidden="false" customHeight="false" outlineLevel="0" collapsed="false">
      <c r="A34" s="31" t="str">
        <f aca="false">E1andE2!A6</f>
        <v>Amb030</v>
      </c>
      <c r="B34" s="31" t="n">
        <f aca="false">E1andE2!B6</f>
        <v>397981.188613704</v>
      </c>
      <c r="C34" s="31" t="e">
        <f aca="false">E1andE2!C6</f>
        <v>#DIV/0!</v>
      </c>
      <c r="D34" s="32" t="n">
        <f aca="false">E1andE2!D6</f>
        <v>397.981188613704</v>
      </c>
      <c r="E34" s="32" t="e">
        <f aca="false">E1andE2!E6</f>
        <v>#DIV/0!</v>
      </c>
      <c r="F34" s="33"/>
      <c r="G34" s="33" t="e">
        <f aca="false">E34/SQRT(F34)</f>
        <v>#DIV/0!</v>
      </c>
      <c r="H34" s="0" t="n">
        <v>3</v>
      </c>
      <c r="L34" s="0" t="s">
        <v>42</v>
      </c>
    </row>
    <row r="35" customFormat="false" ht="15" hidden="false" customHeight="false" outlineLevel="0" collapsed="false">
      <c r="A35" s="31" t="str">
        <f aca="false">A1andA2!A10</f>
        <v>Amb032</v>
      </c>
      <c r="B35" s="31" t="n">
        <f aca="false">A1andA2!B10</f>
        <v>132495.296709114</v>
      </c>
      <c r="C35" s="31" t="e">
        <f aca="false">A1andA2!C10</f>
        <v>#DIV/0!</v>
      </c>
      <c r="D35" s="32" t="n">
        <f aca="false">A1andA2!D10</f>
        <v>132.495296709114</v>
      </c>
      <c r="E35" s="32" t="e">
        <f aca="false">A1andA2!E10</f>
        <v>#DIV/0!</v>
      </c>
      <c r="F35" s="33"/>
      <c r="G35" s="33" t="e">
        <f aca="false">E35/SQRT(F35)</f>
        <v>#DIV/0!</v>
      </c>
      <c r="H35" s="0" t="n">
        <v>3</v>
      </c>
      <c r="L35" s="0" t="s">
        <v>8</v>
      </c>
    </row>
    <row r="36" customFormat="false" ht="15" hidden="false" customHeight="false" outlineLevel="0" collapsed="false">
      <c r="A36" s="31" t="str">
        <f aca="false">D1andD2!A8</f>
        <v>Amb074</v>
      </c>
      <c r="B36" s="31" t="n">
        <f aca="false">D1andD2!B8</f>
        <v>1490831.68761828</v>
      </c>
      <c r="C36" s="31" t="e">
        <f aca="false">D1andD2!C8</f>
        <v>#DIV/0!</v>
      </c>
      <c r="D36" s="32" t="n">
        <f aca="false">D1andD2!D8</f>
        <v>1490.83168761828</v>
      </c>
      <c r="E36" s="32" t="e">
        <f aca="false">D1andD2!E8</f>
        <v>#DIV/0!</v>
      </c>
      <c r="F36" s="33"/>
      <c r="G36" s="33" t="e">
        <f aca="false">E36/SQRT(F36)</f>
        <v>#DIV/0!</v>
      </c>
      <c r="H36" s="0" t="n">
        <v>3</v>
      </c>
      <c r="L36" s="0" t="s">
        <v>35</v>
      </c>
    </row>
    <row r="37" customFormat="false" ht="15" hidden="false" customHeight="false" outlineLevel="0" collapsed="false">
      <c r="A37" s="31" t="str">
        <f aca="false">E1andE2!A10</f>
        <v>Amb149</v>
      </c>
      <c r="B37" s="31" t="n">
        <f aca="false">E1andE2!B10</f>
        <v>87836.6061379401</v>
      </c>
      <c r="C37" s="31" t="e">
        <f aca="false">E1andE2!C10</f>
        <v>#DIV/0!</v>
      </c>
      <c r="D37" s="32" t="n">
        <f aca="false">E1andE2!D10</f>
        <v>87.8366061379401</v>
      </c>
      <c r="E37" s="32" t="e">
        <f aca="false">E1andE2!E10</f>
        <v>#DIV/0!</v>
      </c>
      <c r="F37" s="33"/>
      <c r="G37" s="33" t="e">
        <f aca="false">E37/SQRT(F37)</f>
        <v>#DIV/0!</v>
      </c>
      <c r="H37" s="0" t="n">
        <v>3</v>
      </c>
      <c r="L37" s="0" t="s">
        <v>44</v>
      </c>
    </row>
    <row r="38" customFormat="false" ht="15" hidden="false" customHeight="false" outlineLevel="0" collapsed="false">
      <c r="A38" s="31" t="str">
        <f aca="false">E1andE2!A18</f>
        <v>Amb210</v>
      </c>
      <c r="B38" s="31" t="n">
        <f aca="false">E1andE2!B18</f>
        <v>1357537.60437171</v>
      </c>
      <c r="C38" s="31" t="e">
        <f aca="false">E1andE2!C18</f>
        <v>#DIV/0!</v>
      </c>
      <c r="D38" s="32" t="n">
        <f aca="false">E1andE2!D18</f>
        <v>1357.53760437171</v>
      </c>
      <c r="E38" s="32" t="e">
        <f aca="false">E1andE2!E18</f>
        <v>#DIV/0!</v>
      </c>
      <c r="F38" s="33"/>
      <c r="G38" s="33" t="e">
        <f aca="false">E38/SQRT(F38)</f>
        <v>#DIV/0!</v>
      </c>
      <c r="H38" s="0" t="n">
        <v>3</v>
      </c>
      <c r="L38" s="0" t="s">
        <v>48</v>
      </c>
    </row>
    <row r="39" customFormat="false" ht="15" hidden="false" customHeight="false" outlineLevel="0" collapsed="false">
      <c r="A39" s="31" t="str">
        <f aca="false">A1andA2!A12</f>
        <v>Amb221</v>
      </c>
      <c r="B39" s="31" t="n">
        <f aca="false">A1andA2!B12</f>
        <v>3639078.70731659</v>
      </c>
      <c r="C39" s="31" t="e">
        <f aca="false">A1andA2!C12</f>
        <v>#DIV/0!</v>
      </c>
      <c r="D39" s="32" t="n">
        <f aca="false">A1andA2!D12</f>
        <v>3639.07870731659</v>
      </c>
      <c r="E39" s="32" t="e">
        <f aca="false">A1andA2!E12</f>
        <v>#DIV/0!</v>
      </c>
      <c r="F39" s="33"/>
      <c r="G39" s="33" t="e">
        <f aca="false">E39/SQRT(F39)</f>
        <v>#DIV/0!</v>
      </c>
      <c r="H39" s="0" t="n">
        <v>3</v>
      </c>
      <c r="L39" s="0" t="s">
        <v>9</v>
      </c>
    </row>
    <row r="40" customFormat="false" ht="15" hidden="false" customHeight="false" outlineLevel="0" collapsed="false">
      <c r="A40" s="31" t="str">
        <f aca="false">E1andE2!A12</f>
        <v>Amb224</v>
      </c>
      <c r="B40" s="31" t="n">
        <f aca="false">E1andE2!B12</f>
        <v>81322.2826611857</v>
      </c>
      <c r="C40" s="31" t="e">
        <f aca="false">E1andE2!C12</f>
        <v>#DIV/0!</v>
      </c>
      <c r="D40" s="32" t="n">
        <f aca="false">E1andE2!D12</f>
        <v>81.3222826611857</v>
      </c>
      <c r="E40" s="32" t="e">
        <f aca="false">E1andE2!E12</f>
        <v>#DIV/0!</v>
      </c>
      <c r="F40" s="33"/>
      <c r="G40" s="33" t="e">
        <f aca="false">E40/SQRT(F40)</f>
        <v>#DIV/0!</v>
      </c>
      <c r="H40" s="0" t="n">
        <v>3</v>
      </c>
      <c r="L40" s="0" t="s">
        <v>45</v>
      </c>
    </row>
    <row r="41" customFormat="false" ht="15" hidden="false" customHeight="false" outlineLevel="0" collapsed="false">
      <c r="A41" s="31" t="str">
        <f aca="false">D1andD2!A10</f>
        <v>Amb244</v>
      </c>
      <c r="B41" s="31" t="n">
        <f aca="false">D1andD2!B10</f>
        <v>161980.577496531</v>
      </c>
      <c r="C41" s="31" t="e">
        <f aca="false">D1andD2!C10</f>
        <v>#DIV/0!</v>
      </c>
      <c r="D41" s="32" t="n">
        <f aca="false">D1andD2!D10</f>
        <v>161.980577496531</v>
      </c>
      <c r="E41" s="32" t="e">
        <f aca="false">D1andD2!E10</f>
        <v>#DIV/0!</v>
      </c>
      <c r="F41" s="33"/>
      <c r="G41" s="33" t="e">
        <f aca="false">E41/SQRT(F41)</f>
        <v>#DIV/0!</v>
      </c>
      <c r="H41" s="0" t="n">
        <v>3</v>
      </c>
      <c r="L41" s="0" t="s">
        <v>36</v>
      </c>
    </row>
    <row r="42" customFormat="false" ht="15" hidden="false" customHeight="false" outlineLevel="0" collapsed="false">
      <c r="A42" s="31" t="str">
        <f aca="false">C1andC2!A14</f>
        <v>Amb259</v>
      </c>
      <c r="B42" s="31" t="n">
        <f aca="false">C1andC2!B14</f>
        <v>10000000</v>
      </c>
      <c r="C42" s="31" t="e">
        <f aca="false">C1andC2!C14</f>
        <v>#DIV/0!</v>
      </c>
      <c r="D42" s="32" t="n">
        <f aca="false">C1andC2!D14</f>
        <v>10000</v>
      </c>
      <c r="E42" s="32" t="e">
        <f aca="false">C1andC2!E14</f>
        <v>#DIV/0!</v>
      </c>
      <c r="F42" s="33"/>
      <c r="G42" s="33" t="e">
        <f aca="false">E42/SQRT(F42)</f>
        <v>#DIV/0!</v>
      </c>
      <c r="H42" s="0" t="n">
        <v>3</v>
      </c>
      <c r="L42" s="0" t="s">
        <v>30</v>
      </c>
    </row>
    <row r="43" customFormat="false" ht="15" hidden="false" customHeight="false" outlineLevel="0" collapsed="false">
      <c r="A43" s="31" t="str">
        <f aca="false">E1andE2!A14</f>
        <v>Amb321</v>
      </c>
      <c r="B43" s="31" t="n">
        <f aca="false">E1andE2!B14</f>
        <v>553006.877070522</v>
      </c>
      <c r="C43" s="31" t="e">
        <f aca="false">E1andE2!C14</f>
        <v>#DIV/0!</v>
      </c>
      <c r="D43" s="32" t="n">
        <f aca="false">E1andE2!D14</f>
        <v>553.006877070522</v>
      </c>
      <c r="E43" s="32" t="e">
        <f aca="false">E1andE2!E14</f>
        <v>#DIV/0!</v>
      </c>
      <c r="F43" s="33"/>
      <c r="G43" s="33" t="e">
        <f aca="false">E43/SQRT(F43)</f>
        <v>#DIV/0!</v>
      </c>
      <c r="H43" s="0" t="n">
        <v>3</v>
      </c>
      <c r="L43" s="0" t="s">
        <v>46</v>
      </c>
    </row>
    <row r="44" customFormat="false" ht="15" hidden="false" customHeight="false" outlineLevel="0" collapsed="false">
      <c r="A44" s="31" t="str">
        <f aca="false">E1andE2!A16</f>
        <v>Amb322</v>
      </c>
      <c r="B44" s="31" t="n">
        <f aca="false">E1andE2!B16</f>
        <v>616250.580041416</v>
      </c>
      <c r="C44" s="31" t="e">
        <f aca="false">E1andE2!C16</f>
        <v>#DIV/0!</v>
      </c>
      <c r="D44" s="32" t="n">
        <f aca="false">E1andE2!D16</f>
        <v>616.250580041416</v>
      </c>
      <c r="E44" s="32" t="e">
        <f aca="false">E1andE2!E16</f>
        <v>#DIV/0!</v>
      </c>
      <c r="F44" s="33"/>
      <c r="G44" s="33" t="e">
        <f aca="false">E44/SQRT(F44)</f>
        <v>#DIV/0!</v>
      </c>
      <c r="H44" s="0" t="n">
        <v>3</v>
      </c>
      <c r="L44" s="0" t="s">
        <v>47</v>
      </c>
    </row>
    <row r="45" customFormat="false" ht="15" hidden="false" customHeight="false" outlineLevel="0" collapsed="false">
      <c r="A45" s="31" t="str">
        <f aca="false">D1andD2!A12</f>
        <v>Amb333</v>
      </c>
      <c r="B45" s="31" t="n">
        <f aca="false">D1andD2!B12</f>
        <v>268435461000000</v>
      </c>
      <c r="C45" s="31" t="e">
        <f aca="false">D1andD2!C12</f>
        <v>#DIV/0!</v>
      </c>
      <c r="D45" s="32" t="n">
        <f aca="false">D1andD2!D12</f>
        <v>268435461000</v>
      </c>
      <c r="E45" s="32" t="e">
        <f aca="false">D1andD2!E12</f>
        <v>#DIV/0!</v>
      </c>
      <c r="F45" s="33"/>
      <c r="G45" s="33" t="e">
        <f aca="false">E45/SQRT(F45)</f>
        <v>#DIV/0!</v>
      </c>
      <c r="H45" s="0" t="n">
        <v>3</v>
      </c>
      <c r="L45" s="0" t="s">
        <v>37</v>
      </c>
    </row>
    <row r="46" customFormat="false" ht="15" hidden="false" customHeight="false" outlineLevel="0" collapsed="false">
      <c r="A46" s="31" t="str">
        <f aca="false">C1andC2!A18</f>
        <v>Amb369</v>
      </c>
      <c r="B46" s="31" t="n">
        <f aca="false">C1andC2!B18</f>
        <v>528881.68272441</v>
      </c>
      <c r="C46" s="31" t="e">
        <f aca="false">C1andC2!C18</f>
        <v>#DIV/0!</v>
      </c>
      <c r="D46" s="32" t="n">
        <f aca="false">C1andC2!D18</f>
        <v>528.88168272441</v>
      </c>
      <c r="E46" s="32" t="e">
        <f aca="false">C1andC2!E18</f>
        <v>#DIV/0!</v>
      </c>
      <c r="F46" s="33"/>
      <c r="G46" s="33" t="e">
        <f aca="false">E46/SQRT(F46)</f>
        <v>#DIV/0!</v>
      </c>
      <c r="H46" s="0" t="n">
        <v>3</v>
      </c>
      <c r="L46" s="0" t="s">
        <v>32</v>
      </c>
    </row>
    <row r="47" customFormat="false" ht="15" hidden="false" customHeight="false" outlineLevel="0" collapsed="false">
      <c r="A47" s="31" t="str">
        <f aca="false">C1andC2!A20</f>
        <v>Amb370</v>
      </c>
      <c r="B47" s="31" t="n">
        <f aca="false">C1andC2!B20</f>
        <v>137474.39743674</v>
      </c>
      <c r="C47" s="31" t="e">
        <f aca="false">C1andC2!C20</f>
        <v>#DIV/0!</v>
      </c>
      <c r="D47" s="32" t="n">
        <f aca="false">C1andC2!D20</f>
        <v>137.47439743674</v>
      </c>
      <c r="E47" s="32" t="e">
        <f aca="false">C1andC2!E20</f>
        <v>#DIV/0!</v>
      </c>
      <c r="F47" s="33"/>
      <c r="G47" s="33" t="e">
        <f aca="false">E47/SQRT(F47)</f>
        <v>#DIV/0!</v>
      </c>
      <c r="H47" s="0" t="n">
        <v>3</v>
      </c>
      <c r="L47" s="0" t="s">
        <v>33</v>
      </c>
    </row>
    <row r="48" customFormat="false" ht="15" hidden="false" customHeight="false" outlineLevel="0" collapsed="false">
      <c r="A48" s="31" t="str">
        <f aca="false">D1andD2!A6</f>
        <v>Amb377</v>
      </c>
      <c r="B48" s="31" t="n">
        <f aca="false">D1andD2!B6</f>
        <v>100556.052564917</v>
      </c>
      <c r="C48" s="31" t="e">
        <f aca="false">D1andD2!C6</f>
        <v>#DIV/0!</v>
      </c>
      <c r="D48" s="32" t="n">
        <f aca="false">D1andD2!D6</f>
        <v>100.556052564917</v>
      </c>
      <c r="E48" s="32" t="e">
        <f aca="false">D1andD2!E6</f>
        <v>#DIV/0!</v>
      </c>
      <c r="F48" s="33"/>
      <c r="G48" s="33" t="e">
        <f aca="false">E48/SQRT(F48)</f>
        <v>#DIV/0!</v>
      </c>
      <c r="H48" s="0" t="n">
        <v>3</v>
      </c>
      <c r="L48" s="0" t="s">
        <v>34</v>
      </c>
    </row>
    <row r="49" customFormat="false" ht="15" hidden="false" customHeight="false" outlineLevel="0" collapsed="false">
      <c r="A49" s="31" t="str">
        <f aca="false">E1andE2!A8</f>
        <v>Amb453</v>
      </c>
      <c r="B49" s="31" t="n">
        <f aca="false">E1andE2!B8</f>
        <v>486338.474784924</v>
      </c>
      <c r="C49" s="31" t="e">
        <f aca="false">E1andE2!C8</f>
        <v>#DIV/0!</v>
      </c>
      <c r="D49" s="32" t="n">
        <f aca="false">E1andE2!D8</f>
        <v>486.338474784924</v>
      </c>
      <c r="E49" s="32" t="e">
        <f aca="false">E1andE2!E8</f>
        <v>#DIV/0!</v>
      </c>
      <c r="F49" s="33"/>
      <c r="G49" s="33" t="e">
        <f aca="false">E49/SQRT(F49)</f>
        <v>#DIV/0!</v>
      </c>
      <c r="H49" s="0" t="n">
        <v>3</v>
      </c>
      <c r="L49" s="0" t="s">
        <v>43</v>
      </c>
    </row>
    <row r="50" customFormat="false" ht="15" hidden="false" customHeight="false" outlineLevel="0" collapsed="false">
      <c r="A50" s="31" t="str">
        <f aca="false">C1andC2!A12</f>
        <v>Amb506</v>
      </c>
      <c r="B50" s="31" t="n">
        <f aca="false">C1andC2!B12</f>
        <v>57227.5462070628</v>
      </c>
      <c r="C50" s="31" t="e">
        <f aca="false">C1andC2!C12</f>
        <v>#DIV/0!</v>
      </c>
      <c r="D50" s="32" t="n">
        <f aca="false">C1andC2!D12</f>
        <v>57.2275462070628</v>
      </c>
      <c r="E50" s="32" t="e">
        <f aca="false">C1andC2!E12</f>
        <v>#DIV/0!</v>
      </c>
      <c r="F50" s="33"/>
      <c r="G50" s="33" t="e">
        <f aca="false">E50/SQRT(F50)</f>
        <v>#DIV/0!</v>
      </c>
      <c r="H50" s="0" t="n">
        <v>3</v>
      </c>
      <c r="L50" s="0" t="s">
        <v>29</v>
      </c>
    </row>
    <row r="51" customFormat="false" ht="15" hidden="false" customHeight="false" outlineLevel="0" collapsed="false">
      <c r="A51" s="31" t="str">
        <f aca="false">A1andA2!A6</f>
        <v>Amb519</v>
      </c>
      <c r="B51" s="31" t="n">
        <f aca="false">A1andA2!B6</f>
        <v>1818309.98071674</v>
      </c>
      <c r="C51" s="31" t="e">
        <f aca="false">A1andA2!C6</f>
        <v>#DIV/0!</v>
      </c>
      <c r="D51" s="32" t="n">
        <f aca="false">A1andA2!D6</f>
        <v>1818.30998071674</v>
      </c>
      <c r="E51" s="32" t="e">
        <f aca="false">A1andA2!E6</f>
        <v>#DIV/0!</v>
      </c>
      <c r="F51" s="33"/>
      <c r="G51" s="33" t="e">
        <f aca="false">E51/SQRT(F51)</f>
        <v>#DIV/0!</v>
      </c>
      <c r="H51" s="0" t="n">
        <v>3</v>
      </c>
      <c r="L51" s="0" t="s">
        <v>6</v>
      </c>
    </row>
    <row r="52" customFormat="false" ht="15" hidden="false" customHeight="false" outlineLevel="0" collapsed="false">
      <c r="A52" s="31" t="str">
        <f aca="false">A1andA2!A8</f>
        <v>Amb529</v>
      </c>
      <c r="B52" s="31" t="n">
        <f aca="false">A1andA2!B8</f>
        <v>2197435.7132172</v>
      </c>
      <c r="C52" s="31" t="e">
        <f aca="false">A1andA2!C8</f>
        <v>#DIV/0!</v>
      </c>
      <c r="D52" s="32" t="n">
        <f aca="false">A1andA2!D8</f>
        <v>2197.4357132172</v>
      </c>
      <c r="E52" s="32" t="e">
        <f aca="false">A1andA2!E8</f>
        <v>#DIV/0!</v>
      </c>
      <c r="F52" s="33"/>
      <c r="G52" s="33" t="e">
        <f aca="false">E52/SQRT(F52)</f>
        <v>#DIV/0!</v>
      </c>
      <c r="H52" s="0" t="n">
        <v>3</v>
      </c>
      <c r="L52" s="0" t="s">
        <v>7</v>
      </c>
    </row>
    <row r="53" customFormat="false" ht="15" hidden="false" customHeight="false" outlineLevel="0" collapsed="false">
      <c r="A53" s="31" t="str">
        <f aca="false">C1andC2!A16</f>
        <v>Amb538</v>
      </c>
      <c r="B53" s="31" t="n">
        <f aca="false">C1andC2!B16</f>
        <v>564358.931649434</v>
      </c>
      <c r="C53" s="31" t="e">
        <f aca="false">C1andC2!C16</f>
        <v>#DIV/0!</v>
      </c>
      <c r="D53" s="32" t="n">
        <f aca="false">C1andC2!D16</f>
        <v>564.358931649434</v>
      </c>
      <c r="E53" s="32" t="e">
        <f aca="false">C1andC2!E16</f>
        <v>#DIV/0!</v>
      </c>
      <c r="F53" s="33"/>
      <c r="G53" s="33" t="e">
        <f aca="false">E53/SQRT(F53)</f>
        <v>#DIV/0!</v>
      </c>
      <c r="H53" s="0" t="n">
        <v>3</v>
      </c>
      <c r="L53" s="0" t="s">
        <v>31</v>
      </c>
    </row>
    <row r="54" customFormat="false" ht="15" hidden="false" customHeight="false" outlineLevel="0" collapsed="false">
      <c r="A54" s="31" t="str">
        <f aca="false">C1andC2!A6</f>
        <v>Amb579</v>
      </c>
      <c r="B54" s="31" t="n">
        <f aca="false">C1andC2!B6</f>
        <v>115672.195716083</v>
      </c>
      <c r="C54" s="31" t="e">
        <f aca="false">C1andC2!C6</f>
        <v>#DIV/0!</v>
      </c>
      <c r="D54" s="32" t="n">
        <f aca="false">C1andC2!D6</f>
        <v>115.672195716083</v>
      </c>
      <c r="E54" s="32" t="e">
        <f aca="false">C1andC2!E6</f>
        <v>#DIV/0!</v>
      </c>
      <c r="F54" s="33"/>
      <c r="G54" s="33" t="e">
        <f aca="false">E54/SQRT(F54)</f>
        <v>#DIV/0!</v>
      </c>
      <c r="H54" s="0" t="n">
        <v>3</v>
      </c>
      <c r="L54" s="0" t="s">
        <v>26</v>
      </c>
    </row>
    <row r="55" customFormat="false" ht="15" hidden="false" customHeight="false" outlineLevel="0" collapsed="false">
      <c r="A55" s="31" t="str">
        <f aca="false">C1andC2!A8</f>
        <v>Amb583</v>
      </c>
      <c r="B55" s="31" t="n">
        <f aca="false">C1andC2!B8</f>
        <v>83909.24533263</v>
      </c>
      <c r="C55" s="31" t="e">
        <f aca="false">C1andC2!C8</f>
        <v>#DIV/0!</v>
      </c>
      <c r="D55" s="32" t="n">
        <f aca="false">C1andC2!D8</f>
        <v>83.90924533263</v>
      </c>
      <c r="E55" s="32" t="e">
        <f aca="false">C1andC2!E8</f>
        <v>#DIV/0!</v>
      </c>
      <c r="F55" s="33"/>
      <c r="G55" s="33" t="e">
        <f aca="false">E55/SQRT(F55)</f>
        <v>#DIV/0!</v>
      </c>
      <c r="H55" s="0" t="n">
        <v>3</v>
      </c>
      <c r="L55" s="0" t="s">
        <v>27</v>
      </c>
    </row>
    <row r="56" customFormat="false" ht="15" hidden="false" customHeight="false" outlineLevel="0" collapsed="false">
      <c r="A56" s="31" t="str">
        <f aca="false">C1andC2!A10</f>
        <v>Amb587</v>
      </c>
      <c r="B56" s="31" t="n">
        <f aca="false">C1andC2!B10</f>
        <v>18330.6425231864</v>
      </c>
      <c r="C56" s="31" t="e">
        <f aca="false">C1andC2!C10</f>
        <v>#DIV/0!</v>
      </c>
      <c r="D56" s="32" t="n">
        <f aca="false">C1andC2!D10</f>
        <v>18.3306425231864</v>
      </c>
      <c r="E56" s="32" t="e">
        <f aca="false">C1andC2!E10</f>
        <v>#DIV/0!</v>
      </c>
      <c r="F56" s="33"/>
      <c r="G56" s="33" t="e">
        <f aca="false">E56/SQRT(F56)</f>
        <v>#DIV/0!</v>
      </c>
      <c r="H56" s="0" t="n">
        <v>3</v>
      </c>
      <c r="L56" s="0" t="s">
        <v>28</v>
      </c>
    </row>
    <row r="57" customFormat="false" ht="15" hidden="false" customHeight="false" outlineLevel="0" collapsed="false">
      <c r="A57" s="31" t="str">
        <f aca="false">E1andE2!A20</f>
        <v>Amb649</v>
      </c>
      <c r="B57" s="31" t="n">
        <f aca="false">E1andE2!B20</f>
        <v>585318.237742676</v>
      </c>
      <c r="C57" s="31" t="e">
        <f aca="false">E1andE2!C20</f>
        <v>#DIV/0!</v>
      </c>
      <c r="D57" s="32" t="n">
        <f aca="false">E1andE2!D20</f>
        <v>585.318237742676</v>
      </c>
      <c r="E57" s="32" t="e">
        <f aca="false">E1andE2!E20</f>
        <v>#DIV/0!</v>
      </c>
      <c r="F57" s="33"/>
      <c r="G57" s="33" t="e">
        <f aca="false">E57/SQRT(F57)</f>
        <v>#DIV/0!</v>
      </c>
      <c r="H57" s="0" t="n">
        <v>3</v>
      </c>
      <c r="L57" s="0" t="s">
        <v>49</v>
      </c>
    </row>
    <row r="58" customFormat="false" ht="15" hidden="false" customHeight="false" outlineLevel="0" collapsed="false">
      <c r="A58" s="31" t="str">
        <f aca="false">D1andD2!A14</f>
        <v>Amb713</v>
      </c>
      <c r="B58" s="31" t="n">
        <f aca="false">D1andD2!B14</f>
        <v>1108722.87746946</v>
      </c>
      <c r="C58" s="31" t="e">
        <f aca="false">D1andD2!C14</f>
        <v>#DIV/0!</v>
      </c>
      <c r="D58" s="32" t="n">
        <f aca="false">D1andD2!D14</f>
        <v>1108.72287746946</v>
      </c>
      <c r="E58" s="32" t="e">
        <f aca="false">D1andD2!E14</f>
        <v>#DIV/0!</v>
      </c>
      <c r="F58" s="33"/>
      <c r="G58" s="33" t="e">
        <f aca="false">E58/SQRT(F58)</f>
        <v>#DIV/0!</v>
      </c>
      <c r="H58" s="0" t="n">
        <v>3</v>
      </c>
      <c r="L58" s="0" t="s">
        <v>38</v>
      </c>
    </row>
    <row r="59" customFormat="false" ht="15" hidden="false" customHeight="false" outlineLevel="0" collapsed="false">
      <c r="A59" s="31" t="str">
        <f aca="false">A1andA2!A14</f>
        <v>Amb861</v>
      </c>
      <c r="B59" s="31" t="n">
        <f aca="false">A1andA2!B14</f>
        <v>3090072.18012711</v>
      </c>
      <c r="C59" s="31" t="e">
        <f aca="false">A1andA2!C14</f>
        <v>#DIV/0!</v>
      </c>
      <c r="D59" s="32" t="n">
        <f aca="false">A1andA2!D14</f>
        <v>3090.07218012711</v>
      </c>
      <c r="E59" s="32" t="e">
        <f aca="false">A1andA2!E14</f>
        <v>#DIV/0!</v>
      </c>
      <c r="F59" s="33"/>
      <c r="G59" s="33" t="e">
        <f aca="false">E59/SQRT(F59)</f>
        <v>#DIV/0!</v>
      </c>
      <c r="H59" s="0" t="n">
        <v>3</v>
      </c>
      <c r="L59" s="0" t="s">
        <v>11</v>
      </c>
    </row>
    <row r="60" customFormat="false" ht="15" hidden="false" customHeight="false" outlineLevel="0" collapsed="false">
      <c r="A60" s="31" t="str">
        <f aca="false">A1andA2!A16</f>
        <v>Amb874</v>
      </c>
      <c r="B60" s="31" t="n">
        <f aca="false">A1andA2!B16</f>
        <v>154217.365190625</v>
      </c>
      <c r="C60" s="31" t="e">
        <f aca="false">A1andA2!C16</f>
        <v>#DIV/0!</v>
      </c>
      <c r="D60" s="32" t="n">
        <f aca="false">A1andA2!D16</f>
        <v>154.217365190625</v>
      </c>
      <c r="E60" s="32" t="e">
        <f aca="false">A1andA2!E16</f>
        <v>#DIV/0!</v>
      </c>
      <c r="F60" s="33"/>
      <c r="G60" s="33" t="e">
        <f aca="false">E60/SQRT(F60)</f>
        <v>#DIV/0!</v>
      </c>
      <c r="H60" s="0" t="n">
        <v>3</v>
      </c>
      <c r="L60" s="0" t="s">
        <v>13</v>
      </c>
    </row>
    <row r="61" customFormat="false" ht="15" hidden="false" customHeight="false" outlineLevel="0" collapsed="false">
      <c r="A61" s="31" t="str">
        <f aca="false">A1andA2!A18</f>
        <v>Amb879</v>
      </c>
      <c r="B61" s="31" t="n">
        <f aca="false">A1andA2!B18</f>
        <v>72432.1573262638</v>
      </c>
      <c r="C61" s="31" t="e">
        <f aca="false">A1andA2!C18</f>
        <v>#DIV/0!</v>
      </c>
      <c r="D61" s="32" t="n">
        <f aca="false">A1andA2!D18</f>
        <v>72.4321573262638</v>
      </c>
      <c r="E61" s="32" t="e">
        <f aca="false">A1andA2!E18</f>
        <v>#DIV/0!</v>
      </c>
      <c r="F61" s="33"/>
      <c r="G61" s="33" t="e">
        <f aca="false">E61/SQRT(F61)</f>
        <v>#DIV/0!</v>
      </c>
      <c r="H61" s="0" t="n">
        <v>3</v>
      </c>
      <c r="L61" s="0" t="s">
        <v>16</v>
      </c>
    </row>
    <row r="62" customFormat="false" ht="15" hidden="false" customHeight="false" outlineLevel="0" collapsed="false">
      <c r="A62" s="31" t="str">
        <f aca="false">A1andA2!A20</f>
        <v>Amb884</v>
      </c>
      <c r="B62" s="31" t="n">
        <f aca="false">A1andA2!B20</f>
        <v>62959.0863534034</v>
      </c>
      <c r="C62" s="31" t="e">
        <f aca="false">A1andA2!C20</f>
        <v>#DIV/0!</v>
      </c>
      <c r="D62" s="32" t="n">
        <f aca="false">A1andA2!D20</f>
        <v>62.9590863534034</v>
      </c>
      <c r="E62" s="32" t="e">
        <f aca="false">A1andA2!E20</f>
        <v>#DIV/0!</v>
      </c>
      <c r="F62" s="33"/>
      <c r="G62" s="33" t="e">
        <f aca="false">E62/SQRT(F62)</f>
        <v>#DIV/0!</v>
      </c>
      <c r="H62" s="0" t="n">
        <v>3</v>
      </c>
      <c r="L62" s="0" t="s">
        <v>17</v>
      </c>
    </row>
    <row r="63" customFormat="false" ht="15" hidden="false" customHeight="false" outlineLevel="0" collapsed="false">
      <c r="A63" s="31" t="str">
        <f aca="false">B1andB2!A20</f>
        <v>Amb890</v>
      </c>
      <c r="B63" s="31" t="n">
        <f aca="false">B1andB2!B20</f>
        <v>119150.714440563</v>
      </c>
      <c r="C63" s="31" t="e">
        <f aca="false">B1andB2!C20</f>
        <v>#DIV/0!</v>
      </c>
      <c r="D63" s="32" t="n">
        <f aca="false">B1andB2!D20</f>
        <v>119.150714440563</v>
      </c>
      <c r="E63" s="32" t="e">
        <f aca="false">B1andB2!E20</f>
        <v>#DIV/0!</v>
      </c>
      <c r="F63" s="33"/>
      <c r="G63" s="33" t="e">
        <f aca="false">E63/SQRT(F63)</f>
        <v>#DIV/0!</v>
      </c>
      <c r="H63" s="0" t="n">
        <v>3</v>
      </c>
      <c r="L63" s="0" t="s">
        <v>25</v>
      </c>
    </row>
    <row r="64" customFormat="false" ht="15" hidden="false" customHeight="false" outlineLevel="0" collapsed="false">
      <c r="A64" s="31" t="str">
        <f aca="false">B1andB2!A6</f>
        <v>Amb891</v>
      </c>
      <c r="B64" s="31" t="n">
        <f aca="false">B1andB2!B6</f>
        <v>20168.3542512631</v>
      </c>
      <c r="C64" s="31" t="e">
        <f aca="false">B1andB2!C6</f>
        <v>#DIV/0!</v>
      </c>
      <c r="D64" s="32" t="n">
        <f aca="false">B1andB2!D6</f>
        <v>20.1683542512631</v>
      </c>
      <c r="E64" s="32" t="e">
        <f aca="false">B1andB2!E6</f>
        <v>#DIV/0!</v>
      </c>
      <c r="F64" s="33"/>
      <c r="G64" s="33" t="e">
        <f aca="false">E64/SQRT(F64)</f>
        <v>#DIV/0!</v>
      </c>
      <c r="H64" s="0" t="n">
        <v>3</v>
      </c>
      <c r="L64" s="0" t="s">
        <v>18</v>
      </c>
    </row>
    <row r="65" customFormat="false" ht="15" hidden="false" customHeight="false" outlineLevel="0" collapsed="false">
      <c r="A65" s="31" t="str">
        <f aca="false">B1andB2!A8</f>
        <v>Amb898</v>
      </c>
      <c r="B65" s="31" t="n">
        <f aca="false">B1andB2!B8</f>
        <v>29906.1146942783</v>
      </c>
      <c r="C65" s="31" t="e">
        <f aca="false">B1andB2!C8</f>
        <v>#DIV/0!</v>
      </c>
      <c r="D65" s="32" t="n">
        <f aca="false">B1andB2!D8</f>
        <v>29.9061146942783</v>
      </c>
      <c r="E65" s="32" t="e">
        <f aca="false">B1andB2!E8</f>
        <v>#DIV/0!</v>
      </c>
      <c r="F65" s="33"/>
      <c r="G65" s="33" t="e">
        <f aca="false">E65/SQRT(F65)</f>
        <v>#DIV/0!</v>
      </c>
      <c r="H65" s="0" t="n">
        <v>3</v>
      </c>
      <c r="L65" s="0" t="s">
        <v>19</v>
      </c>
    </row>
    <row r="66" customFormat="false" ht="15" hidden="false" customHeight="false" outlineLevel="0" collapsed="false">
      <c r="A66" s="31" t="str">
        <f aca="false">B1andB2!A10</f>
        <v>Amb924</v>
      </c>
      <c r="B66" s="31" t="n">
        <f aca="false">B1andB2!B10</f>
        <v>124732.890323673</v>
      </c>
      <c r="C66" s="31" t="e">
        <f aca="false">B1andB2!C10</f>
        <v>#DIV/0!</v>
      </c>
      <c r="D66" s="32" t="n">
        <f aca="false">B1andB2!D10</f>
        <v>124.732890323673</v>
      </c>
      <c r="E66" s="32" t="e">
        <f aca="false">B1andB2!E10</f>
        <v>#DIV/0!</v>
      </c>
      <c r="F66" s="33"/>
      <c r="G66" s="33" t="e">
        <f aca="false">E66/SQRT(F66)</f>
        <v>#DIV/0!</v>
      </c>
      <c r="H66" s="0" t="n">
        <v>3</v>
      </c>
      <c r="L66" s="0" t="s">
        <v>20</v>
      </c>
    </row>
    <row r="67" customFormat="false" ht="15" hidden="false" customHeight="false" outlineLevel="0" collapsed="false">
      <c r="A67" s="31" t="str">
        <f aca="false">B1andB2!A12</f>
        <v>Amb930</v>
      </c>
      <c r="B67" s="31" t="n">
        <f aca="false">B1andB2!B12</f>
        <v>328253.644116771</v>
      </c>
      <c r="C67" s="31" t="e">
        <f aca="false">B1andB2!C12</f>
        <v>#DIV/0!</v>
      </c>
      <c r="D67" s="32" t="n">
        <f aca="false">B1andB2!D12</f>
        <v>328.253644116771</v>
      </c>
      <c r="E67" s="32" t="e">
        <f aca="false">B1andB2!E12</f>
        <v>#DIV/0!</v>
      </c>
      <c r="F67" s="33"/>
      <c r="G67" s="33" t="e">
        <f aca="false">E67/SQRT(F67)</f>
        <v>#DIV/0!</v>
      </c>
      <c r="H67" s="0" t="n">
        <v>3</v>
      </c>
      <c r="L67" s="0" t="s">
        <v>21</v>
      </c>
    </row>
    <row r="68" customFormat="false" ht="15" hidden="false" customHeight="false" outlineLevel="0" collapsed="false">
      <c r="A68" s="31" t="str">
        <f aca="false">B1andB2!A14</f>
        <v>Amb937</v>
      </c>
      <c r="B68" s="31" t="n">
        <f aca="false">B1andB2!B14</f>
        <v>259992.390912126</v>
      </c>
      <c r="C68" s="31" t="e">
        <f aca="false">B1andB2!C14</f>
        <v>#DIV/0!</v>
      </c>
      <c r="D68" s="32" t="n">
        <f aca="false">B1andB2!D14</f>
        <v>259.992390912126</v>
      </c>
      <c r="E68" s="32" t="e">
        <f aca="false">B1andB2!E14</f>
        <v>#DIV/0!</v>
      </c>
      <c r="F68" s="33"/>
      <c r="G68" s="33" t="e">
        <f aca="false">E68/SQRT(F68)</f>
        <v>#DIV/0!</v>
      </c>
      <c r="H68" s="0" t="n">
        <v>3</v>
      </c>
      <c r="L68" s="0" t="s">
        <v>22</v>
      </c>
    </row>
    <row r="69" customFormat="false" ht="15" hidden="false" customHeight="false" outlineLevel="0" collapsed="false">
      <c r="A69" s="31" t="str">
        <f aca="false">B1andB2!A16</f>
        <v>Amb950</v>
      </c>
      <c r="B69" s="31" t="n">
        <f aca="false">B1andB2!B16</f>
        <v>932616.765910522</v>
      </c>
      <c r="C69" s="31" t="e">
        <f aca="false">B1andB2!C16</f>
        <v>#DIV/0!</v>
      </c>
      <c r="D69" s="32" t="n">
        <f aca="false">B1andB2!D16</f>
        <v>932.616765910522</v>
      </c>
      <c r="E69" s="32" t="e">
        <f aca="false">B1andB2!E16</f>
        <v>#DIV/0!</v>
      </c>
      <c r="F69" s="33"/>
      <c r="G69" s="33" t="e">
        <f aca="false">E69/SQRT(F69)</f>
        <v>#DIV/0!</v>
      </c>
      <c r="H69" s="0" t="n">
        <v>3</v>
      </c>
      <c r="L69" s="0" t="s">
        <v>23</v>
      </c>
    </row>
    <row r="70" customFormat="false" ht="15" hidden="false" customHeight="false" outlineLevel="0" collapsed="false">
      <c r="A70" s="31" t="str">
        <f aca="false">B1andB2!A18</f>
        <v>Amb962</v>
      </c>
      <c r="B70" s="31" t="n">
        <f aca="false">B1andB2!B18</f>
        <v>123065.218223647</v>
      </c>
      <c r="C70" s="31" t="e">
        <f aca="false">B1andB2!C18</f>
        <v>#DIV/0!</v>
      </c>
      <c r="D70" s="32" t="n">
        <f aca="false">B1andB2!D18</f>
        <v>123.065218223647</v>
      </c>
      <c r="E70" s="32" t="e">
        <f aca="false">B1andB2!E18</f>
        <v>#DIV/0!</v>
      </c>
      <c r="F70" s="33"/>
      <c r="G70" s="33" t="e">
        <f aca="false">E70/SQRT(F70)</f>
        <v>#DIV/0!</v>
      </c>
      <c r="H70" s="0" t="n">
        <v>3</v>
      </c>
      <c r="L70" s="0" t="s">
        <v>24</v>
      </c>
    </row>
    <row r="71" customFormat="false" ht="15" hidden="false" customHeight="false" outlineLevel="0" collapsed="false">
      <c r="A71" s="31" t="str">
        <f aca="false">D1andD2!A16</f>
        <v>Amb994</v>
      </c>
      <c r="B71" s="31" t="n">
        <f aca="false">D1andD2!B16</f>
        <v>137639.876054566</v>
      </c>
      <c r="C71" s="31" t="e">
        <f aca="false">D1andD2!C16</f>
        <v>#DIV/0!</v>
      </c>
      <c r="D71" s="32" t="n">
        <f aca="false">D1andD2!D16</f>
        <v>137.639876054566</v>
      </c>
      <c r="E71" s="32" t="e">
        <f aca="false">D1andD2!E16</f>
        <v>#DIV/0!</v>
      </c>
      <c r="F71" s="33"/>
      <c r="G71" s="33" t="e">
        <f aca="false">E71/SQRT(F71)</f>
        <v>#DIV/0!</v>
      </c>
      <c r="H71" s="0" t="n">
        <v>3</v>
      </c>
      <c r="L71" s="0" t="s">
        <v>39</v>
      </c>
    </row>
    <row r="72" customFormat="false" ht="15" hidden="false" customHeight="false" outlineLevel="0" collapsed="false">
      <c r="A72" s="31" t="str">
        <f aca="false">D1andD2!A18</f>
        <v>Amb998</v>
      </c>
      <c r="B72" s="31" t="n">
        <f aca="false">D1andD2!B18</f>
        <v>1212207.55031423</v>
      </c>
      <c r="C72" s="31" t="e">
        <f aca="false">D1andD2!C18</f>
        <v>#DIV/0!</v>
      </c>
      <c r="D72" s="32" t="n">
        <f aca="false">D1andD2!D18</f>
        <v>1212.20755031423</v>
      </c>
      <c r="E72" s="32" t="e">
        <f aca="false">D1andD2!E18</f>
        <v>#DIV/0!</v>
      </c>
      <c r="F72" s="33"/>
      <c r="G72" s="33" t="e">
        <f aca="false">E72/SQRT(F72)</f>
        <v>#DIV/0!</v>
      </c>
      <c r="H72" s="0" t="n">
        <v>3</v>
      </c>
      <c r="L72" s="0" t="s">
        <v>40</v>
      </c>
    </row>
    <row r="73" customFormat="false" ht="15" hidden="false" customHeight="false" outlineLevel="0" collapsed="false">
      <c r="A73" s="31" t="str">
        <f aca="false">J1andJ2!A16</f>
        <v>IAT-39-II</v>
      </c>
      <c r="B73" s="31" t="n">
        <f aca="false">J1andJ2!B16</f>
        <v>1246.31160150579</v>
      </c>
      <c r="C73" s="31" t="e">
        <f aca="false">J1andJ2!C16</f>
        <v>#DIV/0!</v>
      </c>
      <c r="D73" s="32" t="n">
        <f aca="false">J1andJ2!D16</f>
        <v>1.24631160150579</v>
      </c>
      <c r="E73" s="32" t="e">
        <f aca="false">J1andJ2!E16</f>
        <v>#DIV/0!</v>
      </c>
      <c r="F73" s="33"/>
      <c r="G73" s="33" t="e">
        <f aca="false">E73/SQRT(F73)</f>
        <v>#DIV/0!</v>
      </c>
      <c r="H73" s="0" t="n">
        <v>4</v>
      </c>
      <c r="L73" s="0" t="s">
        <v>88</v>
      </c>
    </row>
    <row r="74" customFormat="false" ht="15" hidden="false" customHeight="false" outlineLevel="0" collapsed="false">
      <c r="A74" s="31" t="str">
        <f aca="false">G1andG2!A8</f>
        <v>TL2-73</v>
      </c>
      <c r="B74" s="31" t="n">
        <f aca="false">G1andG2!B8</f>
        <v>2299.2274913879</v>
      </c>
      <c r="C74" s="31" t="n">
        <f aca="false">G1andG2!C8</f>
        <v>112.028984034678</v>
      </c>
      <c r="D74" s="32" t="n">
        <f aca="false">G1andG2!D8</f>
        <v>2.2992274913879</v>
      </c>
      <c r="E74" s="32" t="n">
        <f aca="false">G1andG2!E8</f>
        <v>0.112028984034678</v>
      </c>
      <c r="F74" s="33" t="n">
        <v>3</v>
      </c>
      <c r="G74" s="33" t="n">
        <f aca="false">E74/SQRT(F74)</f>
        <v>0.0646799640894614</v>
      </c>
      <c r="H74" s="0" t="n">
        <v>4</v>
      </c>
      <c r="L74" s="0" t="s">
        <v>59</v>
      </c>
    </row>
    <row r="75" customFormat="false" ht="15" hidden="false" customHeight="false" outlineLevel="0" collapsed="false">
      <c r="A75" s="31" t="str">
        <f aca="false">I1andI2!A8</f>
        <v>AKI XVII103</v>
      </c>
      <c r="B75" s="31" t="n">
        <f aca="false">I1andI2!B8</f>
        <v>3258.57511503639</v>
      </c>
      <c r="C75" s="31" t="n">
        <f aca="false">I1andI2!C8</f>
        <v>858.108604147995</v>
      </c>
      <c r="D75" s="32" t="n">
        <f aca="false">I1andI2!D8</f>
        <v>3.25857511503639</v>
      </c>
      <c r="E75" s="32" t="n">
        <f aca="false">I1andI2!E8</f>
        <v>0.858108604147995</v>
      </c>
      <c r="F75" s="33" t="n">
        <v>3</v>
      </c>
      <c r="G75" s="33" t="n">
        <f aca="false">E75/SQRT(F75)</f>
        <v>0.495429233598779</v>
      </c>
      <c r="H75" s="0" t="n">
        <v>4</v>
      </c>
      <c r="L75" s="0" t="s">
        <v>76</v>
      </c>
    </row>
    <row r="76" customFormat="false" ht="15" hidden="false" customHeight="false" outlineLevel="0" collapsed="false">
      <c r="A76" s="31" t="str">
        <f aca="false">H1andH2!A10</f>
        <v>AKI XVII151</v>
      </c>
      <c r="B76" s="31" t="n">
        <f aca="false">H1andH2!B10</f>
        <v>7334.92507331343</v>
      </c>
      <c r="C76" s="31" t="e">
        <f aca="false">H1andH2!C10</f>
        <v>#DIV/0!</v>
      </c>
      <c r="D76" s="32" t="n">
        <f aca="false">H1andH2!D10</f>
        <v>7.33492507331343</v>
      </c>
      <c r="E76" s="32" t="e">
        <f aca="false">H1andH2!E10</f>
        <v>#DIV/0!</v>
      </c>
      <c r="F76" s="33"/>
      <c r="G76" s="33" t="e">
        <f aca="false">E76/SQRT(F76)</f>
        <v>#DIV/0!</v>
      </c>
      <c r="H76" s="0" t="n">
        <v>4</v>
      </c>
      <c r="L76" s="0" t="s">
        <v>69</v>
      </c>
    </row>
    <row r="77" customFormat="false" ht="15" hidden="false" customHeight="false" outlineLevel="0" collapsed="false">
      <c r="A77" s="31" t="str">
        <f aca="false">J1andJ2!A6</f>
        <v>AKIXVIII7</v>
      </c>
      <c r="B77" s="31" t="n">
        <f aca="false">J1andJ2!B6</f>
        <v>7429.18297033578</v>
      </c>
      <c r="C77" s="31" t="e">
        <f aca="false">J1andJ2!C6</f>
        <v>#DIV/0!</v>
      </c>
      <c r="D77" s="32" t="n">
        <f aca="false">J1andJ2!D6</f>
        <v>7.42918297033578</v>
      </c>
      <c r="E77" s="32" t="e">
        <f aca="false">J1andJ2!E6</f>
        <v>#DIV/0!</v>
      </c>
      <c r="F77" s="33"/>
      <c r="G77" s="33" t="e">
        <f aca="false">E77/SQRT(F77)</f>
        <v>#DIV/0!</v>
      </c>
      <c r="H77" s="0" t="n">
        <v>4</v>
      </c>
      <c r="L77" s="0" t="s">
        <v>83</v>
      </c>
    </row>
    <row r="78" customFormat="false" ht="15" hidden="false" customHeight="false" outlineLevel="0" collapsed="false">
      <c r="A78" s="31" t="str">
        <f aca="false">G1andG2!A14</f>
        <v>TL4-66</v>
      </c>
      <c r="B78" s="31" t="n">
        <f aca="false">G1andG2!B14</f>
        <v>7958.21182416603</v>
      </c>
      <c r="C78" s="31" t="e">
        <f aca="false">G1andG2!C14</f>
        <v>#DIV/0!</v>
      </c>
      <c r="D78" s="32" t="n">
        <f aca="false">G1andG2!D14</f>
        <v>7.95821182416603</v>
      </c>
      <c r="E78" s="32" t="e">
        <f aca="false">G1andG2!E14</f>
        <v>#DIV/0!</v>
      </c>
      <c r="F78" s="33"/>
      <c r="G78" s="33" t="e">
        <f aca="false">E78/SQRT(F78)</f>
        <v>#DIV/0!</v>
      </c>
      <c r="H78" s="0" t="n">
        <v>4</v>
      </c>
      <c r="L78" s="0" t="s">
        <v>62</v>
      </c>
    </row>
    <row r="79" customFormat="false" ht="15" hidden="false" customHeight="false" outlineLevel="0" collapsed="false">
      <c r="A79" s="31" t="str">
        <f aca="false">G1andG2!A20</f>
        <v>TL4-63</v>
      </c>
      <c r="B79" s="31" t="n">
        <f aca="false">G1andG2!B20</f>
        <v>8622.81257781534</v>
      </c>
      <c r="C79" s="31" t="n">
        <f aca="false">G1andG2!C20</f>
        <v>2574.31283040209</v>
      </c>
      <c r="D79" s="32" t="n">
        <f aca="false">G1andG2!D20</f>
        <v>8.62281257781534</v>
      </c>
      <c r="E79" s="32" t="n">
        <f aca="false">G1andG2!E20</f>
        <v>2.57431283040209</v>
      </c>
      <c r="F79" s="33" t="n">
        <v>3</v>
      </c>
      <c r="G79" s="33" t="n">
        <f aca="false">E79/SQRT(F79)</f>
        <v>1.48628020561096</v>
      </c>
      <c r="H79" s="0" t="n">
        <v>4</v>
      </c>
      <c r="L79" s="0" t="s">
        <v>65</v>
      </c>
    </row>
    <row r="80" customFormat="false" ht="15" hidden="false" customHeight="false" outlineLevel="0" collapsed="false">
      <c r="A80" s="31" t="str">
        <f aca="false">G1andG2!A12</f>
        <v>TL4-58</v>
      </c>
      <c r="B80" s="31" t="n">
        <f aca="false">G1andG2!B12</f>
        <v>8651.25894859325</v>
      </c>
      <c r="C80" s="31" t="e">
        <f aca="false">G1andG2!C12</f>
        <v>#DIV/0!</v>
      </c>
      <c r="D80" s="32" t="n">
        <f aca="false">G1andG2!D12</f>
        <v>8.65125894859325</v>
      </c>
      <c r="E80" s="32" t="e">
        <f aca="false">G1andG2!E12</f>
        <v>#DIV/0!</v>
      </c>
      <c r="F80" s="33"/>
      <c r="G80" s="33" t="e">
        <f aca="false">E80/SQRT(F80)</f>
        <v>#DIV/0!</v>
      </c>
      <c r="H80" s="0" t="n">
        <v>4</v>
      </c>
      <c r="L80" s="0" t="s">
        <v>61</v>
      </c>
    </row>
    <row r="81" customFormat="false" ht="15" hidden="false" customHeight="false" outlineLevel="0" collapsed="false">
      <c r="A81" s="31" t="str">
        <f aca="false">H1andH2!A16</f>
        <v>AKI XIII3</v>
      </c>
      <c r="B81" s="31" t="n">
        <f aca="false">H1andH2!B16</f>
        <v>8511.63146112409</v>
      </c>
      <c r="C81" s="31" t="e">
        <f aca="false">H1andH2!C16</f>
        <v>#DIV/0!</v>
      </c>
      <c r="D81" s="32" t="n">
        <f aca="false">H1andH2!D16</f>
        <v>8.51163146112409</v>
      </c>
      <c r="E81" s="32" t="e">
        <f aca="false">H1andH2!E16</f>
        <v>#DIV/0!</v>
      </c>
      <c r="F81" s="33"/>
      <c r="G81" s="33" t="e">
        <f aca="false">E81/SQRT(F81)</f>
        <v>#DIV/0!</v>
      </c>
      <c r="H81" s="0" t="n">
        <v>4</v>
      </c>
      <c r="L81" s="0" t="s">
        <v>72</v>
      </c>
    </row>
    <row r="82" customFormat="false" ht="15" hidden="false" customHeight="false" outlineLevel="0" collapsed="false">
      <c r="A82" s="31" t="str">
        <f aca="false">J1andJ2!A18</f>
        <v>IAT71</v>
      </c>
      <c r="B82" s="31" t="n">
        <f aca="false">J1andJ2!B18</f>
        <v>11105.9112886817</v>
      </c>
      <c r="C82" s="31" t="e">
        <f aca="false">J1andJ2!C18</f>
        <v>#DIV/0!</v>
      </c>
      <c r="D82" s="32" t="n">
        <f aca="false">J1andJ2!D18</f>
        <v>11.1059112886817</v>
      </c>
      <c r="E82" s="32" t="e">
        <f aca="false">J1andJ2!E18</f>
        <v>#DIV/0!</v>
      </c>
      <c r="F82" s="33"/>
      <c r="G82" s="33" t="e">
        <f aca="false">E82/SQRT(F82)</f>
        <v>#DIV/0!</v>
      </c>
      <c r="H82" s="0" t="n">
        <v>4</v>
      </c>
      <c r="L82" s="0" t="s">
        <v>89</v>
      </c>
    </row>
    <row r="83" customFormat="false" ht="15" hidden="false" customHeight="false" outlineLevel="0" collapsed="false">
      <c r="A83" s="31" t="str">
        <f aca="false">K1andK2!A10</f>
        <v>IAT-127</v>
      </c>
      <c r="B83" s="31" t="n">
        <f aca="false">K1andK2!B10</f>
        <v>11992.1933391466</v>
      </c>
      <c r="C83" s="31" t="e">
        <f aca="false">K1andK2!C10</f>
        <v>#DIV/0!</v>
      </c>
      <c r="D83" s="32" t="n">
        <f aca="false">K1andK2!D10</f>
        <v>11.9921933391466</v>
      </c>
      <c r="E83" s="32" t="e">
        <f aca="false">K1andK2!E10</f>
        <v>#DIV/0!</v>
      </c>
      <c r="F83" s="33"/>
      <c r="G83" s="33" t="e">
        <f aca="false">E83/SQRT(F83)</f>
        <v>#DIV/0!</v>
      </c>
      <c r="H83" s="0" t="n">
        <v>4</v>
      </c>
      <c r="L83" s="0" t="s">
        <v>93</v>
      </c>
    </row>
    <row r="84" customFormat="false" ht="15" hidden="false" customHeight="false" outlineLevel="0" collapsed="false">
      <c r="A84" s="31" t="str">
        <f aca="false">J1andJ2!A8</f>
        <v>AKIXVIII31</v>
      </c>
      <c r="B84" s="31" t="n">
        <f aca="false">J1andJ2!B8</f>
        <v>12774.7985651626</v>
      </c>
      <c r="C84" s="31" t="e">
        <f aca="false">J1andJ2!C8</f>
        <v>#DIV/0!</v>
      </c>
      <c r="D84" s="32" t="n">
        <f aca="false">J1andJ2!D8</f>
        <v>12.7747985651626</v>
      </c>
      <c r="E84" s="32" t="e">
        <f aca="false">J1andJ2!E8</f>
        <v>#DIV/0!</v>
      </c>
      <c r="F84" s="33"/>
      <c r="G84" s="33" t="e">
        <f aca="false">E84/SQRT(F84)</f>
        <v>#DIV/0!</v>
      </c>
      <c r="H84" s="0" t="n">
        <v>4</v>
      </c>
      <c r="L84" s="0" t="s">
        <v>84</v>
      </c>
    </row>
    <row r="85" customFormat="false" ht="15" hidden="false" customHeight="false" outlineLevel="0" collapsed="false">
      <c r="A85" s="31" t="str">
        <f aca="false">K1andK2!A18</f>
        <v>AKI XVII31</v>
      </c>
      <c r="B85" s="31" t="n">
        <f aca="false">K1andK2!B18</f>
        <v>15182.6407116742</v>
      </c>
      <c r="C85" s="31" t="e">
        <f aca="false">K1andK2!C18</f>
        <v>#DIV/0!</v>
      </c>
      <c r="D85" s="32" t="n">
        <f aca="false">K1andK2!D18</f>
        <v>15.1826407116742</v>
      </c>
      <c r="E85" s="32" t="e">
        <f aca="false">K1andK2!E18</f>
        <v>#DIV/0!</v>
      </c>
      <c r="F85" s="33"/>
      <c r="G85" s="33" t="e">
        <f aca="false">E85/SQRT(F85)</f>
        <v>#DIV/0!</v>
      </c>
      <c r="H85" s="0" t="n">
        <v>4</v>
      </c>
      <c r="L85" s="0" t="s">
        <v>97</v>
      </c>
    </row>
    <row r="86" customFormat="false" ht="15" hidden="false" customHeight="false" outlineLevel="0" collapsed="false">
      <c r="A86" s="31" t="str">
        <f aca="false">K1andK2!A8</f>
        <v>IAT-145</v>
      </c>
      <c r="B86" s="31" t="n">
        <f aca="false">K1andK2!B8</f>
        <v>18215.1785107418</v>
      </c>
      <c r="C86" s="31" t="e">
        <f aca="false">K1andK2!C8</f>
        <v>#DIV/0!</v>
      </c>
      <c r="D86" s="32" t="n">
        <f aca="false">K1andK2!D8</f>
        <v>18.2151785107418</v>
      </c>
      <c r="E86" s="32" t="e">
        <f aca="false">K1andK2!E8</f>
        <v>#DIV/0!</v>
      </c>
      <c r="F86" s="33"/>
      <c r="G86" s="33" t="e">
        <f aca="false">E86/SQRT(F86)</f>
        <v>#DIV/0!</v>
      </c>
      <c r="H86" s="0" t="n">
        <v>4</v>
      </c>
      <c r="L86" s="0" t="s">
        <v>92</v>
      </c>
    </row>
    <row r="87" customFormat="false" ht="15" hidden="false" customHeight="false" outlineLevel="0" collapsed="false">
      <c r="A87" s="31" t="str">
        <f aca="false">J1andJ2!A12</f>
        <v>AKI XVIII55</v>
      </c>
      <c r="B87" s="31" t="n">
        <f aca="false">J1andJ2!B12</f>
        <v>21622.061716256</v>
      </c>
      <c r="C87" s="31" t="e">
        <f aca="false">J1andJ2!C12</f>
        <v>#DIV/0!</v>
      </c>
      <c r="D87" s="32" t="n">
        <f aca="false">J1andJ2!D12</f>
        <v>21.622061716256</v>
      </c>
      <c r="E87" s="32" t="e">
        <f aca="false">J1andJ2!E12</f>
        <v>#DIV/0!</v>
      </c>
      <c r="F87" s="33"/>
      <c r="G87" s="33" t="e">
        <f aca="false">E87/SQRT(F87)</f>
        <v>#DIV/0!</v>
      </c>
      <c r="H87" s="0" t="n">
        <v>4</v>
      </c>
      <c r="L87" s="0" t="s">
        <v>86</v>
      </c>
    </row>
    <row r="88" customFormat="false" ht="15" hidden="false" customHeight="false" outlineLevel="0" collapsed="false">
      <c r="A88" s="31" t="str">
        <f aca="false">H1andH2!A20</f>
        <v>AKI XVIII1</v>
      </c>
      <c r="B88" s="31" t="n">
        <f aca="false">H1andH2!B20</f>
        <v>25976.7029978468</v>
      </c>
      <c r="C88" s="31" t="e">
        <f aca="false">H1andH2!C20</f>
        <v>#DIV/0!</v>
      </c>
      <c r="D88" s="32" t="n">
        <f aca="false">H1andH2!D20</f>
        <v>25.9767029978468</v>
      </c>
      <c r="E88" s="32" t="e">
        <f aca="false">H1andH2!E20</f>
        <v>#DIV/0!</v>
      </c>
      <c r="F88" s="33"/>
      <c r="G88" s="33" t="e">
        <f aca="false">E88/SQRT(F88)</f>
        <v>#DIV/0!</v>
      </c>
      <c r="H88" s="0" t="n">
        <v>4</v>
      </c>
      <c r="L88" s="0" t="s">
        <v>74</v>
      </c>
    </row>
    <row r="89" customFormat="false" ht="15" hidden="false" customHeight="false" outlineLevel="0" collapsed="false">
      <c r="A89" s="31" t="str">
        <f aca="false">K1andK2!A14</f>
        <v>IAT-93-II</v>
      </c>
      <c r="B89" s="31" t="n">
        <f aca="false">K1andK2!B14</f>
        <v>27867.3189748802</v>
      </c>
      <c r="C89" s="31" t="e">
        <f aca="false">K1andK2!C14</f>
        <v>#DIV/0!</v>
      </c>
      <c r="D89" s="32" t="n">
        <f aca="false">K1andK2!D14</f>
        <v>27.8673189748802</v>
      </c>
      <c r="E89" s="32" t="e">
        <f aca="false">K1andK2!E14</f>
        <v>#DIV/0!</v>
      </c>
      <c r="F89" s="33"/>
      <c r="G89" s="33" t="e">
        <f aca="false">E89/SQRT(F89)</f>
        <v>#DIV/0!</v>
      </c>
      <c r="H89" s="0" t="n">
        <v>4</v>
      </c>
      <c r="L89" s="0" t="s">
        <v>95</v>
      </c>
    </row>
    <row r="90" customFormat="false" ht="15" hidden="false" customHeight="false" outlineLevel="0" collapsed="false">
      <c r="A90" s="31" t="str">
        <f aca="false">J1andJ2!A10</f>
        <v>AKI XVII167</v>
      </c>
      <c r="B90" s="31" t="n">
        <f aca="false">J1andJ2!B10</f>
        <v>29066.5600106945</v>
      </c>
      <c r="C90" s="31" t="e">
        <f aca="false">J1andJ2!C10</f>
        <v>#DIV/0!</v>
      </c>
      <c r="D90" s="32" t="n">
        <f aca="false">J1andJ2!D10</f>
        <v>29.0665600106945</v>
      </c>
      <c r="E90" s="32" t="e">
        <f aca="false">J1andJ2!E10</f>
        <v>#DIV/0!</v>
      </c>
      <c r="F90" s="33"/>
      <c r="G90" s="33" t="e">
        <f aca="false">E90/SQRT(F90)</f>
        <v>#DIV/0!</v>
      </c>
      <c r="H90" s="0" t="n">
        <v>4</v>
      </c>
      <c r="L90" s="0" t="s">
        <v>85</v>
      </c>
    </row>
    <row r="91" customFormat="false" ht="15" hidden="false" customHeight="false" outlineLevel="0" collapsed="false">
      <c r="A91" s="31" t="str">
        <f aca="false">H1andH2!A8</f>
        <v>TL4-18</v>
      </c>
      <c r="B91" s="31" t="n">
        <f aca="false">H1andH2!B8</f>
        <v>35849.3061044349</v>
      </c>
      <c r="C91" s="31" t="e">
        <f aca="false">H1andH2!C8</f>
        <v>#DIV/0!</v>
      </c>
      <c r="D91" s="32" t="n">
        <f aca="false">H1andH2!D8</f>
        <v>35.8493061044349</v>
      </c>
      <c r="E91" s="32" t="e">
        <f aca="false">H1andH2!E8</f>
        <v>#DIV/0!</v>
      </c>
      <c r="F91" s="33"/>
      <c r="G91" s="33" t="e">
        <f aca="false">E91/SQRT(F91)</f>
        <v>#DIV/0!</v>
      </c>
      <c r="H91" s="0" t="n">
        <v>4</v>
      </c>
      <c r="L91" s="0" t="s">
        <v>68</v>
      </c>
    </row>
    <row r="92" customFormat="false" ht="15" hidden="false" customHeight="false" outlineLevel="0" collapsed="false">
      <c r="A92" s="31" t="str">
        <f aca="false">J1andJ2!A14</f>
        <v>IAT-31-II</v>
      </c>
      <c r="B92" s="31" t="n">
        <f aca="false">J1andJ2!B14</f>
        <v>41049.3489496967</v>
      </c>
      <c r="C92" s="31" t="e">
        <f aca="false">J1andJ2!C14</f>
        <v>#DIV/0!</v>
      </c>
      <c r="D92" s="32" t="n">
        <f aca="false">J1andJ2!D14</f>
        <v>41.0493489496967</v>
      </c>
      <c r="E92" s="32" t="e">
        <f aca="false">J1andJ2!E14</f>
        <v>#DIV/0!</v>
      </c>
      <c r="F92" s="33"/>
      <c r="G92" s="33" t="e">
        <f aca="false">E92/SQRT(F92)</f>
        <v>#DIV/0!</v>
      </c>
      <c r="H92" s="0" t="n">
        <v>4</v>
      </c>
      <c r="L92" s="0" t="s">
        <v>87</v>
      </c>
    </row>
    <row r="93" customFormat="false" ht="15" hidden="false" customHeight="false" outlineLevel="0" collapsed="false">
      <c r="A93" s="31" t="str">
        <f aca="false">J1andJ2!A20</f>
        <v>IAT-72</v>
      </c>
      <c r="B93" s="31" t="n">
        <f aca="false">J1andJ2!B20</f>
        <v>50224.1488337579</v>
      </c>
      <c r="C93" s="31" t="e">
        <f aca="false">J1andJ2!C20</f>
        <v>#DIV/0!</v>
      </c>
      <c r="D93" s="32" t="n">
        <f aca="false">J1andJ2!D20</f>
        <v>50.2241488337579</v>
      </c>
      <c r="E93" s="32" t="e">
        <f aca="false">J1andJ2!E20</f>
        <v>#DIV/0!</v>
      </c>
      <c r="F93" s="33"/>
      <c r="G93" s="33" t="e">
        <f aca="false">E93/SQRT(F93)</f>
        <v>#DIV/0!</v>
      </c>
      <c r="H93" s="0" t="n">
        <v>4</v>
      </c>
      <c r="L93" s="0" t="s">
        <v>90</v>
      </c>
    </row>
    <row r="94" customFormat="false" ht="15" hidden="false" customHeight="false" outlineLevel="0" collapsed="false">
      <c r="A94" s="31" t="str">
        <f aca="false">G1andG2!A16</f>
        <v>TL4-32</v>
      </c>
      <c r="B94" s="31" t="n">
        <f aca="false">G1andG2!B16</f>
        <v>56946.5186944633</v>
      </c>
      <c r="C94" s="31" t="e">
        <f aca="false">G1andG2!C16</f>
        <v>#DIV/0!</v>
      </c>
      <c r="D94" s="32" t="n">
        <f aca="false">G1andG2!D16</f>
        <v>56.9465186944633</v>
      </c>
      <c r="E94" s="32" t="e">
        <f aca="false">G1andG2!E16</f>
        <v>#DIV/0!</v>
      </c>
      <c r="F94" s="33"/>
      <c r="G94" s="33" t="e">
        <f aca="false">E94/SQRT(F94)</f>
        <v>#DIV/0!</v>
      </c>
      <c r="H94" s="0" t="n">
        <v>4</v>
      </c>
      <c r="L94" s="0" t="s">
        <v>63</v>
      </c>
    </row>
    <row r="95" customFormat="false" ht="15" hidden="false" customHeight="false" outlineLevel="0" collapsed="false">
      <c r="A95" s="31" t="str">
        <f aca="false">K1andK2!A12</f>
        <v>IAT-40</v>
      </c>
      <c r="B95" s="31" t="n">
        <f aca="false">K1andK2!B12</f>
        <v>114173.839513418</v>
      </c>
      <c r="C95" s="31" t="e">
        <f aca="false">K1andK2!C12</f>
        <v>#DIV/0!</v>
      </c>
      <c r="D95" s="32" t="n">
        <f aca="false">K1andK2!D12</f>
        <v>114.173839513418</v>
      </c>
      <c r="E95" s="32" t="e">
        <f aca="false">K1andK2!E12</f>
        <v>#DIV/0!</v>
      </c>
      <c r="F95" s="33"/>
      <c r="G95" s="33" t="e">
        <f aca="false">E95/SQRT(F95)</f>
        <v>#DIV/0!</v>
      </c>
      <c r="H95" s="0" t="n">
        <v>4</v>
      </c>
      <c r="L95" s="0" t="s">
        <v>94</v>
      </c>
    </row>
    <row r="96" customFormat="false" ht="15" hidden="false" customHeight="false" outlineLevel="0" collapsed="false">
      <c r="A96" s="31" t="str">
        <f aca="false">I1andI2!A18</f>
        <v>RPI-191</v>
      </c>
      <c r="B96" s="31" t="n">
        <f aca="false">I1andI2!B18</f>
        <v>64416.7467821229</v>
      </c>
      <c r="C96" s="31" t="e">
        <f aca="false">I1andI2!C18</f>
        <v>#DIV/0!</v>
      </c>
      <c r="D96" s="32" t="n">
        <f aca="false">I1andI2!D18</f>
        <v>64.4167467821229</v>
      </c>
      <c r="E96" s="32" t="e">
        <f aca="false">I1andI2!E18</f>
        <v>#DIV/0!</v>
      </c>
      <c r="F96" s="33"/>
      <c r="G96" s="33" t="e">
        <f aca="false">E96/SQRT(F96)</f>
        <v>#DIV/0!</v>
      </c>
      <c r="H96" s="0" t="n">
        <v>4</v>
      </c>
      <c r="L96" s="0" t="s">
        <v>81</v>
      </c>
    </row>
    <row r="97" customFormat="false" ht="15" hidden="false" customHeight="false" outlineLevel="0" collapsed="false">
      <c r="A97" s="31" t="str">
        <f aca="false">F1andF2!A16</f>
        <v>TL4-50.2</v>
      </c>
      <c r="B97" s="31" t="n">
        <f aca="false">F1andF2!B16</f>
        <v>60903.0826441</v>
      </c>
      <c r="C97" s="31" t="e">
        <f aca="false">F1andF2!C16</f>
        <v>#DIV/0!</v>
      </c>
      <c r="D97" s="32" t="n">
        <f aca="false">F1andF2!D16</f>
        <v>60.9030826441</v>
      </c>
      <c r="E97" s="32" t="e">
        <f aca="false">F1andF2!E16</f>
        <v>#DIV/0!</v>
      </c>
      <c r="F97" s="33"/>
      <c r="G97" s="33" t="e">
        <f aca="false">E97/SQRT(F97)</f>
        <v>#DIV/0!</v>
      </c>
      <c r="H97" s="0" t="n">
        <v>4</v>
      </c>
      <c r="L97" s="0" t="s">
        <v>55</v>
      </c>
    </row>
    <row r="98" customFormat="false" ht="15" hidden="false" customHeight="false" outlineLevel="0" collapsed="false">
      <c r="A98" s="31" t="str">
        <f aca="false">F1andF2!A18</f>
        <v>CB-21</v>
      </c>
      <c r="B98" s="31" t="n">
        <f aca="false">F1andF2!B18</f>
        <v>73486.0946217819</v>
      </c>
      <c r="C98" s="31" t="e">
        <f aca="false">F1andF2!C18</f>
        <v>#DIV/0!</v>
      </c>
      <c r="D98" s="32" t="n">
        <f aca="false">F1andF2!D18</f>
        <v>73.4860946217819</v>
      </c>
      <c r="E98" s="32" t="e">
        <f aca="false">F1andF2!E18</f>
        <v>#DIV/0!</v>
      </c>
      <c r="F98" s="33"/>
      <c r="G98" s="33" t="e">
        <f aca="false">E98/SQRT(F98)</f>
        <v>#DIV/0!</v>
      </c>
      <c r="H98" s="0" t="n">
        <v>4</v>
      </c>
      <c r="L98" s="0" t="s">
        <v>56</v>
      </c>
    </row>
    <row r="99" customFormat="false" ht="15" hidden="false" customHeight="false" outlineLevel="0" collapsed="false">
      <c r="A99" s="31" t="str">
        <f aca="false">F1andF2!A14</f>
        <v>TL4-31</v>
      </c>
      <c r="B99" s="31" t="n">
        <f aca="false">F1andF2!B14</f>
        <v>58362.8414010064</v>
      </c>
      <c r="C99" s="31" t="e">
        <f aca="false">F1andF2!C14</f>
        <v>#DIV/0!</v>
      </c>
      <c r="D99" s="32" t="n">
        <f aca="false">F1andF2!D14</f>
        <v>58.3628414010064</v>
      </c>
      <c r="E99" s="32" t="e">
        <f aca="false">F1andF2!E14</f>
        <v>#DIV/0!</v>
      </c>
      <c r="F99" s="33"/>
      <c r="G99" s="33" t="e">
        <f aca="false">E99/SQRT(F99)</f>
        <v>#DIV/0!</v>
      </c>
      <c r="H99" s="0" t="n">
        <v>4</v>
      </c>
      <c r="L99" s="0" t="s">
        <v>54</v>
      </c>
    </row>
    <row r="100" customFormat="false" ht="15" hidden="false" customHeight="false" outlineLevel="0" collapsed="false">
      <c r="A100" s="31" t="str">
        <f aca="false">I1andI2!A6</f>
        <v>RA-A111</v>
      </c>
      <c r="B100" s="31" t="n">
        <f aca="false">I1andI2!B6</f>
        <v>48651.1978593916</v>
      </c>
      <c r="C100" s="31" t="e">
        <f aca="false">I1andI2!C6</f>
        <v>#DIV/0!</v>
      </c>
      <c r="D100" s="32" t="n">
        <f aca="false">I1andI2!D6</f>
        <v>48.6511978593916</v>
      </c>
      <c r="E100" s="32" t="e">
        <f aca="false">I1andI2!E6</f>
        <v>#DIV/0!</v>
      </c>
      <c r="F100" s="33"/>
      <c r="G100" s="33" t="e">
        <f aca="false">E100/SQRT(F100)</f>
        <v>#DIV/0!</v>
      </c>
      <c r="H100" s="0" t="n">
        <v>4</v>
      </c>
      <c r="L100" s="0" t="s">
        <v>75</v>
      </c>
    </row>
    <row r="101" customFormat="false" ht="15" hidden="false" customHeight="false" outlineLevel="0" collapsed="false">
      <c r="A101" s="31" t="str">
        <f aca="false">H1andH2!A6</f>
        <v>TL4-30.2</v>
      </c>
      <c r="B101" s="31" t="n">
        <f aca="false">H1andH2!B6</f>
        <v>99150.9484432635</v>
      </c>
      <c r="C101" s="31" t="e">
        <f aca="false">H1andH2!C6</f>
        <v>#DIV/0!</v>
      </c>
      <c r="D101" s="32" t="n">
        <f aca="false">H1andH2!D6</f>
        <v>99.1509484432635</v>
      </c>
      <c r="E101" s="32" t="e">
        <f aca="false">H1andH2!E6</f>
        <v>#DIV/0!</v>
      </c>
      <c r="F101" s="33"/>
      <c r="G101" s="33" t="e">
        <f aca="false">E101/SQRT(F101)</f>
        <v>#DIV/0!</v>
      </c>
      <c r="H101" s="0" t="n">
        <v>4</v>
      </c>
      <c r="L101" s="0" t="s">
        <v>67</v>
      </c>
    </row>
    <row r="102" customFormat="false" ht="15" hidden="false" customHeight="false" outlineLevel="0" collapsed="false">
      <c r="A102" s="31" t="str">
        <f aca="false">F1andF2!A6</f>
        <v>LKC098</v>
      </c>
      <c r="B102" s="31" t="n">
        <f aca="false">F1andF2!B6</f>
        <v>113137.772563801</v>
      </c>
      <c r="C102" s="31" t="e">
        <f aca="false">F1andF2!C6</f>
        <v>#DIV/0!</v>
      </c>
      <c r="D102" s="32" t="n">
        <f aca="false">F1andF2!D6</f>
        <v>113.137772563801</v>
      </c>
      <c r="E102" s="32" t="e">
        <f aca="false">F1andF2!E6</f>
        <v>#DIV/0!</v>
      </c>
      <c r="F102" s="33"/>
      <c r="G102" s="33" t="e">
        <f aca="false">E102/SQRT(F102)</f>
        <v>#DIV/0!</v>
      </c>
      <c r="H102" s="0" t="n">
        <v>4</v>
      </c>
      <c r="L102" s="0" t="s">
        <v>50</v>
      </c>
    </row>
    <row r="103" customFormat="false" ht="15" hidden="false" customHeight="false" outlineLevel="0" collapsed="false">
      <c r="A103" s="31" t="str">
        <f aca="false">F1andF2!A12</f>
        <v>LKE61</v>
      </c>
      <c r="B103" s="31" t="n">
        <f aca="false">F1andF2!B12</f>
        <v>90607.6279648574</v>
      </c>
      <c r="C103" s="31" t="e">
        <f aca="false">F1andF2!C12</f>
        <v>#DIV/0!</v>
      </c>
      <c r="D103" s="32" t="n">
        <f aca="false">F1andF2!D12</f>
        <v>90.6076279648574</v>
      </c>
      <c r="E103" s="32" t="e">
        <f aca="false">F1andF2!E12</f>
        <v>#DIV/0!</v>
      </c>
      <c r="F103" s="33"/>
      <c r="G103" s="33" t="e">
        <f aca="false">E103/SQRT(F103)</f>
        <v>#DIV/0!</v>
      </c>
      <c r="H103" s="0" t="n">
        <v>4</v>
      </c>
      <c r="L103" s="0" t="s">
        <v>53</v>
      </c>
    </row>
    <row r="104" customFormat="false" ht="15" hidden="false" customHeight="false" outlineLevel="0" collapsed="false">
      <c r="A104" s="31" t="str">
        <f aca="false">F1andF2!A20</f>
        <v>CB-26</v>
      </c>
      <c r="B104" s="31" t="n">
        <f aca="false">F1andF2!B20</f>
        <v>119657.969150515</v>
      </c>
      <c r="C104" s="31" t="e">
        <f aca="false">F1andF2!C20</f>
        <v>#DIV/0!</v>
      </c>
      <c r="D104" s="32" t="n">
        <f aca="false">F1andF2!D20</f>
        <v>119.657969150515</v>
      </c>
      <c r="E104" s="32" t="e">
        <f aca="false">F1andF2!E20</f>
        <v>#DIV/0!</v>
      </c>
      <c r="F104" s="33"/>
      <c r="G104" s="33" t="e">
        <f aca="false">E104/SQRT(F104)</f>
        <v>#DIV/0!</v>
      </c>
      <c r="H104" s="0" t="n">
        <v>4</v>
      </c>
      <c r="L104" s="0" t="s">
        <v>57</v>
      </c>
    </row>
    <row r="105" customFormat="false" ht="15" hidden="false" customHeight="false" outlineLevel="0" collapsed="false">
      <c r="A105" s="31" t="str">
        <f aca="false">F1andF2!A8</f>
        <v>LKE101</v>
      </c>
      <c r="B105" s="31" t="n">
        <f aca="false">F1andF2!B8</f>
        <v>105865.384133913</v>
      </c>
      <c r="C105" s="31" t="e">
        <f aca="false">F1andF2!C8</f>
        <v>#DIV/0!</v>
      </c>
      <c r="D105" s="32" t="n">
        <f aca="false">F1andF2!D8</f>
        <v>105.865384133913</v>
      </c>
      <c r="E105" s="32" t="e">
        <f aca="false">F1andF2!E8</f>
        <v>#DIV/0!</v>
      </c>
      <c r="F105" s="33"/>
      <c r="G105" s="33" t="e">
        <f aca="false">E105/SQRT(F105)</f>
        <v>#DIV/0!</v>
      </c>
      <c r="H105" s="0" t="n">
        <v>4</v>
      </c>
      <c r="L105" s="0" t="s">
        <v>51</v>
      </c>
    </row>
    <row r="106" customFormat="false" ht="15" hidden="false" customHeight="false" outlineLevel="0" collapsed="false">
      <c r="A106" s="31" t="str">
        <f aca="false">F1andF2!A10</f>
        <v>LKE21</v>
      </c>
      <c r="B106" s="31" t="n">
        <f aca="false">F1andF2!B10</f>
        <v>122194.667147256</v>
      </c>
      <c r="C106" s="31" t="e">
        <f aca="false">F1andF2!C10</f>
        <v>#DIV/0!</v>
      </c>
      <c r="D106" s="32" t="n">
        <f aca="false">F1andF2!D10</f>
        <v>122.194667147256</v>
      </c>
      <c r="E106" s="32" t="e">
        <f aca="false">F1andF2!E10</f>
        <v>#DIV/0!</v>
      </c>
      <c r="F106" s="33"/>
      <c r="G106" s="33" t="e">
        <f aca="false">E106/SQRT(F106)</f>
        <v>#DIV/0!</v>
      </c>
      <c r="H106" s="0" t="n">
        <v>4</v>
      </c>
      <c r="L106" s="0" t="s">
        <v>52</v>
      </c>
    </row>
    <row r="107" customFormat="false" ht="15" hidden="false" customHeight="false" outlineLevel="0" collapsed="false">
      <c r="A107" s="31" t="str">
        <f aca="false">I1andI2!A20</f>
        <v>RPII-015</v>
      </c>
      <c r="B107" s="31" t="n">
        <f aca="false">I1andI2!B20</f>
        <v>115186.30506497</v>
      </c>
      <c r="C107" s="31" t="e">
        <f aca="false">I1andI2!C20</f>
        <v>#DIV/0!</v>
      </c>
      <c r="D107" s="32" t="n">
        <f aca="false">I1andI2!D20</f>
        <v>115.18630506497</v>
      </c>
      <c r="E107" s="32" t="e">
        <f aca="false">I1andI2!E20</f>
        <v>#DIV/0!</v>
      </c>
      <c r="F107" s="33"/>
      <c r="G107" s="33" t="e">
        <f aca="false">E107/SQRT(F107)</f>
        <v>#DIV/0!</v>
      </c>
      <c r="H107" s="0" t="n">
        <v>4</v>
      </c>
      <c r="L107" s="0" t="s">
        <v>82</v>
      </c>
    </row>
    <row r="108" customFormat="false" ht="15" hidden="false" customHeight="false" outlineLevel="0" collapsed="false">
      <c r="A108" s="31" t="str">
        <f aca="false">I1andI2!A10</f>
        <v>AKI XII33</v>
      </c>
      <c r="B108" s="31" t="n">
        <f aca="false">I1andI2!B10</f>
        <v>147051.363755226</v>
      </c>
      <c r="C108" s="31" t="e">
        <f aca="false">I1andI2!C10</f>
        <v>#DIV/0!</v>
      </c>
      <c r="D108" s="32" t="n">
        <f aca="false">I1andI2!D10</f>
        <v>147.051363755226</v>
      </c>
      <c r="E108" s="32" t="e">
        <f aca="false">I1andI2!E10</f>
        <v>#DIV/0!</v>
      </c>
      <c r="F108" s="33"/>
      <c r="G108" s="33" t="e">
        <f aca="false">E108/SQRT(F108)</f>
        <v>#DIV/0!</v>
      </c>
      <c r="H108" s="0" t="n">
        <v>4</v>
      </c>
      <c r="L108" s="0" t="s">
        <v>77</v>
      </c>
    </row>
    <row r="109" customFormat="false" ht="15" hidden="false" customHeight="false" outlineLevel="0" collapsed="false">
      <c r="A109" s="31" t="str">
        <f aca="false">K1andK2!A16</f>
        <v>IAT-120</v>
      </c>
      <c r="B109" s="31" t="n">
        <f aca="false">K1andK2!B16</f>
        <v>285147.067772637</v>
      </c>
      <c r="C109" s="31" t="e">
        <f aca="false">K1andK2!C16</f>
        <v>#DIV/0!</v>
      </c>
      <c r="D109" s="32" t="n">
        <f aca="false">K1andK2!D16</f>
        <v>285.147067772637</v>
      </c>
      <c r="E109" s="32" t="e">
        <f aca="false">K1andK2!E16</f>
        <v>#DIV/0!</v>
      </c>
      <c r="F109" s="33"/>
      <c r="G109" s="33" t="e">
        <f aca="false">E109/SQRT(F109)</f>
        <v>#DIV/0!</v>
      </c>
      <c r="H109" s="0" t="n">
        <v>4</v>
      </c>
      <c r="L109" s="0" t="s">
        <v>96</v>
      </c>
    </row>
    <row r="110" customFormat="false" ht="15" hidden="false" customHeight="false" outlineLevel="0" collapsed="false">
      <c r="A110" s="31" t="str">
        <f aca="false">G1andG2!A10</f>
        <v>PKII-52</v>
      </c>
      <c r="B110" s="31" t="n">
        <f aca="false">G1andG2!B10</f>
        <v>164795.793406884</v>
      </c>
      <c r="C110" s="31" t="e">
        <f aca="false">G1andG2!C10</f>
        <v>#DIV/0!</v>
      </c>
      <c r="D110" s="32" t="n">
        <f aca="false">G1andG2!D10</f>
        <v>164.795793406884</v>
      </c>
      <c r="E110" s="32" t="e">
        <f aca="false">G1andG2!E10</f>
        <v>#DIV/0!</v>
      </c>
      <c r="F110" s="33"/>
      <c r="G110" s="33" t="e">
        <f aca="false">E110/SQRT(F110)</f>
        <v>#DIV/0!</v>
      </c>
      <c r="H110" s="0" t="n">
        <v>4</v>
      </c>
      <c r="L110" s="0" t="s">
        <v>60</v>
      </c>
    </row>
    <row r="111" customFormat="false" ht="15" hidden="false" customHeight="false" outlineLevel="0" collapsed="false">
      <c r="A111" s="31" t="str">
        <f aca="false">H1andH2!A12</f>
        <v>AKI XVI123</v>
      </c>
      <c r="B111" s="31" t="n">
        <f aca="false">H1andH2!B12</f>
        <v>153392.101181377</v>
      </c>
      <c r="C111" s="31" t="e">
        <f aca="false">H1andH2!C12</f>
        <v>#DIV/0!</v>
      </c>
      <c r="D111" s="32" t="n">
        <f aca="false">H1andH2!D12</f>
        <v>153.392101181377</v>
      </c>
      <c r="E111" s="32" t="e">
        <f aca="false">H1andH2!E12</f>
        <v>#DIV/0!</v>
      </c>
      <c r="F111" s="33"/>
      <c r="G111" s="33" t="e">
        <f aca="false">E111/SQRT(F111)</f>
        <v>#DIV/0!</v>
      </c>
      <c r="H111" s="0" t="n">
        <v>4</v>
      </c>
      <c r="L111" s="0" t="s">
        <v>70</v>
      </c>
    </row>
    <row r="112" customFormat="false" ht="15" hidden="false" customHeight="false" outlineLevel="0" collapsed="false">
      <c r="A112" s="31" t="str">
        <f aca="false">G1andG2!A18</f>
        <v>TL4-28</v>
      </c>
      <c r="B112" s="31" t="n">
        <f aca="false">G1andG2!B18</f>
        <v>232713.331783111</v>
      </c>
      <c r="C112" s="31" t="e">
        <f aca="false">G1andG2!C18</f>
        <v>#DIV/0!</v>
      </c>
      <c r="D112" s="32" t="n">
        <f aca="false">G1andG2!D18</f>
        <v>232.713331783111</v>
      </c>
      <c r="E112" s="32" t="e">
        <f aca="false">G1andG2!E18</f>
        <v>#DIV/0!</v>
      </c>
      <c r="F112" s="33"/>
      <c r="G112" s="33" t="e">
        <f aca="false">E112/SQRT(F112)</f>
        <v>#DIV/0!</v>
      </c>
      <c r="H112" s="0" t="n">
        <v>4</v>
      </c>
      <c r="L112" s="0" t="s">
        <v>64</v>
      </c>
    </row>
    <row r="113" customFormat="false" ht="15" hidden="false" customHeight="false" outlineLevel="0" collapsed="false">
      <c r="A113" s="31" t="str">
        <f aca="false">I1andI2!A16</f>
        <v>RPI-175</v>
      </c>
      <c r="B113" s="31" t="n">
        <f aca="false">I1andI2!B16</f>
        <v>229698.775888548</v>
      </c>
      <c r="C113" s="31" t="e">
        <f aca="false">I1andI2!C16</f>
        <v>#DIV/0!</v>
      </c>
      <c r="D113" s="32" t="n">
        <f aca="false">I1andI2!D16</f>
        <v>229.698775888548</v>
      </c>
      <c r="E113" s="32" t="e">
        <f aca="false">I1andI2!E16</f>
        <v>#DIV/0!</v>
      </c>
      <c r="F113" s="33"/>
      <c r="G113" s="33" t="e">
        <f aca="false">E113/SQRT(F113)</f>
        <v>#DIV/0!</v>
      </c>
      <c r="H113" s="0" t="n">
        <v>4</v>
      </c>
      <c r="L113" s="0" t="s">
        <v>80</v>
      </c>
    </row>
    <row r="114" customFormat="false" ht="15" hidden="false" customHeight="false" outlineLevel="0" collapsed="false">
      <c r="A114" s="31" t="str">
        <f aca="false">H1andH2!A14</f>
        <v>AKI XIII85</v>
      </c>
      <c r="B114" s="31" t="n">
        <f aca="false">H1andH2!B14</f>
        <v>357720.675639521</v>
      </c>
      <c r="C114" s="31" t="e">
        <f aca="false">H1andH2!C14</f>
        <v>#DIV/0!</v>
      </c>
      <c r="D114" s="32" t="n">
        <f aca="false">H1andH2!D14</f>
        <v>357.720675639521</v>
      </c>
      <c r="E114" s="32" t="e">
        <f aca="false">H1andH2!E14</f>
        <v>#DIV/0!</v>
      </c>
      <c r="F114" s="33"/>
      <c r="G114" s="33" t="e">
        <f aca="false">E114/SQRT(F114)</f>
        <v>#DIV/0!</v>
      </c>
      <c r="H114" s="0" t="n">
        <v>4</v>
      </c>
      <c r="L114" s="0" t="s">
        <v>71</v>
      </c>
    </row>
    <row r="115" customFormat="false" ht="15" hidden="false" customHeight="false" outlineLevel="0" collapsed="false">
      <c r="A115" s="31" t="str">
        <f aca="false">H1andH2!A18</f>
        <v>AKI XIV165</v>
      </c>
      <c r="B115" s="31" t="n">
        <f aca="false">H1andH2!B18</f>
        <v>994031.102341516</v>
      </c>
      <c r="C115" s="31" t="e">
        <f aca="false">H1andH2!C18</f>
        <v>#DIV/0!</v>
      </c>
      <c r="D115" s="32" t="n">
        <f aca="false">H1andH2!D18</f>
        <v>994.031102341516</v>
      </c>
      <c r="E115" s="32" t="e">
        <f aca="false">H1andH2!E18</f>
        <v>#DIV/0!</v>
      </c>
      <c r="F115" s="33"/>
      <c r="G115" s="33" t="e">
        <f aca="false">E115/SQRT(F115)</f>
        <v>#DIV/0!</v>
      </c>
      <c r="H115" s="0" t="n">
        <v>4</v>
      </c>
      <c r="L115" s="0" t="s">
        <v>73</v>
      </c>
    </row>
    <row r="116" customFormat="false" ht="15" hidden="false" customHeight="false" outlineLevel="0" collapsed="false">
      <c r="A116" s="31" t="str">
        <f aca="false">K1andK2!A6</f>
        <v>IAT-98-II</v>
      </c>
      <c r="B116" s="31" t="n">
        <f aca="false">K1andK2!B6</f>
        <v>2.68435461E+017</v>
      </c>
      <c r="C116" s="31" t="e">
        <f aca="false">K1andK2!C6</f>
        <v>#DIV/0!</v>
      </c>
      <c r="D116" s="32" t="n">
        <f aca="false">K1andK2!D6</f>
        <v>268435461000000</v>
      </c>
      <c r="E116" s="32" t="e">
        <f aca="false">K1andK2!E6</f>
        <v>#DIV/0!</v>
      </c>
      <c r="F116" s="33"/>
      <c r="G116" s="33" t="e">
        <f aca="false">E116/SQRT(F116)</f>
        <v>#DIV/0!</v>
      </c>
      <c r="H116" s="0" t="n">
        <v>4</v>
      </c>
      <c r="L116" s="0" t="s">
        <v>91</v>
      </c>
    </row>
    <row r="117" customFormat="false" ht="15" hidden="false" customHeight="false" outlineLevel="0" collapsed="false">
      <c r="A117" s="31" t="str">
        <f aca="false">I1andI2!A12</f>
        <v>RPI-149</v>
      </c>
      <c r="B117" s="31" t="n">
        <f aca="false">I1andI2!B12</f>
        <v>2940509.99012273</v>
      </c>
      <c r="C117" s="31" t="e">
        <f aca="false">I1andI2!C12</f>
        <v>#DIV/0!</v>
      </c>
      <c r="D117" s="32" t="n">
        <f aca="false">I1andI2!D12</f>
        <v>2940.50999012273</v>
      </c>
      <c r="E117" s="32" t="e">
        <f aca="false">I1andI2!E12</f>
        <v>#DIV/0!</v>
      </c>
      <c r="F117" s="33"/>
      <c r="G117" s="33" t="e">
        <f aca="false">E117/SQRT(F117)</f>
        <v>#DIV/0!</v>
      </c>
      <c r="H117" s="0" t="n">
        <v>4</v>
      </c>
      <c r="L117" s="0" t="s">
        <v>78</v>
      </c>
    </row>
    <row r="118" customFormat="false" ht="15" hidden="false" customHeight="false" outlineLevel="0" collapsed="false">
      <c r="A118" s="31" t="str">
        <f aca="false">I1andI2!A14</f>
        <v>RPI-155</v>
      </c>
      <c r="B118" s="31" t="n">
        <f aca="false">I1andI2!B14</f>
        <v>2515477.61251545</v>
      </c>
      <c r="C118" s="31" t="e">
        <f aca="false">I1andI2!C14</f>
        <v>#DIV/0!</v>
      </c>
      <c r="D118" s="32" t="n">
        <f aca="false">I1andI2!D14</f>
        <v>2515.47761251545</v>
      </c>
      <c r="E118" s="32" t="e">
        <f aca="false">I1andI2!E14</f>
        <v>#DIV/0!</v>
      </c>
      <c r="F118" s="33"/>
      <c r="G118" s="33" t="e">
        <f aca="false">E118/SQRT(F118)</f>
        <v>#DIV/0!</v>
      </c>
      <c r="H118" s="0" t="n">
        <v>4</v>
      </c>
      <c r="L118" s="0" t="s">
        <v>79</v>
      </c>
    </row>
    <row r="119" customFormat="false" ht="15" hidden="false" customHeight="false" outlineLevel="0" collapsed="false">
      <c r="A119" s="34" t="str">
        <f aca="false">'030817-A'!A$20</f>
        <v>AKI-A141</v>
      </c>
      <c r="B119" s="34" t="n">
        <f aca="false">'030817-A'!B$20</f>
        <v>53687092200000</v>
      </c>
      <c r="C119" s="34" t="e">
        <f aca="false">'030817-A'!C$20</f>
        <v>#DIV/0!</v>
      </c>
      <c r="D119" s="34" t="n">
        <f aca="false">'030817-A'!D$20</f>
        <v>53687092200</v>
      </c>
      <c r="E119" s="34" t="e">
        <f aca="false">'030817-A'!E$20</f>
        <v>#DIV/0!</v>
      </c>
      <c r="F119" s="34"/>
      <c r="G119" s="33" t="e">
        <f aca="false">E119/SQRT(F119)</f>
        <v>#DIV/0!</v>
      </c>
      <c r="L119" s="0" t="s">
        <v>166</v>
      </c>
    </row>
    <row r="120" customFormat="false" ht="15" hidden="false" customHeight="false" outlineLevel="0" collapsed="false">
      <c r="A120" s="31" t="str">
        <f aca="false">'030817-A'!A$6</f>
        <v>AIM A085CA</v>
      </c>
      <c r="B120" s="31" t="n">
        <f aca="false">'030817-A'!B$6</f>
        <v>53687092200000</v>
      </c>
      <c r="C120" s="31" t="e">
        <f aca="false">'030817-A'!C$6</f>
        <v>#DIV/0!</v>
      </c>
      <c r="D120" s="31" t="n">
        <f aca="false">'030817-A'!D$6</f>
        <v>53687092200</v>
      </c>
      <c r="E120" s="31" t="e">
        <f aca="false">'030817-A'!E$6</f>
        <v>#DIV/0!</v>
      </c>
      <c r="F120" s="31"/>
      <c r="G120" s="33" t="e">
        <f aca="false">E120/SQRT(F120)</f>
        <v>#DIV/0!</v>
      </c>
      <c r="L120" s="0" t="s">
        <v>159</v>
      </c>
    </row>
    <row r="121" customFormat="false" ht="15" hidden="false" customHeight="false" outlineLevel="0" collapsed="false">
      <c r="A121" s="31" t="str">
        <f aca="false">'030817-A'!A$8</f>
        <v>AKI A183</v>
      </c>
      <c r="B121" s="31" t="n">
        <f aca="false">'030817-A'!B$8</f>
        <v>18526.7396312111</v>
      </c>
      <c r="C121" s="31" t="e">
        <f aca="false">'030817-A'!C$8</f>
        <v>#DIV/0!</v>
      </c>
      <c r="D121" s="31" t="n">
        <f aca="false">'030817-A'!D$8</f>
        <v>18.5267396312111</v>
      </c>
      <c r="E121" s="31" t="e">
        <f aca="false">'030817-A'!E$8</f>
        <v>#DIV/0!</v>
      </c>
      <c r="F121" s="31"/>
      <c r="G121" s="33" t="e">
        <f aca="false">E121/SQRT(F121)</f>
        <v>#DIV/0!</v>
      </c>
      <c r="L121" s="0" t="s">
        <v>160</v>
      </c>
    </row>
    <row r="122" customFormat="false" ht="15" hidden="false" customHeight="false" outlineLevel="0" collapsed="false">
      <c r="A122" s="34" t="str">
        <f aca="false">'080817-A'!A$20</f>
        <v>AKI XVIII129</v>
      </c>
      <c r="B122" s="34" t="n">
        <f aca="false">'080817-A'!B$20</f>
        <v>26843546100000</v>
      </c>
      <c r="C122" s="34" t="e">
        <f aca="false">'080817-A'!C$20</f>
        <v>#DIV/0!</v>
      </c>
      <c r="D122" s="34" t="n">
        <f aca="false">'080817-A'!D$20</f>
        <v>26843546100</v>
      </c>
      <c r="E122" s="34" t="e">
        <f aca="false">'080817-A'!E$20</f>
        <v>#DIV/0!</v>
      </c>
      <c r="F122" s="34"/>
      <c r="G122" s="33" t="e">
        <f aca="false">E122/SQRT(F122)</f>
        <v>#DIV/0!</v>
      </c>
      <c r="L122" s="0" t="s">
        <v>138</v>
      </c>
    </row>
    <row r="123" customFormat="false" ht="15" hidden="false" customHeight="false" outlineLevel="0" collapsed="false">
      <c r="A123" s="31" t="str">
        <f aca="false">'080817-B'!A$6</f>
        <v>AKI XVIII181</v>
      </c>
      <c r="B123" s="31" t="n">
        <f aca="false">'080817-B'!B$6</f>
        <v>57736.223442211</v>
      </c>
      <c r="C123" s="31" t="e">
        <f aca="false">'080817-B'!C$6</f>
        <v>#DIV/0!</v>
      </c>
      <c r="D123" s="31" t="n">
        <f aca="false">'080817-B'!D$6</f>
        <v>57.736223442211</v>
      </c>
      <c r="E123" s="31" t="e">
        <f aca="false">'080817-B'!E$6</f>
        <v>#DIV/0!</v>
      </c>
      <c r="F123" s="31"/>
      <c r="G123" s="33" t="e">
        <f aca="false">E123/SQRT(F123)</f>
        <v>#DIV/0!</v>
      </c>
      <c r="L123" s="0" t="s">
        <v>139</v>
      </c>
    </row>
    <row r="124" customFormat="false" ht="15" hidden="false" customHeight="false" outlineLevel="0" collapsed="false">
      <c r="A124" s="31" t="str">
        <f aca="false">'080817-A'!A$6</f>
        <v>AKI XVIII195</v>
      </c>
      <c r="B124" s="31" t="n">
        <f aca="false">'080817-A'!B$6</f>
        <v>75275.5842569563</v>
      </c>
      <c r="C124" s="31" t="e">
        <f aca="false">'080817-A'!C$6</f>
        <v>#DIV/0!</v>
      </c>
      <c r="D124" s="31" t="n">
        <f aca="false">'080817-A'!D$6</f>
        <v>75.2755842569563</v>
      </c>
      <c r="E124" s="31" t="e">
        <f aca="false">'080817-A'!E$6</f>
        <v>#DIV/0!</v>
      </c>
      <c r="F124" s="31"/>
      <c r="G124" s="33" t="e">
        <f aca="false">E124/SQRT(F124)</f>
        <v>#DIV/0!</v>
      </c>
      <c r="L124" s="0" t="s">
        <v>131</v>
      </c>
    </row>
    <row r="125" customFormat="false" ht="15" hidden="false" customHeight="false" outlineLevel="0" collapsed="false">
      <c r="A125" s="31" t="str">
        <f aca="false">'030817-B'!A$10</f>
        <v>AKI-157</v>
      </c>
      <c r="B125" s="31" t="n">
        <f aca="false">'030817-B'!B$10</f>
        <v>39848.7855870503</v>
      </c>
      <c r="C125" s="31" t="e">
        <f aca="false">'030817-B'!C$10</f>
        <v>#DIV/0!</v>
      </c>
      <c r="D125" s="31" t="n">
        <f aca="false">'030817-B'!D$10</f>
        <v>39.8487855870503</v>
      </c>
      <c r="E125" s="31" t="e">
        <f aca="false">'030817-B'!E$10</f>
        <v>#DIV/0!</v>
      </c>
      <c r="F125" s="31"/>
      <c r="G125" s="33" t="e">
        <f aca="false">E125/SQRT(F125)</f>
        <v>#DIV/0!</v>
      </c>
      <c r="L125" s="0" t="s">
        <v>169</v>
      </c>
    </row>
    <row r="126" customFormat="false" ht="15" hidden="false" customHeight="false" outlineLevel="0" collapsed="false">
      <c r="A126" s="34" t="str">
        <f aca="false">'030817-B'!A$12</f>
        <v>AKI-179</v>
      </c>
      <c r="B126" s="34" t="n">
        <f aca="false">'030817-B'!B$12</f>
        <v>211599.753318488</v>
      </c>
      <c r="C126" s="34" t="e">
        <f aca="false">'030817-B'!C$12</f>
        <v>#DIV/0!</v>
      </c>
      <c r="D126" s="34" t="n">
        <f aca="false">'030817-B'!D$12</f>
        <v>211.599753318488</v>
      </c>
      <c r="E126" s="34" t="e">
        <f aca="false">'030817-B'!E$12</f>
        <v>#DIV/0!</v>
      </c>
      <c r="F126" s="34"/>
      <c r="G126" s="33" t="e">
        <f aca="false">E126/SQRT(F126)</f>
        <v>#DIV/0!</v>
      </c>
      <c r="L126" s="0" t="s">
        <v>170</v>
      </c>
    </row>
    <row r="127" customFormat="false" ht="15" hidden="false" customHeight="false" outlineLevel="0" collapsed="false">
      <c r="A127" s="34" t="str">
        <f aca="false">'030817-B'!A$16</f>
        <v>AKI-A111</v>
      </c>
      <c r="B127" s="34" t="n">
        <f aca="false">'030817-B'!B$16</f>
        <v>362876.483686586</v>
      </c>
      <c r="C127" s="34" t="e">
        <f aca="false">'030817-B'!C$16</f>
        <v>#DIV/0!</v>
      </c>
      <c r="D127" s="34" t="n">
        <f aca="false">'030817-B'!D$16</f>
        <v>362.876483686586</v>
      </c>
      <c r="E127" s="34" t="e">
        <f aca="false">'030817-B'!E$16</f>
        <v>#DIV/0!</v>
      </c>
      <c r="F127" s="34"/>
      <c r="G127" s="33" t="e">
        <f aca="false">E127/SQRT(F127)</f>
        <v>#DIV/0!</v>
      </c>
      <c r="L127" s="0" t="s">
        <v>172</v>
      </c>
    </row>
    <row r="128" customFormat="false" ht="15" hidden="false" customHeight="false" outlineLevel="0" collapsed="false">
      <c r="A128" s="34" t="str">
        <f aca="false">'030817-A'!A$18</f>
        <v>AKI-A133</v>
      </c>
      <c r="B128" s="34" t="n">
        <f aca="false">'030817-A'!B$18</f>
        <v>722608.525233087</v>
      </c>
      <c r="C128" s="34" t="e">
        <f aca="false">'030817-A'!C$18</f>
        <v>#DIV/0!</v>
      </c>
      <c r="D128" s="34" t="n">
        <f aca="false">'030817-A'!D$18</f>
        <v>722.608525233087</v>
      </c>
      <c r="E128" s="34" t="e">
        <f aca="false">'030817-A'!E$18</f>
        <v>#DIV/0!</v>
      </c>
      <c r="F128" s="34"/>
      <c r="G128" s="33" t="e">
        <f aca="false">E128/SQRT(F128)</f>
        <v>#DIV/0!</v>
      </c>
      <c r="L128" s="0" t="s">
        <v>165</v>
      </c>
    </row>
    <row r="129" customFormat="false" ht="15" hidden="false" customHeight="false" outlineLevel="0" collapsed="false">
      <c r="A129" s="34" t="str">
        <f aca="false">'030817-B'!A$18</f>
        <v>AKI-A151</v>
      </c>
      <c r="B129" s="34" t="n">
        <f aca="false">'030817-B'!B$18</f>
        <v>36818.0211968875</v>
      </c>
      <c r="C129" s="34" t="e">
        <f aca="false">'030817-B'!C$18</f>
        <v>#DIV/0!</v>
      </c>
      <c r="D129" s="34" t="n">
        <f aca="false">'030817-B'!D$18</f>
        <v>36.8180211968875</v>
      </c>
      <c r="E129" s="34" t="e">
        <f aca="false">'030817-B'!E$18</f>
        <v>#DIV/0!</v>
      </c>
      <c r="F129" s="34"/>
      <c r="G129" s="33" t="e">
        <f aca="false">E129/SQRT(F129)</f>
        <v>#DIV/0!</v>
      </c>
      <c r="L129" s="0" t="s">
        <v>173</v>
      </c>
    </row>
    <row r="130" customFormat="false" ht="15" hidden="false" customHeight="false" outlineLevel="0" collapsed="false">
      <c r="A130" s="31" t="str">
        <f aca="false">'080817-A'!A$8</f>
        <v>AKI-A17</v>
      </c>
      <c r="B130" s="31" t="n">
        <f aca="false">'080817-A'!B$8</f>
        <v>144554.502462119</v>
      </c>
      <c r="C130" s="31" t="e">
        <f aca="false">'080817-A'!C$8</f>
        <v>#DIV/0!</v>
      </c>
      <c r="D130" s="31" t="n">
        <f aca="false">'080817-A'!D$8</f>
        <v>144.554502462119</v>
      </c>
      <c r="E130" s="31" t="e">
        <f aca="false">'080817-A'!E$8</f>
        <v>#DIV/0!</v>
      </c>
      <c r="F130" s="31"/>
      <c r="G130" s="33" t="e">
        <f aca="false">E130/SQRT(F130)</f>
        <v>#DIV/0!</v>
      </c>
      <c r="L130" s="0" t="s">
        <v>132</v>
      </c>
    </row>
    <row r="131" customFormat="false" ht="15" hidden="false" customHeight="false" outlineLevel="0" collapsed="false">
      <c r="A131" s="34" t="str">
        <f aca="false">'030817-B'!A$20</f>
        <v>AKI-A195A</v>
      </c>
      <c r="B131" s="34" t="n">
        <f aca="false">'030817-B'!B$20</f>
        <v>42057.878496124</v>
      </c>
      <c r="C131" s="34" t="e">
        <f aca="false">'030817-B'!C$20</f>
        <v>#DIV/0!</v>
      </c>
      <c r="D131" s="34" t="n">
        <f aca="false">'030817-B'!D$20</f>
        <v>42.057878496124</v>
      </c>
      <c r="E131" s="34" t="e">
        <f aca="false">'030817-B'!E$20</f>
        <v>#DIV/0!</v>
      </c>
      <c r="F131" s="34"/>
      <c r="G131" s="33" t="e">
        <f aca="false">E131/SQRT(F131)</f>
        <v>#DIV/0!</v>
      </c>
      <c r="L131" s="0" t="s">
        <v>174</v>
      </c>
    </row>
    <row r="132" customFormat="false" ht="15" hidden="false" customHeight="false" outlineLevel="0" collapsed="false">
      <c r="A132" s="31" t="str">
        <f aca="false">'080817-A'!A$10</f>
        <v>AKI-A41</v>
      </c>
      <c r="B132" s="31" t="n">
        <f aca="false">'080817-A'!B$10</f>
        <v>497779.075543306</v>
      </c>
      <c r="C132" s="31" t="e">
        <f aca="false">'080817-A'!C$10</f>
        <v>#DIV/0!</v>
      </c>
      <c r="D132" s="31" t="n">
        <f aca="false">'080817-A'!D$10</f>
        <v>497.779075543306</v>
      </c>
      <c r="E132" s="31" t="e">
        <f aca="false">'080817-A'!E$10</f>
        <v>#DIV/0!</v>
      </c>
      <c r="F132" s="31"/>
      <c r="G132" s="33" t="e">
        <f aca="false">E132/SQRT(F132)</f>
        <v>#DIV/0!</v>
      </c>
      <c r="L132" s="0" t="s">
        <v>133</v>
      </c>
    </row>
    <row r="133" customFormat="false" ht="15" hidden="false" customHeight="false" outlineLevel="0" collapsed="false">
      <c r="A133" s="34" t="str">
        <f aca="false">'080817-A'!A$12</f>
        <v>AKI-A55</v>
      </c>
      <c r="B133" s="34" t="n">
        <f aca="false">'080817-A'!B$12</f>
        <v>134519.079354334</v>
      </c>
      <c r="C133" s="34" t="e">
        <f aca="false">'080817-A'!C$12</f>
        <v>#DIV/0!</v>
      </c>
      <c r="D133" s="34" t="n">
        <f aca="false">'080817-A'!D$12</f>
        <v>134.519079354334</v>
      </c>
      <c r="E133" s="34" t="e">
        <f aca="false">'080817-A'!E$12</f>
        <v>#DIV/0!</v>
      </c>
      <c r="F133" s="34"/>
      <c r="G133" s="33" t="e">
        <f aca="false">E133/SQRT(F133)</f>
        <v>#DIV/0!</v>
      </c>
      <c r="L133" s="0" t="s">
        <v>134</v>
      </c>
    </row>
    <row r="134" customFormat="false" ht="15" hidden="false" customHeight="false" outlineLevel="0" collapsed="false">
      <c r="A134" s="34" t="str">
        <f aca="false">'030817-B'!A$14</f>
        <v>AKI-A63</v>
      </c>
      <c r="B134" s="34" t="n">
        <f aca="false">'030817-B'!B$14</f>
        <v>125005.578771733</v>
      </c>
      <c r="C134" s="34" t="e">
        <f aca="false">'030817-B'!C$14</f>
        <v>#DIV/0!</v>
      </c>
      <c r="D134" s="34" t="n">
        <f aca="false">'030817-B'!D$14</f>
        <v>125.005578771733</v>
      </c>
      <c r="E134" s="34" t="e">
        <f aca="false">'030817-B'!E$14</f>
        <v>#DIV/0!</v>
      </c>
      <c r="F134" s="34"/>
      <c r="G134" s="33" t="e">
        <f aca="false">E134/SQRT(F134)</f>
        <v>#DIV/0!</v>
      </c>
      <c r="L134" s="0" t="s">
        <v>171</v>
      </c>
    </row>
    <row r="135" customFormat="false" ht="15" hidden="false" customHeight="false" outlineLevel="0" collapsed="false">
      <c r="A135" s="31" t="str">
        <f aca="false">'030817-B'!A$6</f>
        <v>AKI-A81</v>
      </c>
      <c r="B135" s="31" t="n">
        <f aca="false">'030817-B'!B$6</f>
        <v>63348.3148223486</v>
      </c>
      <c r="C135" s="31" t="e">
        <f aca="false">'030817-B'!C$6</f>
        <v>#DIV/0!</v>
      </c>
      <c r="D135" s="31" t="n">
        <f aca="false">'030817-B'!D$6</f>
        <v>63.3483148223486</v>
      </c>
      <c r="E135" s="31" t="e">
        <f aca="false">'030817-B'!E$6</f>
        <v>#DIV/0!</v>
      </c>
      <c r="F135" s="31"/>
      <c r="G135" s="33" t="e">
        <f aca="false">E135/SQRT(F135)</f>
        <v>#DIV/0!</v>
      </c>
      <c r="L135" s="0" t="s">
        <v>167</v>
      </c>
    </row>
    <row r="136" customFormat="false" ht="15" hidden="false" customHeight="false" outlineLevel="0" collapsed="false">
      <c r="A136" s="31" t="str">
        <f aca="false">'030817-B'!A$8</f>
        <v>AKI-B1</v>
      </c>
      <c r="B136" s="31" t="n">
        <f aca="false">'030817-B'!B$8</f>
        <v>30357.8131050168</v>
      </c>
      <c r="C136" s="31" t="e">
        <f aca="false">'030817-B'!C$8</f>
        <v>#DIV/0!</v>
      </c>
      <c r="D136" s="31" t="n">
        <f aca="false">'030817-B'!D$8</f>
        <v>30.3578131050168</v>
      </c>
      <c r="E136" s="31" t="e">
        <f aca="false">'030817-B'!E$8</f>
        <v>#DIV/0!</v>
      </c>
      <c r="F136" s="31"/>
      <c r="G136" s="33" t="e">
        <f aca="false">E136/SQRT(F136)</f>
        <v>#DIV/0!</v>
      </c>
      <c r="L136" s="0" t="s">
        <v>168</v>
      </c>
    </row>
    <row r="137" customFormat="false" ht="15" hidden="false" customHeight="false" outlineLevel="0" collapsed="false">
      <c r="A137" s="34" t="str">
        <f aca="false">'20-210917-5'!A$12</f>
        <v>AKI-B129</v>
      </c>
      <c r="B137" s="34" t="n">
        <f aca="false">'20-210917-5'!B$12</f>
        <v>585726.229093424</v>
      </c>
      <c r="C137" s="34" t="e">
        <f aca="false">'20-210917-5'!C$12</f>
        <v>#DIV/0!</v>
      </c>
      <c r="D137" s="34" t="n">
        <f aca="false">'20-210917-5'!D$12</f>
        <v>585.726229093424</v>
      </c>
      <c r="E137" s="34" t="e">
        <f aca="false">'20-210917-5'!E$12</f>
        <v>#DIV/0!</v>
      </c>
      <c r="F137" s="34"/>
      <c r="G137" s="33" t="e">
        <f aca="false">E137/SQRT(F137)</f>
        <v>#DIV/0!</v>
      </c>
      <c r="L137" s="0" t="s">
        <v>214</v>
      </c>
    </row>
    <row r="138" customFormat="false" ht="15" hidden="false" customHeight="false" outlineLevel="0" collapsed="false">
      <c r="A138" s="34" t="str">
        <f aca="false">'20-210917-5'!A$14</f>
        <v>AKI-B169</v>
      </c>
      <c r="B138" s="34" t="n">
        <f aca="false">'20-210917-5'!B$14</f>
        <v>864068.083852503</v>
      </c>
      <c r="C138" s="34" t="e">
        <f aca="false">'20-210917-5'!C$14</f>
        <v>#DIV/0!</v>
      </c>
      <c r="D138" s="34" t="n">
        <f aca="false">'20-210917-5'!D$14</f>
        <v>864.068083852503</v>
      </c>
      <c r="E138" s="34" t="e">
        <f aca="false">'20-210917-5'!E$14</f>
        <v>#DIV/0!</v>
      </c>
      <c r="F138" s="34"/>
      <c r="G138" s="33" t="e">
        <f aca="false">E138/SQRT(F138)</f>
        <v>#DIV/0!</v>
      </c>
      <c r="L138" s="0" t="s">
        <v>215</v>
      </c>
    </row>
    <row r="139" customFormat="false" ht="15" hidden="false" customHeight="false" outlineLevel="0" collapsed="false">
      <c r="A139" s="31" t="str">
        <f aca="false">'20-210917-5'!A$8</f>
        <v>AKI-B31</v>
      </c>
      <c r="B139" s="31" t="n">
        <f aca="false">'20-210917-5'!B$8</f>
        <v>1708925.61807151</v>
      </c>
      <c r="C139" s="31" t="e">
        <f aca="false">'20-210917-5'!C$8</f>
        <v>#DIV/0!</v>
      </c>
      <c r="D139" s="31" t="n">
        <f aca="false">'20-210917-5'!D$8</f>
        <v>1708.92561807151</v>
      </c>
      <c r="E139" s="31" t="e">
        <f aca="false">'20-210917-5'!E$8</f>
        <v>#DIV/0!</v>
      </c>
      <c r="F139" s="31"/>
      <c r="G139" s="33" t="e">
        <f aca="false">E139/SQRT(F139)</f>
        <v>#DIV/0!</v>
      </c>
      <c r="L139" s="0" t="s">
        <v>212</v>
      </c>
    </row>
    <row r="140" customFormat="false" ht="15" hidden="false" customHeight="false" outlineLevel="0" collapsed="false">
      <c r="A140" s="31" t="str">
        <f aca="false">'20-210917-5'!A$10</f>
        <v>AKI-B93</v>
      </c>
      <c r="B140" s="31" t="n">
        <f aca="false">'20-210917-5'!B$10</f>
        <v>109702.112167416</v>
      </c>
      <c r="C140" s="31" t="e">
        <f aca="false">'20-210917-5'!C$10</f>
        <v>#DIV/0!</v>
      </c>
      <c r="D140" s="31" t="n">
        <f aca="false">'20-210917-5'!D$10</f>
        <v>109.702112167416</v>
      </c>
      <c r="E140" s="31" t="e">
        <f aca="false">'20-210917-5'!E$10</f>
        <v>#DIV/0!</v>
      </c>
      <c r="F140" s="31"/>
      <c r="G140" s="33" t="e">
        <f aca="false">E140/SQRT(F140)</f>
        <v>#DIV/0!</v>
      </c>
      <c r="L140" s="0" t="s">
        <v>213</v>
      </c>
    </row>
    <row r="141" customFormat="false" ht="15" hidden="false" customHeight="false" outlineLevel="0" collapsed="false">
      <c r="A141" s="31" t="str">
        <f aca="false">'20-210917-2'!A$10</f>
        <v>Amb139</v>
      </c>
      <c r="B141" s="31" t="n">
        <f aca="false">'20-210917-2'!B$10</f>
        <v>402423.829561901</v>
      </c>
      <c r="C141" s="31" t="e">
        <f aca="false">'20-210917-2'!C$10</f>
        <v>#DIV/0!</v>
      </c>
      <c r="D141" s="31" t="n">
        <f aca="false">'20-210917-2'!D$10</f>
        <v>402.423829561901</v>
      </c>
      <c r="E141" s="31" t="e">
        <f aca="false">'20-210917-2'!E$10</f>
        <v>#DIV/0!</v>
      </c>
      <c r="F141" s="31"/>
      <c r="G141" s="33" t="e">
        <f aca="false">E141/SQRT(F141)</f>
        <v>#DIV/0!</v>
      </c>
      <c r="L141" s="0" t="s">
        <v>198</v>
      </c>
    </row>
    <row r="142" customFormat="false" ht="15" hidden="false" customHeight="false" outlineLevel="0" collapsed="false">
      <c r="A142" s="31" t="str">
        <f aca="false">'20-210917-2'!A$6</f>
        <v>Amb194</v>
      </c>
      <c r="B142" s="31" t="n">
        <f aca="false">'20-210917-2'!B$6</f>
        <v>535152.393227385</v>
      </c>
      <c r="C142" s="31" t="e">
        <f aca="false">'20-210917-2'!C$6</f>
        <v>#DIV/0!</v>
      </c>
      <c r="D142" s="31" t="n">
        <f aca="false">'20-210917-2'!D$6</f>
        <v>535.152393227385</v>
      </c>
      <c r="E142" s="31" t="e">
        <f aca="false">'20-210917-2'!E$6</f>
        <v>#DIV/0!</v>
      </c>
      <c r="F142" s="31"/>
      <c r="G142" s="33" t="e">
        <f aca="false">E142/SQRT(F142)</f>
        <v>#DIV/0!</v>
      </c>
      <c r="L142" s="0" t="s">
        <v>196</v>
      </c>
    </row>
    <row r="143" customFormat="false" ht="15" hidden="false" customHeight="false" outlineLevel="0" collapsed="false">
      <c r="A143" s="34" t="str">
        <f aca="false">'20-210917-3'!A$14</f>
        <v>Amb355</v>
      </c>
      <c r="B143" s="34" t="n">
        <f aca="false">'20-210917-3'!B$14</f>
        <v>303732.918382951</v>
      </c>
      <c r="C143" s="34" t="e">
        <f aca="false">'20-210917-3'!C$14</f>
        <v>#DIV/0!</v>
      </c>
      <c r="D143" s="34" t="n">
        <f aca="false">'20-210917-3'!D$14</f>
        <v>303.732918382951</v>
      </c>
      <c r="E143" s="34" t="e">
        <f aca="false">'20-210917-3'!E$14</f>
        <v>#DIV/0!</v>
      </c>
      <c r="F143" s="34"/>
      <c r="G143" s="33" t="e">
        <f aca="false">E143/SQRT(F143)</f>
        <v>#DIV/0!</v>
      </c>
      <c r="L143" s="0" t="s">
        <v>205</v>
      </c>
    </row>
    <row r="144" customFormat="false" ht="15" hidden="false" customHeight="false" outlineLevel="0" collapsed="false">
      <c r="A144" s="31" t="str">
        <f aca="false">'20-210917-1'!A$10</f>
        <v>Amb486</v>
      </c>
      <c r="B144" s="31" t="n">
        <f aca="false">'20-210917-1'!B$10</f>
        <v>61101.3973944014</v>
      </c>
      <c r="C144" s="31" t="e">
        <f aca="false">'20-210917-1'!C$10</f>
        <v>#DIV/0!</v>
      </c>
      <c r="D144" s="31" t="n">
        <f aca="false">'20-210917-1'!D$10</f>
        <v>61.1013973944014</v>
      </c>
      <c r="E144" s="31" t="e">
        <f aca="false">'20-210917-1'!E$10</f>
        <v>#DIV/0!</v>
      </c>
      <c r="F144" s="31"/>
      <c r="G144" s="33" t="e">
        <f aca="false">E144/SQRT(F144)</f>
        <v>#DIV/0!</v>
      </c>
      <c r="L144" s="0" t="s">
        <v>193</v>
      </c>
    </row>
    <row r="145" customFormat="false" ht="15" hidden="false" customHeight="false" outlineLevel="0" collapsed="false">
      <c r="A145" s="34" t="str">
        <f aca="false">'20-210917-2'!A$14</f>
        <v>Amb497</v>
      </c>
      <c r="B145" s="34" t="n">
        <f aca="false">'20-210917-2'!B$14</f>
        <v>53687092200000</v>
      </c>
      <c r="C145" s="34" t="e">
        <f aca="false">'20-210917-2'!C$14</f>
        <v>#DIV/0!</v>
      </c>
      <c r="D145" s="34" t="n">
        <f aca="false">'20-210917-2'!D$14</f>
        <v>53687092200</v>
      </c>
      <c r="E145" s="34" t="e">
        <f aca="false">'20-210917-2'!E$14</f>
        <v>#DIV/0!</v>
      </c>
      <c r="F145" s="34"/>
      <c r="G145" s="33" t="e">
        <f aca="false">E145/SQRT(F145)</f>
        <v>#DIV/0!</v>
      </c>
      <c r="L145" s="0" t="s">
        <v>200</v>
      </c>
    </row>
    <row r="146" customFormat="false" ht="15" hidden="false" customHeight="false" outlineLevel="0" collapsed="false">
      <c r="A146" s="31" t="str">
        <f aca="false">'20-210917-4'!A$6</f>
        <v>Amb509</v>
      </c>
      <c r="B146" s="31" t="n">
        <f aca="false">'20-210917-4'!B$6</f>
        <v>3141977.54645974</v>
      </c>
      <c r="C146" s="31" t="e">
        <f aca="false">'20-210917-4'!C$6</f>
        <v>#DIV/0!</v>
      </c>
      <c r="D146" s="31" t="n">
        <f aca="false">'20-210917-4'!D$6</f>
        <v>3141.97754645974</v>
      </c>
      <c r="E146" s="31" t="e">
        <f aca="false">'20-210917-4'!E$6</f>
        <v>#DIV/0!</v>
      </c>
      <c r="F146" s="31"/>
      <c r="G146" s="33" t="e">
        <f aca="false">E146/SQRT(F146)</f>
        <v>#DIV/0!</v>
      </c>
      <c r="L146" s="0" t="s">
        <v>206</v>
      </c>
    </row>
    <row r="147" customFormat="false" ht="15" hidden="false" customHeight="false" outlineLevel="0" collapsed="false">
      <c r="A147" s="31" t="str">
        <f aca="false">'20-210917-4'!A$8</f>
        <v>Amb535</v>
      </c>
      <c r="B147" s="31" t="n">
        <f aca="false">'20-210917-4'!B$8</f>
        <v>2086326269715.2</v>
      </c>
      <c r="C147" s="31" t="e">
        <f aca="false">'20-210917-4'!C$8</f>
        <v>#DIV/0!</v>
      </c>
      <c r="D147" s="31" t="n">
        <f aca="false">'20-210917-4'!D$8</f>
        <v>2086326269.7152</v>
      </c>
      <c r="E147" s="31" t="e">
        <f aca="false">'20-210917-4'!E$8</f>
        <v>#DIV/0!</v>
      </c>
      <c r="F147" s="31"/>
      <c r="G147" s="33" t="e">
        <f aca="false">E147/SQRT(F147)</f>
        <v>#DIV/0!</v>
      </c>
      <c r="L147" s="0" t="s">
        <v>207</v>
      </c>
    </row>
    <row r="148" customFormat="false" ht="15" hidden="false" customHeight="false" outlineLevel="0" collapsed="false">
      <c r="A148" s="31" t="str">
        <f aca="false">'20-210917-3'!A$8</f>
        <v>Amb586</v>
      </c>
      <c r="B148" s="31" t="n">
        <f aca="false">'20-210917-3'!B$8</f>
        <v>5368709220000</v>
      </c>
      <c r="C148" s="31" t="e">
        <f aca="false">'20-210917-3'!C$8</f>
        <v>#DIV/0!</v>
      </c>
      <c r="D148" s="31" t="n">
        <f aca="false">'20-210917-3'!D$8</f>
        <v>5368709220</v>
      </c>
      <c r="E148" s="31" t="e">
        <f aca="false">'20-210917-3'!E$8</f>
        <v>#DIV/0!</v>
      </c>
      <c r="F148" s="31"/>
      <c r="G148" s="33" t="e">
        <f aca="false">E148/SQRT(F148)</f>
        <v>#DIV/0!</v>
      </c>
      <c r="L148" s="0" t="s">
        <v>202</v>
      </c>
    </row>
    <row r="149" customFormat="false" ht="15" hidden="false" customHeight="false" outlineLevel="0" collapsed="false">
      <c r="A149" s="31" t="str">
        <f aca="false">'20-210917-4'!A$10</f>
        <v>Amb684</v>
      </c>
      <c r="B149" s="31" t="n">
        <f aca="false">'20-210917-4'!B$10</f>
        <v>53687092200000</v>
      </c>
      <c r="C149" s="31" t="e">
        <f aca="false">'20-210917-4'!C$10</f>
        <v>#DIV/0!</v>
      </c>
      <c r="D149" s="31" t="n">
        <f aca="false">'20-210917-4'!D$10</f>
        <v>53687092200</v>
      </c>
      <c r="E149" s="31" t="e">
        <f aca="false">'20-210917-4'!E$10</f>
        <v>#DIV/0!</v>
      </c>
      <c r="F149" s="31"/>
      <c r="G149" s="33" t="e">
        <f aca="false">E149/SQRT(F149)</f>
        <v>#DIV/0!</v>
      </c>
      <c r="L149" s="0" t="s">
        <v>208</v>
      </c>
    </row>
    <row r="150" customFormat="false" ht="15" hidden="false" customHeight="false" outlineLevel="0" collapsed="false">
      <c r="A150" s="31" t="str">
        <f aca="false">'20-210917-3'!A$10</f>
        <v>Amb717</v>
      </c>
      <c r="B150" s="31" t="n">
        <f aca="false">'20-210917-3'!B$10</f>
        <v>72434.7638018184</v>
      </c>
      <c r="C150" s="31" t="e">
        <f aca="false">'20-210917-3'!C$10</f>
        <v>#DIV/0!</v>
      </c>
      <c r="D150" s="31" t="n">
        <f aca="false">'20-210917-3'!D$10</f>
        <v>72.4347638018184</v>
      </c>
      <c r="E150" s="31" t="e">
        <f aca="false">'20-210917-3'!E$10</f>
        <v>#DIV/0!</v>
      </c>
      <c r="F150" s="31"/>
      <c r="G150" s="33" t="e">
        <f aca="false">E150/SQRT(F150)</f>
        <v>#DIV/0!</v>
      </c>
      <c r="L150" s="0" t="s">
        <v>203</v>
      </c>
    </row>
    <row r="151" customFormat="false" ht="15" hidden="false" customHeight="false" outlineLevel="0" collapsed="false">
      <c r="A151" s="34" t="str">
        <f aca="false">'20-210917-1'!A$14</f>
        <v>Amb736</v>
      </c>
      <c r="B151" s="34" t="n">
        <f aca="false">'20-210917-1'!B$14</f>
        <v>117122.190515311</v>
      </c>
      <c r="C151" s="34" t="e">
        <f aca="false">'20-210917-1'!C$14</f>
        <v>#DIV/0!</v>
      </c>
      <c r="D151" s="34" t="n">
        <f aca="false">'20-210917-1'!D$14</f>
        <v>117.122190515311</v>
      </c>
      <c r="E151" s="34" t="e">
        <f aca="false">'20-210917-1'!E$14</f>
        <v>#DIV/0!</v>
      </c>
      <c r="F151" s="34"/>
      <c r="G151" s="33" t="e">
        <f aca="false">E151/SQRT(F151)</f>
        <v>#DIV/0!</v>
      </c>
      <c r="L151" s="0" t="s">
        <v>195</v>
      </c>
    </row>
    <row r="152" customFormat="false" ht="15" hidden="false" customHeight="false" outlineLevel="0" collapsed="false">
      <c r="A152" s="31" t="str">
        <f aca="false">'20-210917-2'!A$8</f>
        <v>Amb753</v>
      </c>
      <c r="B152" s="31" t="n">
        <f aca="false">'20-210917-2'!B$8</f>
        <v>209373.486301108</v>
      </c>
      <c r="C152" s="31" t="e">
        <f aca="false">'20-210917-2'!C$8</f>
        <v>#DIV/0!</v>
      </c>
      <c r="D152" s="31" t="n">
        <f aca="false">'20-210917-2'!D$8</f>
        <v>209.373486301108</v>
      </c>
      <c r="E152" s="31" t="e">
        <f aca="false">'20-210917-2'!E$8</f>
        <v>#DIV/0!</v>
      </c>
      <c r="F152" s="31"/>
      <c r="G152" s="33" t="e">
        <f aca="false">E152/SQRT(F152)</f>
        <v>#DIV/0!</v>
      </c>
      <c r="L152" s="0" t="s">
        <v>197</v>
      </c>
    </row>
    <row r="153" customFormat="false" ht="15" hidden="false" customHeight="false" outlineLevel="0" collapsed="false">
      <c r="A153" s="31" t="str">
        <f aca="false">'20-210917-3'!A$6</f>
        <v>Amb777</v>
      </c>
      <c r="B153" s="31" t="n">
        <f aca="false">'20-210917-3'!B$6</f>
        <v>1451373436449.45</v>
      </c>
      <c r="C153" s="31" t="e">
        <f aca="false">'20-210917-3'!C$6</f>
        <v>#DIV/0!</v>
      </c>
      <c r="D153" s="31" t="n">
        <f aca="false">'20-210917-3'!D$6</f>
        <v>1451373436.44945</v>
      </c>
      <c r="E153" s="31" t="e">
        <f aca="false">'20-210917-3'!E$6</f>
        <v>#DIV/0!</v>
      </c>
      <c r="F153" s="31"/>
      <c r="G153" s="33" t="e">
        <f aca="false">E153/SQRT(F153)</f>
        <v>#DIV/0!</v>
      </c>
      <c r="L153" s="0" t="s">
        <v>201</v>
      </c>
    </row>
    <row r="154" customFormat="false" ht="15" hidden="false" customHeight="false" outlineLevel="0" collapsed="false">
      <c r="A154" s="34" t="str">
        <f aca="false">'20-210917-1'!A$12</f>
        <v>Amb838</v>
      </c>
      <c r="B154" s="34" t="n">
        <f aca="false">'20-210917-1'!B$12</f>
        <v>21740.3153618291</v>
      </c>
      <c r="C154" s="34" t="e">
        <f aca="false">'20-210917-1'!C$12</f>
        <v>#DIV/0!</v>
      </c>
      <c r="D154" s="34" t="n">
        <f aca="false">'20-210917-1'!D$12</f>
        <v>21.7403153618291</v>
      </c>
      <c r="E154" s="34" t="e">
        <f aca="false">'20-210917-1'!E$12</f>
        <v>#DIV/0!</v>
      </c>
      <c r="F154" s="34"/>
      <c r="G154" s="33" t="e">
        <f aca="false">E154/SQRT(F154)</f>
        <v>#DIV/0!</v>
      </c>
      <c r="L154" s="0" t="s">
        <v>194</v>
      </c>
    </row>
    <row r="155" customFormat="false" ht="15" hidden="false" customHeight="false" outlineLevel="0" collapsed="false">
      <c r="A155" s="34" t="str">
        <f aca="false">'20-210917-2'!A$12</f>
        <v>Amb841</v>
      </c>
      <c r="B155" s="34" t="n">
        <f aca="false">'20-210917-2'!B$12</f>
        <v>672111.37098856</v>
      </c>
      <c r="C155" s="34" t="e">
        <f aca="false">'20-210917-2'!C$12</f>
        <v>#DIV/0!</v>
      </c>
      <c r="D155" s="34" t="n">
        <f aca="false">'20-210917-2'!D$12</f>
        <v>672.11137098856</v>
      </c>
      <c r="E155" s="34" t="e">
        <f aca="false">'20-210917-2'!E$12</f>
        <v>#DIV/0!</v>
      </c>
      <c r="F155" s="34"/>
      <c r="G155" s="33" t="e">
        <f aca="false">E155/SQRT(F155)</f>
        <v>#DIV/0!</v>
      </c>
      <c r="L155" s="0" t="s">
        <v>199</v>
      </c>
    </row>
    <row r="156" customFormat="false" ht="15" hidden="false" customHeight="false" outlineLevel="0" collapsed="false">
      <c r="A156" s="31" t="str">
        <f aca="false">'20-210917-1'!A$8</f>
        <v>Amb928</v>
      </c>
      <c r="B156" s="31" t="n">
        <f aca="false">'20-210917-1'!B$8</f>
        <v>77437.9611750182</v>
      </c>
      <c r="C156" s="31" t="e">
        <f aca="false">'20-210917-1'!C$8</f>
        <v>#DIV/0!</v>
      </c>
      <c r="D156" s="31" t="n">
        <f aca="false">'20-210917-1'!D$8</f>
        <v>77.4379611750182</v>
      </c>
      <c r="E156" s="31" t="e">
        <f aca="false">'20-210917-1'!E$8</f>
        <v>#DIV/0!</v>
      </c>
      <c r="F156" s="31"/>
      <c r="G156" s="33" t="e">
        <f aca="false">E156/SQRT(F156)</f>
        <v>#DIV/0!</v>
      </c>
      <c r="L156" s="0" t="s">
        <v>192</v>
      </c>
    </row>
    <row r="157" customFormat="false" ht="15" hidden="false" customHeight="false" outlineLevel="0" collapsed="false">
      <c r="A157" s="31" t="str">
        <f aca="false">'20-210917-1'!A$6</f>
        <v>Amb929</v>
      </c>
      <c r="B157" s="31" t="n">
        <f aca="false">'20-210917-1'!B$6</f>
        <v>700470.243586599</v>
      </c>
      <c r="C157" s="31" t="e">
        <f aca="false">'20-210917-1'!C$6</f>
        <v>#DIV/0!</v>
      </c>
      <c r="D157" s="31" t="n">
        <f aca="false">'20-210917-1'!D$6</f>
        <v>700.470243586599</v>
      </c>
      <c r="E157" s="31" t="e">
        <f aca="false">'20-210917-1'!E$6</f>
        <v>#DIV/0!</v>
      </c>
      <c r="F157" s="31"/>
      <c r="G157" s="33" t="e">
        <f aca="false">E157/SQRT(F157)</f>
        <v>#DIV/0!</v>
      </c>
      <c r="L157" s="0" t="s">
        <v>191</v>
      </c>
    </row>
    <row r="158" customFormat="false" ht="15" hidden="false" customHeight="false" outlineLevel="0" collapsed="false">
      <c r="A158" s="34" t="str">
        <f aca="false">'20-210917-3'!A$12</f>
        <v>Amb954</v>
      </c>
      <c r="B158" s="34" t="n">
        <f aca="false">'20-210917-3'!B$12</f>
        <v>646041.090502723</v>
      </c>
      <c r="C158" s="34" t="e">
        <f aca="false">'20-210917-3'!C$12</f>
        <v>#DIV/0!</v>
      </c>
      <c r="D158" s="34" t="n">
        <f aca="false">'20-210917-3'!D$12</f>
        <v>646.041090502723</v>
      </c>
      <c r="E158" s="34" t="e">
        <f aca="false">'20-210917-3'!E$12</f>
        <v>#DIV/0!</v>
      </c>
      <c r="F158" s="34"/>
      <c r="G158" s="33" t="e">
        <f aca="false">E158/SQRT(F158)</f>
        <v>#DIV/0!</v>
      </c>
      <c r="L158" s="0" t="s">
        <v>204</v>
      </c>
    </row>
    <row r="159" customFormat="false" ht="15" hidden="false" customHeight="false" outlineLevel="0" collapsed="false">
      <c r="A159" s="34" t="str">
        <f aca="false">'090817-A'!A$16</f>
        <v>DAP-02</v>
      </c>
      <c r="B159" s="34" t="n">
        <f aca="false">'090817-A'!B$16</f>
        <v>2306179.79295343</v>
      </c>
      <c r="C159" s="34" t="e">
        <f aca="false">'090817-A'!C$16</f>
        <v>#DIV/0!</v>
      </c>
      <c r="D159" s="34" t="n">
        <f aca="false">'090817-A'!D$16</f>
        <v>2306.17979295343</v>
      </c>
      <c r="E159" s="34" t="e">
        <f aca="false">'090817-A'!E$16</f>
        <v>#DIV/0!</v>
      </c>
      <c r="F159" s="34"/>
      <c r="G159" s="33" t="e">
        <f aca="false">E159/SQRT(F159)</f>
        <v>#DIV/0!</v>
      </c>
      <c r="L159" s="0" t="s">
        <v>148</v>
      </c>
    </row>
    <row r="160" customFormat="false" ht="15" hidden="false" customHeight="false" outlineLevel="0" collapsed="false">
      <c r="A160" s="31" t="str">
        <f aca="false">'090817-A'!A$6</f>
        <v>DAP-06</v>
      </c>
      <c r="B160" s="31" t="n">
        <f aca="false">'090817-A'!B$6</f>
        <v>80226.3559149852</v>
      </c>
      <c r="C160" s="31" t="e">
        <f aca="false">'090817-A'!C$6</f>
        <v>#DIV/0!</v>
      </c>
      <c r="D160" s="31" t="n">
        <f aca="false">'090817-A'!D$6</f>
        <v>80.2263559149852</v>
      </c>
      <c r="E160" s="31" t="e">
        <f aca="false">'090817-A'!E$6</f>
        <v>#DIV/0!</v>
      </c>
      <c r="F160" s="31"/>
      <c r="G160" s="33" t="e">
        <f aca="false">E160/SQRT(F160)</f>
        <v>#DIV/0!</v>
      </c>
      <c r="L160" s="0" t="s">
        <v>143</v>
      </c>
    </row>
    <row r="161" customFormat="false" ht="15" hidden="false" customHeight="false" outlineLevel="0" collapsed="false">
      <c r="A161" s="31" t="str">
        <f aca="false">'090817-A'!A$8</f>
        <v>DAP-10a</v>
      </c>
      <c r="B161" s="31" t="n">
        <f aca="false">'090817-A'!B$8</f>
        <v>53687091.2</v>
      </c>
      <c r="C161" s="31" t="e">
        <f aca="false">'090817-A'!C$8</f>
        <v>#DIV/0!</v>
      </c>
      <c r="D161" s="31" t="n">
        <f aca="false">'090817-A'!D$8</f>
        <v>53687.0912</v>
      </c>
      <c r="E161" s="31" t="e">
        <f aca="false">'090817-A'!E$8</f>
        <v>#DIV/0!</v>
      </c>
      <c r="F161" s="31"/>
      <c r="G161" s="33" t="e">
        <f aca="false">E161/SQRT(F161)</f>
        <v>#DIV/0!</v>
      </c>
      <c r="L161" s="0" t="s">
        <v>144</v>
      </c>
    </row>
    <row r="162" customFormat="false" ht="15" hidden="false" customHeight="false" outlineLevel="0" collapsed="false">
      <c r="A162" s="31" t="str">
        <f aca="false">'090817-A'!A$10</f>
        <v>DAP-10b</v>
      </c>
      <c r="B162" s="31" t="n">
        <f aca="false">'090817-A'!B$10</f>
        <v>178851.013290611</v>
      </c>
      <c r="C162" s="31" t="e">
        <f aca="false">'090817-A'!C$10</f>
        <v>#DIV/0!</v>
      </c>
      <c r="D162" s="31" t="n">
        <f aca="false">'090817-A'!D$10</f>
        <v>178.851013290611</v>
      </c>
      <c r="E162" s="31" t="e">
        <f aca="false">'090817-A'!E$10</f>
        <v>#DIV/0!</v>
      </c>
      <c r="F162" s="31"/>
      <c r="G162" s="33" t="e">
        <f aca="false">E162/SQRT(F162)</f>
        <v>#DIV/0!</v>
      </c>
      <c r="L162" s="0" t="s">
        <v>145</v>
      </c>
    </row>
    <row r="163" customFormat="false" ht="15" hidden="false" customHeight="false" outlineLevel="0" collapsed="false">
      <c r="A163" s="34" t="str">
        <f aca="false">'090817-A'!A$12</f>
        <v>DAP-13</v>
      </c>
      <c r="B163" s="34" t="n">
        <f aca="false">'090817-A'!B$12</f>
        <v>5368709220000000</v>
      </c>
      <c r="C163" s="34" t="e">
        <f aca="false">'090817-A'!C$12</f>
        <v>#DIV/0!</v>
      </c>
      <c r="D163" s="34" t="n">
        <f aca="false">'090817-A'!D$12</f>
        <v>5368709220000</v>
      </c>
      <c r="E163" s="34" t="e">
        <f aca="false">'090817-A'!E$12</f>
        <v>#DIV/0!</v>
      </c>
      <c r="F163" s="34"/>
      <c r="G163" s="33" t="e">
        <f aca="false">E163/SQRT(F163)</f>
        <v>#DIV/0!</v>
      </c>
      <c r="L163" s="0" t="s">
        <v>146</v>
      </c>
    </row>
    <row r="164" customFormat="false" ht="15" hidden="false" customHeight="false" outlineLevel="0" collapsed="false">
      <c r="A164" s="34" t="str">
        <f aca="false">'090817-A'!A$18</f>
        <v>DAP-14</v>
      </c>
      <c r="B164" s="34" t="n">
        <f aca="false">'090817-A'!B$18</f>
        <v>805909.326051898</v>
      </c>
      <c r="C164" s="34" t="e">
        <f aca="false">'090817-A'!C$18</f>
        <v>#DIV/0!</v>
      </c>
      <c r="D164" s="34" t="n">
        <f aca="false">'090817-A'!D$18</f>
        <v>805.909326051898</v>
      </c>
      <c r="E164" s="34" t="e">
        <f aca="false">'090817-A'!E$18</f>
        <v>#DIV/0!</v>
      </c>
      <c r="F164" s="34"/>
      <c r="G164" s="33" t="e">
        <f aca="false">E164/SQRT(F164)</f>
        <v>#DIV/0!</v>
      </c>
      <c r="L164" s="0" t="s">
        <v>149</v>
      </c>
    </row>
    <row r="165" customFormat="false" ht="15" hidden="false" customHeight="false" outlineLevel="0" collapsed="false">
      <c r="A165" s="34" t="str">
        <f aca="false">'090817-A'!A$14</f>
        <v>DAP-16</v>
      </c>
      <c r="B165" s="34" t="n">
        <f aca="false">'090817-A'!B$14</f>
        <v>219017.29215134</v>
      </c>
      <c r="C165" s="34" t="e">
        <f aca="false">'090817-A'!C$14</f>
        <v>#DIV/0!</v>
      </c>
      <c r="D165" s="34" t="n">
        <f aca="false">'090817-A'!D$14</f>
        <v>219.01729215134</v>
      </c>
      <c r="E165" s="34" t="e">
        <f aca="false">'090817-A'!E$14</f>
        <v>#DIV/0!</v>
      </c>
      <c r="F165" s="34"/>
      <c r="G165" s="33" t="e">
        <f aca="false">E165/SQRT(F165)</f>
        <v>#DIV/0!</v>
      </c>
      <c r="L165" s="0" t="s">
        <v>147</v>
      </c>
    </row>
    <row r="166" customFormat="false" ht="15" hidden="false" customHeight="false" outlineLevel="0" collapsed="false">
      <c r="A166" s="34" t="str">
        <f aca="false">'20-210917-4'!A$12</f>
        <v>DAP-19</v>
      </c>
      <c r="B166" s="34" t="n">
        <f aca="false">'20-210917-4'!B$12</f>
        <v>5368709220000</v>
      </c>
      <c r="C166" s="34" t="e">
        <f aca="false">'20-210917-4'!C$12</f>
        <v>#DIV/0!</v>
      </c>
      <c r="D166" s="34" t="n">
        <f aca="false">'20-210917-4'!D$12</f>
        <v>5368709220</v>
      </c>
      <c r="E166" s="34" t="e">
        <f aca="false">'20-210917-4'!E$12</f>
        <v>#DIV/0!</v>
      </c>
      <c r="F166" s="34"/>
      <c r="G166" s="33" t="e">
        <f aca="false">E166/SQRT(F166)</f>
        <v>#DIV/0!</v>
      </c>
      <c r="L166" s="0" t="s">
        <v>209</v>
      </c>
    </row>
    <row r="167" customFormat="false" ht="15" hidden="false" customHeight="false" outlineLevel="0" collapsed="false">
      <c r="A167" s="34" t="str">
        <f aca="false">'20-210917-4'!A$14</f>
        <v>DAP-21</v>
      </c>
      <c r="B167" s="34" t="n">
        <f aca="false">'20-210917-4'!B$14</f>
        <v>53687092200000</v>
      </c>
      <c r="C167" s="34" t="e">
        <f aca="false">'20-210917-4'!C$14</f>
        <v>#DIV/0!</v>
      </c>
      <c r="D167" s="34" t="n">
        <f aca="false">'20-210917-4'!D$14</f>
        <v>53687092200</v>
      </c>
      <c r="E167" s="34" t="e">
        <f aca="false">'20-210917-4'!E$14</f>
        <v>#DIV/0!</v>
      </c>
      <c r="F167" s="34"/>
      <c r="G167" s="33" t="e">
        <f aca="false">E167/SQRT(F167)</f>
        <v>#DIV/0!</v>
      </c>
      <c r="L167" s="0" t="s">
        <v>210</v>
      </c>
    </row>
    <row r="168" customFormat="false" ht="15" hidden="false" customHeight="false" outlineLevel="0" collapsed="false">
      <c r="A168" s="31" t="str">
        <f aca="false">'20-210917-5'!A$6</f>
        <v>DAP-23</v>
      </c>
      <c r="B168" s="31" t="n">
        <f aca="false">'20-210917-5'!B$6</f>
        <v>1581255.3924527</v>
      </c>
      <c r="C168" s="31" t="e">
        <f aca="false">'20-210917-5'!C$6</f>
        <v>#DIV/0!</v>
      </c>
      <c r="D168" s="31" t="n">
        <f aca="false">'20-210917-5'!D$6</f>
        <v>1581.2553924527</v>
      </c>
      <c r="E168" s="31" t="e">
        <f aca="false">'20-210917-5'!E$6</f>
        <v>#DIV/0!</v>
      </c>
      <c r="F168" s="31"/>
      <c r="G168" s="33" t="e">
        <f aca="false">E168/SQRT(F168)</f>
        <v>#DIV/0!</v>
      </c>
      <c r="L168" s="0" t="s">
        <v>211</v>
      </c>
    </row>
    <row r="169" customFormat="false" ht="15" hidden="false" customHeight="false" outlineLevel="0" collapsed="false">
      <c r="A169" s="34" t="str">
        <f aca="false">'190717-A'!A$20</f>
        <v>IM - M1</v>
      </c>
      <c r="B169" s="34" t="n">
        <f aca="false">'190717-A'!B$20</f>
        <v>1840437.37838302</v>
      </c>
      <c r="C169" s="34" t="e">
        <f aca="false">'190717-A'!C$20</f>
        <v>#DIV/0!</v>
      </c>
      <c r="D169" s="34" t="n">
        <f aca="false">'190717-A'!D$20</f>
        <v>1840.43737838302</v>
      </c>
      <c r="E169" s="34" t="e">
        <f aca="false">'190717-A'!E$20</f>
        <v>#DIV/0!</v>
      </c>
      <c r="F169" s="34"/>
      <c r="G169" s="33" t="e">
        <f aca="false">E169/SQRT(F169)</f>
        <v>#DIV/0!</v>
      </c>
      <c r="L169" s="0" t="s">
        <v>182</v>
      </c>
    </row>
    <row r="170" customFormat="false" ht="15" hidden="false" customHeight="false" outlineLevel="0" collapsed="false">
      <c r="A170" s="34" t="str">
        <f aca="false">'190717-A'!A$18</f>
        <v>IM - M2</v>
      </c>
      <c r="B170" s="34" t="n">
        <f aca="false">'190717-A'!B$18</f>
        <v>339384.386880751</v>
      </c>
      <c r="C170" s="34" t="e">
        <f aca="false">'190717-A'!C$18</f>
        <v>#DIV/0!</v>
      </c>
      <c r="D170" s="34" t="n">
        <f aca="false">'190717-A'!D$18</f>
        <v>339.384386880751</v>
      </c>
      <c r="E170" s="34" t="e">
        <f aca="false">'190717-A'!E$18</f>
        <v>#DIV/0!</v>
      </c>
      <c r="F170" s="34"/>
      <c r="G170" s="33" t="e">
        <f aca="false">E170/SQRT(F170)</f>
        <v>#DIV/0!</v>
      </c>
      <c r="L170" s="0" t="s">
        <v>181</v>
      </c>
    </row>
    <row r="171" customFormat="false" ht="15" hidden="false" customHeight="false" outlineLevel="0" collapsed="false">
      <c r="A171" s="34" t="str">
        <f aca="false">'190717-B'!A$20</f>
        <v>IM A07ICA</v>
      </c>
      <c r="B171" s="34" t="n">
        <f aca="false">'190717-B'!B$20</f>
        <v>53687092200000</v>
      </c>
      <c r="C171" s="34" t="e">
        <f aca="false">'190717-B'!C$20</f>
        <v>#DIV/0!</v>
      </c>
      <c r="D171" s="34" t="n">
        <f aca="false">'190717-B'!D$20</f>
        <v>53687092200</v>
      </c>
      <c r="E171" s="34" t="e">
        <f aca="false">'190717-B'!E$20</f>
        <v>#DIV/0!</v>
      </c>
      <c r="F171" s="34"/>
      <c r="G171" s="33" t="e">
        <f aca="false">E171/SQRT(F171)</f>
        <v>#DIV/0!</v>
      </c>
      <c r="L171" s="0" t="s">
        <v>190</v>
      </c>
    </row>
    <row r="172" customFormat="false" ht="15" hidden="false" customHeight="false" outlineLevel="0" collapsed="false">
      <c r="A172" s="31" t="str">
        <f aca="false">'190717-B'!A$6</f>
        <v>IM-M4</v>
      </c>
      <c r="B172" s="31" t="n">
        <f aca="false">'190717-B'!B$6</f>
        <v>2123862.28678139</v>
      </c>
      <c r="C172" s="31" t="e">
        <f aca="false">'190717-B'!C$6</f>
        <v>#DIV/0!</v>
      </c>
      <c r="D172" s="31" t="n">
        <f aca="false">'190717-B'!D$6</f>
        <v>2123.86228678139</v>
      </c>
      <c r="E172" s="31" t="e">
        <f aca="false">'190717-B'!E$6</f>
        <v>#DIV/0!</v>
      </c>
      <c r="F172" s="31"/>
      <c r="G172" s="33" t="e">
        <f aca="false">E172/SQRT(F172)</f>
        <v>#DIV/0!</v>
      </c>
      <c r="L172" s="0" t="s">
        <v>183</v>
      </c>
    </row>
    <row r="173" customFormat="false" ht="15" hidden="false" customHeight="false" outlineLevel="0" collapsed="false">
      <c r="A173" s="34" t="str">
        <f aca="false">'190717-B'!A$12</f>
        <v>IM-M54</v>
      </c>
      <c r="B173" s="34" t="n">
        <f aca="false">'190717-B'!B$12</f>
        <v>400335.96058884</v>
      </c>
      <c r="C173" s="34" t="e">
        <f aca="false">'190717-B'!C$12</f>
        <v>#DIV/0!</v>
      </c>
      <c r="D173" s="34" t="n">
        <f aca="false">'190717-B'!D$12</f>
        <v>400.33596058884</v>
      </c>
      <c r="E173" s="34" t="e">
        <f aca="false">'190717-B'!E$12</f>
        <v>#DIV/0!</v>
      </c>
      <c r="F173" s="34"/>
      <c r="G173" s="33" t="e">
        <f aca="false">E173/SQRT(F173)</f>
        <v>#DIV/0!</v>
      </c>
      <c r="L173" s="0" t="s">
        <v>186</v>
      </c>
    </row>
    <row r="174" customFormat="false" ht="15" hidden="false" customHeight="false" outlineLevel="0" collapsed="false">
      <c r="A174" s="31" t="str">
        <f aca="false">'190717-B'!A$8</f>
        <v>IM-M60</v>
      </c>
      <c r="B174" s="31" t="n">
        <f aca="false">'190717-B'!B$8</f>
        <v>24295.1906030716</v>
      </c>
      <c r="C174" s="31" t="e">
        <f aca="false">'190717-B'!C$8</f>
        <v>#DIV/0!</v>
      </c>
      <c r="D174" s="31" t="n">
        <f aca="false">'190717-B'!D$8</f>
        <v>24.2951906030716</v>
      </c>
      <c r="E174" s="31" t="e">
        <f aca="false">'190717-B'!E$8</f>
        <v>#DIV/0!</v>
      </c>
      <c r="F174" s="31"/>
      <c r="G174" s="33" t="e">
        <f aca="false">E174/SQRT(F174)</f>
        <v>#DIV/0!</v>
      </c>
      <c r="L174" s="0" t="s">
        <v>184</v>
      </c>
    </row>
    <row r="175" customFormat="false" ht="15" hidden="false" customHeight="false" outlineLevel="0" collapsed="false">
      <c r="A175" s="31" t="str">
        <f aca="false">'190717-B'!A$10</f>
        <v>IM-M7</v>
      </c>
      <c r="B175" s="31" t="n">
        <f aca="false">'190717-B'!B$10</f>
        <v>757831.047029747</v>
      </c>
      <c r="C175" s="31" t="e">
        <f aca="false">'190717-B'!C$10</f>
        <v>#DIV/0!</v>
      </c>
      <c r="D175" s="31" t="n">
        <f aca="false">'190717-B'!D$10</f>
        <v>757.831047029747</v>
      </c>
      <c r="E175" s="31" t="e">
        <f aca="false">'190717-B'!E$10</f>
        <v>#DIV/0!</v>
      </c>
      <c r="F175" s="31"/>
      <c r="G175" s="33" t="e">
        <f aca="false">E175/SQRT(F175)</f>
        <v>#DIV/0!</v>
      </c>
      <c r="L175" s="0" t="s">
        <v>185</v>
      </c>
    </row>
    <row r="176" customFormat="false" ht="15" hidden="false" customHeight="false" outlineLevel="0" collapsed="false">
      <c r="A176" s="34" t="str">
        <f aca="false">'190717-B'!A$16</f>
        <v>IMT-30</v>
      </c>
      <c r="B176" s="34" t="n">
        <f aca="false">'190717-B'!B$16</f>
        <v>53687092200000</v>
      </c>
      <c r="C176" s="34" t="e">
        <f aca="false">'190717-B'!C$16</f>
        <v>#DIV/0!</v>
      </c>
      <c r="D176" s="34" t="n">
        <f aca="false">'190717-B'!D$16</f>
        <v>53687092200</v>
      </c>
      <c r="E176" s="34" t="e">
        <f aca="false">'190717-B'!E$16</f>
        <v>#DIV/0!</v>
      </c>
      <c r="F176" s="34"/>
      <c r="G176" s="33" t="e">
        <f aca="false">E176/SQRT(F176)</f>
        <v>#DIV/0!</v>
      </c>
      <c r="L176" s="0" t="s">
        <v>188</v>
      </c>
    </row>
    <row r="177" customFormat="false" ht="15" hidden="false" customHeight="false" outlineLevel="0" collapsed="false">
      <c r="A177" s="34" t="str">
        <f aca="false">'190717-B'!A$18</f>
        <v>IMT32</v>
      </c>
      <c r="B177" s="34" t="n">
        <f aca="false">'190717-B'!B$18</f>
        <v>53687092200000</v>
      </c>
      <c r="C177" s="34" t="e">
        <f aca="false">'190717-B'!C$18</f>
        <v>#DIV/0!</v>
      </c>
      <c r="D177" s="34" t="n">
        <f aca="false">'190717-B'!D$18</f>
        <v>53687092200</v>
      </c>
      <c r="E177" s="34" t="e">
        <f aca="false">'190717-B'!E$18</f>
        <v>#DIV/0!</v>
      </c>
      <c r="F177" s="34"/>
      <c r="G177" s="33" t="e">
        <f aca="false">E177/SQRT(F177)</f>
        <v>#DIV/0!</v>
      </c>
      <c r="L177" s="0" t="s">
        <v>189</v>
      </c>
    </row>
    <row r="178" customFormat="false" ht="15" hidden="false" customHeight="false" outlineLevel="0" collapsed="false">
      <c r="A178" s="34" t="str">
        <f aca="false">'190717-B'!A$14</f>
        <v>IMT49</v>
      </c>
      <c r="B178" s="34" t="n">
        <f aca="false">'190717-B'!B$14</f>
        <v>53687092200000</v>
      </c>
      <c r="C178" s="34" t="e">
        <f aca="false">'190717-B'!C$14</f>
        <v>#DIV/0!</v>
      </c>
      <c r="D178" s="34" t="n">
        <f aca="false">'190717-B'!D$14</f>
        <v>53687092200</v>
      </c>
      <c r="E178" s="34" t="e">
        <f aca="false">'190717-B'!E$14</f>
        <v>#DIV/0!</v>
      </c>
      <c r="F178" s="34"/>
      <c r="G178" s="33" t="e">
        <f aca="false">E178/SQRT(F178)</f>
        <v>#DIV/0!</v>
      </c>
      <c r="L178" s="0" t="s">
        <v>187</v>
      </c>
    </row>
    <row r="179" customFormat="false" ht="15" hidden="false" customHeight="false" outlineLevel="0" collapsed="false">
      <c r="A179" s="31" t="str">
        <f aca="false">'090817-B'!A$8</f>
        <v>NJ1-19</v>
      </c>
      <c r="B179" s="31" t="n">
        <f aca="false">'090817-B'!B$8</f>
        <v>53687092200000</v>
      </c>
      <c r="C179" s="31" t="e">
        <f aca="false">'090817-B'!C$8</f>
        <v>#DIV/0!</v>
      </c>
      <c r="D179" s="31" t="n">
        <f aca="false">'090817-B'!D$8</f>
        <v>53687092200</v>
      </c>
      <c r="E179" s="31" t="e">
        <f aca="false">'090817-B'!E$8</f>
        <v>#DIV/0!</v>
      </c>
      <c r="F179" s="31"/>
      <c r="G179" s="33" t="e">
        <f aca="false">E179/SQRT(F179)</f>
        <v>#DIV/0!</v>
      </c>
      <c r="L179" s="0" t="s">
        <v>152</v>
      </c>
    </row>
    <row r="180" customFormat="false" ht="15" hidden="false" customHeight="false" outlineLevel="0" collapsed="false">
      <c r="A180" s="31" t="str">
        <f aca="false">'090817-B'!A$10</f>
        <v>NJ1-20</v>
      </c>
      <c r="B180" s="31" t="n">
        <f aca="false">'090817-B'!B$10</f>
        <v>143532.019018892</v>
      </c>
      <c r="C180" s="31" t="e">
        <f aca="false">'090817-B'!C$10</f>
        <v>#DIV/0!</v>
      </c>
      <c r="D180" s="31" t="n">
        <v>53687092200</v>
      </c>
      <c r="E180" s="31" t="e">
        <f aca="false">'090817-B'!E$10</f>
        <v>#DIV/0!</v>
      </c>
      <c r="F180" s="31"/>
      <c r="G180" s="33" t="e">
        <f aca="false">E180/SQRT(F180)</f>
        <v>#DIV/0!</v>
      </c>
      <c r="L180" s="0" t="s">
        <v>153</v>
      </c>
    </row>
    <row r="181" customFormat="false" ht="15" hidden="false" customHeight="false" outlineLevel="0" collapsed="false">
      <c r="A181" s="34" t="str">
        <f aca="false">'090817-B'!A$12</f>
        <v>NJ1-21</v>
      </c>
      <c r="B181" s="34" t="n">
        <f aca="false">'090817-B'!B$12</f>
        <v>534516.542894107</v>
      </c>
      <c r="C181" s="34" t="e">
        <f aca="false">'090817-B'!C$12</f>
        <v>#DIV/0!</v>
      </c>
      <c r="D181" s="34" t="n">
        <f aca="false">'090817-B'!D$12</f>
        <v>534.516542894107</v>
      </c>
      <c r="E181" s="34" t="e">
        <f aca="false">'090817-B'!E$12</f>
        <v>#DIV/0!</v>
      </c>
      <c r="F181" s="34"/>
      <c r="G181" s="33" t="e">
        <f aca="false">E181/SQRT(F181)</f>
        <v>#DIV/0!</v>
      </c>
      <c r="L181" s="0" t="s">
        <v>154</v>
      </c>
    </row>
    <row r="182" customFormat="false" ht="15" hidden="false" customHeight="false" outlineLevel="0" collapsed="false">
      <c r="A182" s="34" t="str">
        <f aca="false">'090817-B'!A$16</f>
        <v>NJ1-24</v>
      </c>
      <c r="B182" s="34" t="n">
        <f aca="false">'090817-B'!B$16</f>
        <v>5368709220000</v>
      </c>
      <c r="C182" s="34" t="e">
        <f aca="false">'090817-B'!C$16</f>
        <v>#DIV/0!</v>
      </c>
      <c r="D182" s="34" t="n">
        <f aca="false">'090817-B'!D$16</f>
        <v>5368709220</v>
      </c>
      <c r="E182" s="34" t="e">
        <f aca="false">'090817-B'!E$16</f>
        <v>#DIV/0!</v>
      </c>
      <c r="F182" s="34"/>
      <c r="G182" s="33" t="e">
        <f aca="false">E182/SQRT(F182)</f>
        <v>#DIV/0!</v>
      </c>
      <c r="L182" s="0" t="s">
        <v>156</v>
      </c>
    </row>
    <row r="183" customFormat="false" ht="15" hidden="false" customHeight="false" outlineLevel="0" collapsed="false">
      <c r="A183" s="34" t="str">
        <f aca="false">'090817-B'!A$18</f>
        <v>NJ1-26</v>
      </c>
      <c r="B183" s="34" t="n">
        <f aca="false">'090817-B'!B$18</f>
        <v>117857.863738832</v>
      </c>
      <c r="C183" s="34" t="e">
        <f aca="false">'090817-B'!C$18</f>
        <v>#DIV/0!</v>
      </c>
      <c r="D183" s="34" t="n">
        <f aca="false">'090817-B'!D$18</f>
        <v>117.857863738832</v>
      </c>
      <c r="E183" s="34" t="e">
        <f aca="false">'090817-B'!E$18</f>
        <v>#DIV/0!</v>
      </c>
      <c r="F183" s="34"/>
      <c r="G183" s="33" t="e">
        <f aca="false">E183/SQRT(F183)</f>
        <v>#DIV/0!</v>
      </c>
      <c r="L183" s="0" t="s">
        <v>157</v>
      </c>
    </row>
    <row r="184" customFormat="false" ht="15" hidden="false" customHeight="false" outlineLevel="0" collapsed="false">
      <c r="A184" s="34" t="str">
        <f aca="false">'090817-B'!A$20</f>
        <v>NJ1-27</v>
      </c>
      <c r="B184" s="34" t="n">
        <f aca="false">'090817-B'!B$20</f>
        <v>88796.5825343945</v>
      </c>
      <c r="C184" s="34" t="e">
        <f aca="false">'090817-B'!C$20</f>
        <v>#DIV/0!</v>
      </c>
      <c r="D184" s="34" t="n">
        <f aca="false">'090817-B'!D$20</f>
        <v>88.7965825343945</v>
      </c>
      <c r="E184" s="34" t="e">
        <f aca="false">'090817-B'!E$20</f>
        <v>#DIV/0!</v>
      </c>
      <c r="F184" s="34"/>
      <c r="G184" s="33" t="e">
        <f aca="false">E184/SQRT(F184)</f>
        <v>#DIV/0!</v>
      </c>
      <c r="L184" s="0" t="s">
        <v>158</v>
      </c>
    </row>
    <row r="185" customFormat="false" ht="15" hidden="false" customHeight="false" outlineLevel="0" collapsed="false">
      <c r="A185" s="31" t="str">
        <f aca="false">'090817-B'!A$6</f>
        <v>NJ1-31</v>
      </c>
      <c r="B185" s="31" t="n">
        <f aca="false">'090817-B'!B$6</f>
        <v>58285.8154193783</v>
      </c>
      <c r="C185" s="31" t="e">
        <f aca="false">'090817-B'!C$6</f>
        <v>#DIV/0!</v>
      </c>
      <c r="D185" s="31" t="n">
        <f aca="false">'090817-B'!D$6</f>
        <v>58.2858154193783</v>
      </c>
      <c r="E185" s="31" t="e">
        <f aca="false">'090817-B'!E$6</f>
        <v>#DIV/0!</v>
      </c>
      <c r="F185" s="31"/>
      <c r="G185" s="33" t="e">
        <f aca="false">E185/SQRT(F185)</f>
        <v>#DIV/0!</v>
      </c>
      <c r="L185" s="0" t="s">
        <v>151</v>
      </c>
    </row>
    <row r="186" customFormat="false" ht="15" hidden="false" customHeight="false" outlineLevel="0" collapsed="false">
      <c r="A186" s="34" t="str">
        <f aca="false">'090817-B'!A$14</f>
        <v>NJ1-32</v>
      </c>
      <c r="B186" s="34" t="n">
        <f aca="false">'090817-B'!B$14</f>
        <v>88753.5069893343</v>
      </c>
      <c r="C186" s="34" t="e">
        <f aca="false">'090817-B'!C$14</f>
        <v>#DIV/0!</v>
      </c>
      <c r="D186" s="34" t="n">
        <f aca="false">'090817-B'!D$14</f>
        <v>88.7535069893343</v>
      </c>
      <c r="E186" s="34" t="e">
        <f aca="false">'090817-B'!E$14</f>
        <v>#DIV/0!</v>
      </c>
      <c r="F186" s="34"/>
      <c r="G186" s="33" t="e">
        <f aca="false">E186/SQRT(F186)</f>
        <v>#DIV/0!</v>
      </c>
      <c r="L186" s="0" t="s">
        <v>155</v>
      </c>
    </row>
    <row r="187" customFormat="false" ht="15" hidden="false" customHeight="false" outlineLevel="0" collapsed="false">
      <c r="A187" s="34" t="str">
        <f aca="false">'090817-A'!A$20</f>
        <v>NJ1-4</v>
      </c>
      <c r="B187" s="34" t="n">
        <f aca="false">'090817-A'!B$20</f>
        <v>154041.803042041</v>
      </c>
      <c r="C187" s="34" t="e">
        <f aca="false">'090817-A'!C$20</f>
        <v>#DIV/0!</v>
      </c>
      <c r="D187" s="34" t="n">
        <f aca="false">'090817-A'!D$20</f>
        <v>154.041803042041</v>
      </c>
      <c r="E187" s="34" t="e">
        <f aca="false">'090817-A'!E$20</f>
        <v>#DIV/0!</v>
      </c>
      <c r="F187" s="34"/>
      <c r="G187" s="33" t="e">
        <f aca="false">E187/SQRT(F187)</f>
        <v>#DIV/0!</v>
      </c>
      <c r="L187" s="0" t="s">
        <v>150</v>
      </c>
    </row>
    <row r="188" customFormat="false" ht="15" hidden="false" customHeight="false" outlineLevel="0" collapsed="false">
      <c r="A188" s="34" t="str">
        <f aca="false">'190717-A'!A$14</f>
        <v>NJI1-36,37</v>
      </c>
      <c r="B188" s="34" t="n">
        <f aca="false">'190717-A'!B$14</f>
        <v>1863453.82689256</v>
      </c>
      <c r="C188" s="34" t="e">
        <f aca="false">'190717-A'!C$14</f>
        <v>#DIV/0!</v>
      </c>
      <c r="D188" s="34" t="n">
        <f aca="false">'190717-A'!D$14</f>
        <v>1863.45382689256</v>
      </c>
      <c r="E188" s="34" t="e">
        <f aca="false">'190717-A'!E$14</f>
        <v>#DIV/0!</v>
      </c>
      <c r="F188" s="34"/>
      <c r="G188" s="33" t="e">
        <f aca="false">E188/SQRT(F188)</f>
        <v>#DIV/0!</v>
      </c>
      <c r="L188" s="0" t="s">
        <v>179</v>
      </c>
    </row>
    <row r="189" customFormat="false" ht="15" hidden="false" customHeight="false" outlineLevel="0" collapsed="false">
      <c r="A189" s="31" t="str">
        <f aca="false">'190717-A'!A$6</f>
        <v>NJI-28</v>
      </c>
      <c r="B189" s="31" t="n">
        <f aca="false">'190717-A'!B$6</f>
        <v>1879495.18299226</v>
      </c>
      <c r="C189" s="31" t="e">
        <f aca="false">'190717-A'!C$6</f>
        <v>#DIV/0!</v>
      </c>
      <c r="D189" s="31" t="n">
        <f aca="false">'190717-A'!D$6</f>
        <v>1879.49518299226</v>
      </c>
      <c r="E189" s="31" t="e">
        <f aca="false">'190717-A'!E$6</f>
        <v>#DIV/0!</v>
      </c>
      <c r="F189" s="31"/>
      <c r="G189" s="33" t="e">
        <f aca="false">E189/SQRT(F189)</f>
        <v>#DIV/0!</v>
      </c>
      <c r="L189" s="0" t="s">
        <v>175</v>
      </c>
    </row>
    <row r="190" customFormat="false" ht="15" hidden="false" customHeight="false" outlineLevel="0" collapsed="false">
      <c r="A190" s="31" t="str">
        <f aca="false">'190717-A'!A$10</f>
        <v>NJI-30</v>
      </c>
      <c r="B190" s="31" t="n">
        <f aca="false">'190717-A'!B$10</f>
        <v>1312117.03196865</v>
      </c>
      <c r="C190" s="31" t="e">
        <f aca="false">'190717-A'!C$10</f>
        <v>#DIV/0!</v>
      </c>
      <c r="D190" s="31" t="n">
        <f aca="false">'190717-A'!D$10</f>
        <v>1312.11703196865</v>
      </c>
      <c r="E190" s="31" t="e">
        <f aca="false">'190717-A'!E$10</f>
        <v>#DIV/0!</v>
      </c>
      <c r="F190" s="31"/>
      <c r="G190" s="33" t="e">
        <f aca="false">E190/SQRT(F190)</f>
        <v>#DIV/0!</v>
      </c>
      <c r="L190" s="0" t="s">
        <v>177</v>
      </c>
    </row>
    <row r="191" customFormat="false" ht="15" hidden="false" customHeight="false" outlineLevel="0" collapsed="false">
      <c r="A191" s="34" t="str">
        <f aca="false">'190717-A'!A$16</f>
        <v>NJI-33,39</v>
      </c>
      <c r="B191" s="34" t="n">
        <f aca="false">'190717-A'!B$16</f>
        <v>47040.1533550206</v>
      </c>
      <c r="C191" s="34" t="e">
        <f aca="false">'190717-A'!C$16</f>
        <v>#DIV/0!</v>
      </c>
      <c r="D191" s="34" t="n">
        <f aca="false">'190717-A'!D$16</f>
        <v>47.0401533550206</v>
      </c>
      <c r="E191" s="34" t="e">
        <f aca="false">'190717-A'!E$16</f>
        <v>#DIV/0!</v>
      </c>
      <c r="F191" s="34"/>
      <c r="G191" s="33" t="e">
        <f aca="false">E191/SQRT(F191)</f>
        <v>#DIV/0!</v>
      </c>
      <c r="L191" s="0" t="s">
        <v>180</v>
      </c>
    </row>
    <row r="192" customFormat="false" ht="15" hidden="false" customHeight="false" outlineLevel="0" collapsed="false">
      <c r="A192" s="34" t="str">
        <f aca="false">'190717-A'!A$12</f>
        <v>NJI-35</v>
      </c>
      <c r="B192" s="34" t="n">
        <f aca="false">'190717-A'!B$12</f>
        <v>219050.19027124</v>
      </c>
      <c r="C192" s="34" t="e">
        <f aca="false">'190717-A'!C$12</f>
        <v>#DIV/0!</v>
      </c>
      <c r="D192" s="34" t="n">
        <f aca="false">'190717-A'!D$12</f>
        <v>219.05019027124</v>
      </c>
      <c r="E192" s="34" t="e">
        <f aca="false">'190717-A'!E$12</f>
        <v>#DIV/0!</v>
      </c>
      <c r="F192" s="34"/>
      <c r="G192" s="33" t="e">
        <f aca="false">E192/SQRT(F192)</f>
        <v>#DIV/0!</v>
      </c>
      <c r="L192" s="0" t="s">
        <v>178</v>
      </c>
    </row>
    <row r="193" customFormat="false" ht="15" hidden="false" customHeight="false" outlineLevel="0" collapsed="false">
      <c r="A193" s="31" t="str">
        <f aca="false">'190717-A'!A$8</f>
        <v>NJI-38</v>
      </c>
      <c r="B193" s="31" t="n">
        <f aca="false">'190717-A'!B$8</f>
        <v>53687092200000</v>
      </c>
      <c r="C193" s="31" t="e">
        <f aca="false">'190717-A'!C$8</f>
        <v>#DIV/0!</v>
      </c>
      <c r="D193" s="31" t="n">
        <f aca="false">'190717-A'!D$8</f>
        <v>53687092200</v>
      </c>
      <c r="E193" s="31" t="e">
        <f aca="false">'190717-A'!E$8</f>
        <v>#DIV/0!</v>
      </c>
      <c r="F193" s="31"/>
      <c r="G193" s="33" t="e">
        <f aca="false">E193/SQRT(F193)</f>
        <v>#DIV/0!</v>
      </c>
      <c r="L193" s="0" t="s">
        <v>176</v>
      </c>
    </row>
    <row r="194" customFormat="false" ht="15" hidden="false" customHeight="false" outlineLevel="0" collapsed="false">
      <c r="A194" s="31" t="str">
        <f aca="false">'080817-B'!A$8</f>
        <v>RA-B23+91</v>
      </c>
      <c r="B194" s="31" t="n">
        <f aca="false">'080817-B'!B$8</f>
        <v>113096.50525299</v>
      </c>
      <c r="C194" s="31" t="e">
        <f aca="false">'080817-B'!C$8</f>
        <v>#DIV/0!</v>
      </c>
      <c r="D194" s="31" t="n">
        <f aca="false">'080817-B'!D$8</f>
        <v>113.09650525299</v>
      </c>
      <c r="E194" s="31" t="e">
        <f aca="false">'080817-B'!E$8</f>
        <v>#DIV/0!</v>
      </c>
      <c r="F194" s="31"/>
      <c r="G194" s="33" t="e">
        <f aca="false">E194/SQRT(F194)</f>
        <v>#DIV/0!</v>
      </c>
      <c r="L194" s="0" t="s">
        <v>140</v>
      </c>
    </row>
    <row r="195" customFormat="false" ht="15" hidden="false" customHeight="false" outlineLevel="0" collapsed="false">
      <c r="A195" s="34" t="str">
        <f aca="false">'080817-A'!A$18</f>
        <v>RA-B51+57</v>
      </c>
      <c r="B195" s="34" t="n">
        <f aca="false">'080817-A'!B$18</f>
        <v>93753.6950194135</v>
      </c>
      <c r="C195" s="34" t="e">
        <f aca="false">'080817-A'!C$18</f>
        <v>#DIV/0!</v>
      </c>
      <c r="D195" s="34" t="n">
        <f aca="false">'080817-A'!D$18</f>
        <v>93.7536950194135</v>
      </c>
      <c r="E195" s="34" t="e">
        <f aca="false">'080817-A'!E$18</f>
        <v>#DIV/0!</v>
      </c>
      <c r="F195" s="34"/>
      <c r="G195" s="33" t="e">
        <f aca="false">E195/SQRT(F195)</f>
        <v>#DIV/0!</v>
      </c>
      <c r="L195" s="0" t="s">
        <v>137</v>
      </c>
    </row>
    <row r="196" customFormat="false" ht="15" hidden="false" customHeight="false" outlineLevel="0" collapsed="false">
      <c r="A196" s="34" t="str">
        <f aca="false">'080817-A'!A$16</f>
        <v>RA-B55+71</v>
      </c>
      <c r="B196" s="34" t="n">
        <f aca="false">'080817-A'!B$16</f>
        <v>20050.076543479</v>
      </c>
      <c r="C196" s="34" t="e">
        <f aca="false">'080817-A'!C$16</f>
        <v>#DIV/0!</v>
      </c>
      <c r="D196" s="34" t="n">
        <f aca="false">'080817-A'!D$16</f>
        <v>20.050076543479</v>
      </c>
      <c r="E196" s="34" t="e">
        <f aca="false">'080817-A'!E$16</f>
        <v>#DIV/0!</v>
      </c>
      <c r="F196" s="34"/>
      <c r="G196" s="33" t="e">
        <f aca="false">E196/SQRT(F196)</f>
        <v>#DIV/0!</v>
      </c>
      <c r="L196" s="0" t="s">
        <v>136</v>
      </c>
    </row>
    <row r="197" customFormat="false" ht="15" hidden="false" customHeight="false" outlineLevel="0" collapsed="false">
      <c r="A197" s="34" t="str">
        <f aca="false">'080817-A'!A$14</f>
        <v>RA-B87+89</v>
      </c>
      <c r="B197" s="34" t="n">
        <f aca="false">'080817-A'!B$14</f>
        <v>25975.0565921847</v>
      </c>
      <c r="C197" s="34" t="e">
        <f aca="false">'080817-A'!C$14</f>
        <v>#DIV/0!</v>
      </c>
      <c r="D197" s="34" t="n">
        <f aca="false">'080817-A'!D$14</f>
        <v>25.9750565921847</v>
      </c>
      <c r="E197" s="34" t="e">
        <f aca="false">'080817-A'!E$14</f>
        <v>#DIV/0!</v>
      </c>
      <c r="F197" s="34"/>
      <c r="G197" s="33" t="e">
        <f aca="false">E197/SQRT(F197)</f>
        <v>#DIV/0!</v>
      </c>
      <c r="L197" s="0" t="s">
        <v>135</v>
      </c>
    </row>
    <row r="198" customFormat="false" ht="15" hidden="false" customHeight="false" outlineLevel="0" collapsed="false">
      <c r="A198" s="34" t="str">
        <f aca="false">'030817-A'!A$16</f>
        <v>TL2-41</v>
      </c>
      <c r="B198" s="34" t="n">
        <f aca="false">'030817-A'!B$16</f>
        <v>744702.888142749</v>
      </c>
      <c r="C198" s="34" t="e">
        <f aca="false">'030817-A'!C$16</f>
        <v>#DIV/0!</v>
      </c>
      <c r="D198" s="34" t="n">
        <f aca="false">'030817-A'!D$16</f>
        <v>744.702888142749</v>
      </c>
      <c r="E198" s="34" t="e">
        <f aca="false">'030817-A'!E$16</f>
        <v>#DIV/0!</v>
      </c>
      <c r="F198" s="34"/>
      <c r="G198" s="33" t="e">
        <f aca="false">E198/SQRT(F198)</f>
        <v>#DIV/0!</v>
      </c>
      <c r="L198" s="0" t="s">
        <v>164</v>
      </c>
    </row>
    <row r="199" customFormat="false" ht="15" hidden="false" customHeight="false" outlineLevel="0" collapsed="false">
      <c r="A199" s="34" t="str">
        <f aca="false">'030817-A'!A$12</f>
        <v>TL2-58</v>
      </c>
      <c r="B199" s="34" t="n">
        <f aca="false">'030817-A'!B$12</f>
        <v>53687092200000</v>
      </c>
      <c r="C199" s="34" t="e">
        <f aca="false">'030817-A'!C$12</f>
        <v>#DIV/0!</v>
      </c>
      <c r="D199" s="34" t="n">
        <f aca="false">'030817-A'!D$12</f>
        <v>53687092200</v>
      </c>
      <c r="E199" s="34" t="e">
        <f aca="false">'030817-A'!E$12</f>
        <v>#DIV/0!</v>
      </c>
      <c r="F199" s="34"/>
      <c r="G199" s="33" t="e">
        <f aca="false">E199/SQRT(F199)</f>
        <v>#DIV/0!</v>
      </c>
      <c r="L199" s="0" t="s">
        <v>162</v>
      </c>
    </row>
    <row r="200" customFormat="false" ht="15" hidden="false" customHeight="false" outlineLevel="0" collapsed="false">
      <c r="A200" s="34" t="str">
        <f aca="false">'030817-A'!A$14</f>
        <v>TL2-68</v>
      </c>
      <c r="B200" s="34" t="n">
        <f aca="false">'030817-A'!B$14</f>
        <v>23356.0436752099</v>
      </c>
      <c r="C200" s="34" t="e">
        <f aca="false">'030817-A'!C$14</f>
        <v>#DIV/0!</v>
      </c>
      <c r="D200" s="34" t="n">
        <f aca="false">'030817-A'!D$14</f>
        <v>23.3560436752099</v>
      </c>
      <c r="E200" s="34" t="e">
        <f aca="false">'030817-A'!E$14</f>
        <v>#DIV/0!</v>
      </c>
      <c r="F200" s="34"/>
      <c r="G200" s="33" t="e">
        <f aca="false">E200/SQRT(F200)</f>
        <v>#DIV/0!</v>
      </c>
      <c r="L200" s="0" t="s">
        <v>163</v>
      </c>
    </row>
    <row r="201" customFormat="false" ht="15" hidden="false" customHeight="false" outlineLevel="0" collapsed="false">
      <c r="A201" s="31" t="str">
        <f aca="false">'030817-A'!A$10</f>
        <v>TL2-74</v>
      </c>
      <c r="B201" s="31" t="n">
        <f aca="false">'030817-A'!B$10</f>
        <v>25490.9193696851</v>
      </c>
      <c r="C201" s="31" t="e">
        <f aca="false">'030817-A'!C$10</f>
        <v>#DIV/0!</v>
      </c>
      <c r="D201" s="31" t="n">
        <f aca="false">'030817-A'!D$10</f>
        <v>25.4909193696851</v>
      </c>
      <c r="E201" s="31" t="e">
        <f aca="false">'030817-A'!E$10</f>
        <v>#DIV/0!</v>
      </c>
      <c r="F201" s="31"/>
      <c r="G201" s="33" t="e">
        <f aca="false">E201/SQRT(F201)</f>
        <v>#DIV/0!</v>
      </c>
      <c r="L201" s="0" t="s">
        <v>161</v>
      </c>
    </row>
  </sheetData>
  <mergeCells count="2">
    <mergeCell ref="B1:C1"/>
    <mergeCell ref="D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0"/>
  <sheetViews>
    <sheetView showFormulas="false" showGridLines="true" showRowColHeaders="true" showZeros="true" rightToLeft="false" tabSelected="false" showOutlineSymbols="true" defaultGridColor="true" view="normal" topLeftCell="A190" colorId="64" zoomScale="65" zoomScaleNormal="65" zoomScalePageLayoutView="100" workbookViewId="0">
      <selection pane="topLeft" activeCell="K71" activeCellId="0" sqref="K7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1.94"/>
    <col collapsed="false" customWidth="true" hidden="false" outlineLevel="0" max="3" min="3" style="0" width="38.14"/>
    <col collapsed="false" customWidth="true" hidden="false" outlineLevel="0" max="4" min="4" style="0" width="8.53"/>
    <col collapsed="false" customWidth="true" hidden="false" outlineLevel="0" max="5" min="5" style="0" width="12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216</v>
      </c>
      <c r="B1" s="0" t="s">
        <v>217</v>
      </c>
      <c r="C1" s="0" t="s">
        <v>218</v>
      </c>
    </row>
    <row r="2" customFormat="false" ht="15" hidden="false" customHeight="false" outlineLevel="0" collapsed="false">
      <c r="A2" s="0" t="s">
        <v>99</v>
      </c>
      <c r="B2" s="35" t="n">
        <v>41.3003115779252</v>
      </c>
      <c r="C2" s="36" t="n">
        <f aca="false">IF(B2&gt;1000,"&gt; 1 mM",B2)</f>
        <v>41.3003115779252</v>
      </c>
    </row>
    <row r="3" customFormat="false" ht="15" hidden="false" customHeight="false" outlineLevel="0" collapsed="false">
      <c r="A3" s="0" t="s">
        <v>104</v>
      </c>
      <c r="B3" s="35" t="n">
        <v>458.49580100232</v>
      </c>
      <c r="C3" s="36" t="n">
        <f aca="false">IF(B3&gt;1000,"&gt; 1 mM",B3)</f>
        <v>458.49580100232</v>
      </c>
    </row>
    <row r="4" customFormat="false" ht="15" hidden="false" customHeight="false" outlineLevel="0" collapsed="false">
      <c r="A4" s="0" t="s">
        <v>105</v>
      </c>
      <c r="B4" s="35" t="n">
        <v>1180.10943636518</v>
      </c>
      <c r="C4" s="36" t="str">
        <f aca="false">IF(B4&gt;1000,"&gt; 1 mM",B4)</f>
        <v>&gt; 1 mM</v>
      </c>
    </row>
    <row r="5" customFormat="false" ht="15" hidden="false" customHeight="false" outlineLevel="0" collapsed="false">
      <c r="A5" s="0" t="s">
        <v>106</v>
      </c>
      <c r="B5" s="35" t="n">
        <v>73.8960173737651</v>
      </c>
      <c r="C5" s="36" t="n">
        <f aca="false">IF(B5&gt;1000,"&gt; 1 mM",B5)</f>
        <v>73.8960173737651</v>
      </c>
    </row>
    <row r="6" customFormat="false" ht="15" hidden="false" customHeight="false" outlineLevel="0" collapsed="false">
      <c r="A6" s="0" t="s">
        <v>107</v>
      </c>
      <c r="B6" s="35" t="n">
        <v>26843546100</v>
      </c>
      <c r="C6" s="36" t="str">
        <f aca="false">IF(B6&gt;1000,"&gt; 1 mM",B6)</f>
        <v>&gt; 1 mM</v>
      </c>
    </row>
    <row r="7" customFormat="false" ht="15" hidden="false" customHeight="false" outlineLevel="0" collapsed="false">
      <c r="A7" s="0" t="s">
        <v>108</v>
      </c>
      <c r="B7" s="35" t="n">
        <v>489.826853816839</v>
      </c>
      <c r="C7" s="36" t="n">
        <f aca="false">IF(B7&gt;1000,"&gt; 1 mM",B7)</f>
        <v>489.826853816839</v>
      </c>
    </row>
    <row r="8" customFormat="false" ht="15" hidden="false" customHeight="false" outlineLevel="0" collapsed="false">
      <c r="A8" s="0" t="s">
        <v>109</v>
      </c>
      <c r="B8" s="35" t="n">
        <v>229.581629833754</v>
      </c>
      <c r="C8" s="36" t="n">
        <f aca="false">IF(B8&gt;1000,"&gt; 1 mM",B8)</f>
        <v>229.581629833754</v>
      </c>
    </row>
    <row r="9" customFormat="false" ht="15" hidden="false" customHeight="false" outlineLevel="0" collapsed="false">
      <c r="A9" s="0" t="s">
        <v>110</v>
      </c>
      <c r="B9" s="35" t="n">
        <v>26843546100</v>
      </c>
      <c r="C9" s="36" t="str">
        <f aca="false">IF(B9&gt;1000,"&gt; 1 mM",B9)</f>
        <v>&gt; 1 mM</v>
      </c>
    </row>
    <row r="10" customFormat="false" ht="15" hidden="false" customHeight="false" outlineLevel="0" collapsed="false">
      <c r="A10" s="0" t="s">
        <v>111</v>
      </c>
      <c r="B10" s="35" t="n">
        <v>3713.73740457996</v>
      </c>
      <c r="C10" s="36" t="str">
        <f aca="false">IF(B10&gt;1000,"&gt; 1 mM",B10)</f>
        <v>&gt; 1 mM</v>
      </c>
    </row>
    <row r="11" customFormat="false" ht="15" hidden="false" customHeight="false" outlineLevel="0" collapsed="false">
      <c r="A11" s="0" t="s">
        <v>112</v>
      </c>
      <c r="B11" s="35" t="n">
        <v>26843546100000</v>
      </c>
      <c r="C11" s="36" t="str">
        <f aca="false">IF(B11&gt;1000,"&gt; 1 mM",B11)</f>
        <v>&gt; 1 mM</v>
      </c>
    </row>
    <row r="12" customFormat="false" ht="15" hidden="false" customHeight="false" outlineLevel="0" collapsed="false">
      <c r="A12" s="0" t="s">
        <v>113</v>
      </c>
      <c r="B12" s="35" t="n">
        <v>26843546100</v>
      </c>
      <c r="C12" s="36" t="str">
        <f aca="false">IF(B12&gt;1000,"&gt; 1 mM",B12)</f>
        <v>&gt; 1 mM</v>
      </c>
    </row>
    <row r="13" customFormat="false" ht="15" hidden="false" customHeight="false" outlineLevel="0" collapsed="false">
      <c r="A13" s="0" t="s">
        <v>98</v>
      </c>
      <c r="B13" s="35" t="n">
        <v>104.251054673805</v>
      </c>
      <c r="C13" s="36" t="n">
        <f aca="false">IF(B13&gt;1000,"&gt; 1 mM",B13)</f>
        <v>104.251054673805</v>
      </c>
    </row>
    <row r="14" customFormat="false" ht="15" hidden="false" customHeight="false" outlineLevel="0" collapsed="false">
      <c r="A14" s="0" t="s">
        <v>100</v>
      </c>
      <c r="B14" s="35" t="n">
        <v>600.99661748137</v>
      </c>
      <c r="C14" s="36" t="n">
        <f aca="false">IF(B14&gt;1000,"&gt; 1 mM",B14)</f>
        <v>600.99661748137</v>
      </c>
      <c r="I14" s="0" t="s">
        <v>219</v>
      </c>
      <c r="J14" s="0" t="s">
        <v>220</v>
      </c>
    </row>
    <row r="15" customFormat="false" ht="15" hidden="false" customHeight="false" outlineLevel="0" collapsed="false">
      <c r="A15" s="0" t="s">
        <v>101</v>
      </c>
      <c r="B15" s="35" t="n">
        <v>62.9972358211615</v>
      </c>
      <c r="C15" s="36" t="n">
        <f aca="false">IF(B15&gt;1000,"&gt; 1 mM",B15)</f>
        <v>62.9972358211615</v>
      </c>
      <c r="D15" s="35" t="n">
        <v>62.9972358211615</v>
      </c>
      <c r="E15" s="0" t="n">
        <f aca="false">D15*10^(-6)</f>
        <v>6.29972358211615E-005</v>
      </c>
      <c r="G15" s="37" t="n">
        <f aca="false">-(LOG10(E15))</f>
        <v>4.20067850600599</v>
      </c>
      <c r="I15" s="37" t="n">
        <f aca="false">1.37*G15/17</f>
        <v>0.338525267836953</v>
      </c>
      <c r="J15" s="37" t="n">
        <f aca="false">G15-1.298</f>
        <v>2.90267850600599</v>
      </c>
    </row>
    <row r="16" customFormat="false" ht="15" hidden="false" customHeight="false" outlineLevel="0" collapsed="false">
      <c r="A16" s="0" t="s">
        <v>102</v>
      </c>
      <c r="B16" s="35" t="n">
        <v>263.271819709917</v>
      </c>
      <c r="C16" s="36" t="n">
        <f aca="false">IF(B16&gt;1000,"&gt; 1 mM",B16)</f>
        <v>263.271819709917</v>
      </c>
    </row>
    <row r="17" customFormat="false" ht="15" hidden="false" customHeight="false" outlineLevel="0" collapsed="false">
      <c r="A17" s="0" t="s">
        <v>103</v>
      </c>
      <c r="B17" s="35" t="n">
        <v>1288.89937956828</v>
      </c>
      <c r="C17" s="36" t="str">
        <f aca="false">IF(B17&gt;1000,"&gt; 1 mM",B17)</f>
        <v>&gt; 1 mM</v>
      </c>
    </row>
    <row r="18" customFormat="false" ht="15" hidden="false" customHeight="false" outlineLevel="0" collapsed="false">
      <c r="A18" s="0" t="s">
        <v>114</v>
      </c>
      <c r="B18" s="35" t="n">
        <v>36.3554840199902</v>
      </c>
      <c r="C18" s="36" t="n">
        <f aca="false">IF(B18&gt;1000,"&gt; 1 mM",B18)</f>
        <v>36.3554840199902</v>
      </c>
    </row>
    <row r="19" customFormat="false" ht="15" hidden="false" customHeight="false" outlineLevel="0" collapsed="false">
      <c r="A19" s="0" t="s">
        <v>122</v>
      </c>
      <c r="B19" s="35" t="n">
        <v>26843546100</v>
      </c>
      <c r="C19" s="36" t="str">
        <f aca="false">IF(B19&gt;1000,"&gt; 1 mM",B19)</f>
        <v>&gt; 1 mM</v>
      </c>
    </row>
    <row r="20" customFormat="false" ht="15" hidden="false" customHeight="false" outlineLevel="0" collapsed="false">
      <c r="A20" s="0" t="s">
        <v>124</v>
      </c>
      <c r="B20" s="35" t="n">
        <v>129.492953267958</v>
      </c>
      <c r="C20" s="36" t="n">
        <f aca="false">IF(B20&gt;1000,"&gt; 1 mM",B20)</f>
        <v>129.492953267958</v>
      </c>
    </row>
    <row r="21" customFormat="false" ht="15" hidden="false" customHeight="false" outlineLevel="0" collapsed="false">
      <c r="A21" s="0" t="s">
        <v>125</v>
      </c>
      <c r="B21" s="35" t="n">
        <v>47.2279822998433</v>
      </c>
      <c r="C21" s="36" t="n">
        <f aca="false">IF(B21&gt;1000,"&gt; 1 mM",B21)</f>
        <v>47.2279822998433</v>
      </c>
    </row>
    <row r="22" customFormat="false" ht="15" hidden="false" customHeight="false" outlineLevel="0" collapsed="false">
      <c r="A22" s="0" t="s">
        <v>126</v>
      </c>
      <c r="B22" s="35" t="n">
        <v>20.3509288574302</v>
      </c>
      <c r="C22" s="36" t="n">
        <f aca="false">IF(B22&gt;1000,"&gt; 1 mM",B22)</f>
        <v>20.3509288574302</v>
      </c>
    </row>
    <row r="23" customFormat="false" ht="15" hidden="false" customHeight="false" outlineLevel="0" collapsed="false">
      <c r="A23" s="0" t="s">
        <v>127</v>
      </c>
      <c r="B23" s="35" t="n">
        <v>1591.47219382454</v>
      </c>
      <c r="C23" s="36" t="str">
        <f aca="false">IF(B23&gt;1000,"&gt; 1 mM",B23)</f>
        <v>&gt; 1 mM</v>
      </c>
      <c r="I23" s="0" t="s">
        <v>219</v>
      </c>
      <c r="J23" s="0" t="s">
        <v>220</v>
      </c>
    </row>
    <row r="24" customFormat="false" ht="15" hidden="false" customHeight="false" outlineLevel="0" collapsed="false">
      <c r="A24" s="0" t="s">
        <v>115</v>
      </c>
      <c r="B24" s="35" t="n">
        <v>41.6801539951417</v>
      </c>
      <c r="C24" s="36" t="n">
        <f aca="false">IF(B24&gt;1000,"&gt; 1 mM",B24)</f>
        <v>41.6801539951417</v>
      </c>
      <c r="D24" s="0" t="n">
        <v>16.7</v>
      </c>
      <c r="E24" s="0" t="n">
        <f aca="false">D24*10^(-6)</f>
        <v>1.67E-005</v>
      </c>
      <c r="G24" s="37" t="n">
        <f aca="false">-(LOG10(E24))</f>
        <v>4.77728352885242</v>
      </c>
      <c r="I24" s="37" t="n">
        <f aca="false">1.37*G24/14</f>
        <v>0.467491316751987</v>
      </c>
      <c r="J24" s="37" t="n">
        <f aca="false">G24-0.366</f>
        <v>4.41128352885242</v>
      </c>
    </row>
    <row r="25" customFormat="false" ht="15" hidden="false" customHeight="false" outlineLevel="0" collapsed="false">
      <c r="A25" s="0" t="s">
        <v>116</v>
      </c>
      <c r="B25" s="35" t="n">
        <v>47.1075762308773</v>
      </c>
      <c r="C25" s="36" t="n">
        <f aca="false">IF(B25&gt;1000,"&gt; 1 mM",B25)</f>
        <v>47.1075762308773</v>
      </c>
      <c r="D25" s="35"/>
      <c r="G25" s="37"/>
      <c r="I25" s="37"/>
    </row>
    <row r="26" customFormat="false" ht="15" hidden="false" customHeight="false" outlineLevel="0" collapsed="false">
      <c r="A26" s="0" t="s">
        <v>117</v>
      </c>
      <c r="B26" s="35" t="n">
        <v>141.913593338643</v>
      </c>
      <c r="C26" s="36" t="n">
        <f aca="false">IF(B26&gt;1000,"&gt; 1 mM",B26)</f>
        <v>141.913593338643</v>
      </c>
    </row>
    <row r="27" customFormat="false" ht="15" hidden="false" customHeight="false" outlineLevel="0" collapsed="false">
      <c r="A27" s="0" t="s">
        <v>118</v>
      </c>
      <c r="B27" s="35" t="n">
        <v>6.93587299364974</v>
      </c>
      <c r="C27" s="36" t="n">
        <f aca="false">IF(B27&gt;1000,"&gt; 1 mM",B27)</f>
        <v>6.93587299364974</v>
      </c>
    </row>
    <row r="28" customFormat="false" ht="15" hidden="false" customHeight="false" outlineLevel="0" collapsed="false">
      <c r="A28" s="0" t="s">
        <v>119</v>
      </c>
      <c r="B28" s="35" t="n">
        <v>2617.60467236184</v>
      </c>
      <c r="C28" s="36" t="str">
        <f aca="false">IF(B28&gt;1000,"&gt; 1 mM",B28)</f>
        <v>&gt; 1 mM</v>
      </c>
    </row>
    <row r="29" customFormat="false" ht="15" hidden="false" customHeight="false" outlineLevel="0" collapsed="false">
      <c r="A29" s="0" t="s">
        <v>120</v>
      </c>
      <c r="B29" s="35" t="n">
        <v>26843546100</v>
      </c>
      <c r="C29" s="36" t="str">
        <f aca="false">IF(B29&gt;1000,"&gt; 1 mM",B29)</f>
        <v>&gt; 1 mM</v>
      </c>
    </row>
    <row r="30" customFormat="false" ht="15" hidden="false" customHeight="false" outlineLevel="0" collapsed="false">
      <c r="A30" s="0" t="s">
        <v>121</v>
      </c>
      <c r="B30" s="35" t="n">
        <v>20.1511237291063</v>
      </c>
      <c r="C30" s="36" t="n">
        <f aca="false">IF(B30&gt;1000,"&gt; 1 mM",B30)</f>
        <v>20.1511237291063</v>
      </c>
    </row>
    <row r="31" customFormat="false" ht="15" hidden="false" customHeight="false" outlineLevel="0" collapsed="false">
      <c r="A31" s="0" t="s">
        <v>58</v>
      </c>
      <c r="B31" s="35" t="n">
        <v>113.271784211791</v>
      </c>
      <c r="C31" s="36" t="n">
        <f aca="false">IF(B31&gt;1000,"&gt; 1 mM",B31)</f>
        <v>113.271784211791</v>
      </c>
    </row>
    <row r="32" customFormat="false" ht="15" hidden="false" customHeight="false" outlineLevel="0" collapsed="false">
      <c r="A32" s="0" t="s">
        <v>41</v>
      </c>
      <c r="B32" s="35" t="n">
        <v>1781.90773757846</v>
      </c>
      <c r="C32" s="36" t="str">
        <f aca="false">IF(B32&gt;1000,"&gt; 1 mM",B32)</f>
        <v>&gt; 1 mM</v>
      </c>
    </row>
    <row r="33" customFormat="false" ht="15" hidden="false" customHeight="false" outlineLevel="0" collapsed="false">
      <c r="A33" s="0" t="s">
        <v>42</v>
      </c>
      <c r="B33" s="35" t="n">
        <v>397.981188613704</v>
      </c>
      <c r="C33" s="36" t="n">
        <f aca="false">IF(B33&gt;1000,"&gt; 1 mM",B33)</f>
        <v>397.981188613704</v>
      </c>
    </row>
    <row r="34" customFormat="false" ht="15" hidden="false" customHeight="false" outlineLevel="0" collapsed="false">
      <c r="A34" s="0" t="s">
        <v>8</v>
      </c>
      <c r="B34" s="35" t="n">
        <v>132.495296709114</v>
      </c>
      <c r="C34" s="36" t="n">
        <f aca="false">IF(B34&gt;1000,"&gt; 1 mM",B34)</f>
        <v>132.495296709114</v>
      </c>
    </row>
    <row r="35" customFormat="false" ht="15" hidden="false" customHeight="false" outlineLevel="0" collapsed="false">
      <c r="A35" s="0" t="s">
        <v>35</v>
      </c>
      <c r="B35" s="35" t="n">
        <v>1490.83168761828</v>
      </c>
      <c r="C35" s="36" t="str">
        <f aca="false">IF(B35&gt;1000,"&gt; 1 mM",B35)</f>
        <v>&gt; 1 mM</v>
      </c>
    </row>
    <row r="36" customFormat="false" ht="15" hidden="false" customHeight="false" outlineLevel="0" collapsed="false">
      <c r="A36" s="0" t="s">
        <v>44</v>
      </c>
      <c r="B36" s="35" t="n">
        <v>87.8366061379401</v>
      </c>
      <c r="C36" s="36" t="n">
        <f aca="false">IF(B36&gt;1000,"&gt; 1 mM",B36)</f>
        <v>87.8366061379401</v>
      </c>
    </row>
    <row r="37" customFormat="false" ht="15" hidden="false" customHeight="false" outlineLevel="0" collapsed="false">
      <c r="A37" s="0" t="s">
        <v>48</v>
      </c>
      <c r="B37" s="35" t="n">
        <v>1357.53760437171</v>
      </c>
      <c r="C37" s="36" t="str">
        <f aca="false">IF(B37&gt;1000,"&gt; 1 mM",B37)</f>
        <v>&gt; 1 mM</v>
      </c>
    </row>
    <row r="38" customFormat="false" ht="15" hidden="false" customHeight="false" outlineLevel="0" collapsed="false">
      <c r="A38" s="0" t="s">
        <v>9</v>
      </c>
      <c r="B38" s="35" t="n">
        <v>3639.07870731659</v>
      </c>
      <c r="C38" s="36" t="str">
        <f aca="false">IF(B38&gt;1000,"&gt; 1 mM",B38)</f>
        <v>&gt; 1 mM</v>
      </c>
    </row>
    <row r="39" customFormat="false" ht="15" hidden="false" customHeight="false" outlineLevel="0" collapsed="false">
      <c r="A39" s="0" t="s">
        <v>45</v>
      </c>
      <c r="B39" s="35" t="n">
        <v>81.3222826611857</v>
      </c>
      <c r="C39" s="36" t="n">
        <f aca="false">IF(B39&gt;1000,"&gt; 1 mM",B39)</f>
        <v>81.3222826611857</v>
      </c>
    </row>
    <row r="40" customFormat="false" ht="15" hidden="false" customHeight="false" outlineLevel="0" collapsed="false">
      <c r="A40" s="0" t="s">
        <v>36</v>
      </c>
      <c r="B40" s="35" t="n">
        <v>161.980577496531</v>
      </c>
      <c r="C40" s="36" t="n">
        <f aca="false">IF(B40&gt;1000,"&gt; 1 mM",B40)</f>
        <v>161.980577496531</v>
      </c>
    </row>
    <row r="41" customFormat="false" ht="15" hidden="false" customHeight="false" outlineLevel="0" collapsed="false">
      <c r="A41" s="0" t="s">
        <v>30</v>
      </c>
      <c r="B41" s="35" t="n">
        <v>10000</v>
      </c>
      <c r="C41" s="36" t="str">
        <f aca="false">IF(B41&gt;1000,"&gt; 1 mM",B41)</f>
        <v>&gt; 1 mM</v>
      </c>
    </row>
    <row r="42" customFormat="false" ht="15" hidden="false" customHeight="false" outlineLevel="0" collapsed="false">
      <c r="A42" s="0" t="s">
        <v>46</v>
      </c>
      <c r="B42" s="35" t="n">
        <v>553.006877070522</v>
      </c>
      <c r="C42" s="36" t="n">
        <f aca="false">IF(B42&gt;1000,"&gt; 1 mM",B42)</f>
        <v>553.006877070522</v>
      </c>
    </row>
    <row r="43" customFormat="false" ht="15" hidden="false" customHeight="false" outlineLevel="0" collapsed="false">
      <c r="A43" s="0" t="s">
        <v>47</v>
      </c>
      <c r="B43" s="35" t="n">
        <v>616.250580041416</v>
      </c>
      <c r="C43" s="36" t="n">
        <f aca="false">IF(B43&gt;1000,"&gt; 1 mM",B43)</f>
        <v>616.250580041416</v>
      </c>
    </row>
    <row r="44" customFormat="false" ht="15" hidden="false" customHeight="false" outlineLevel="0" collapsed="false">
      <c r="A44" s="0" t="s">
        <v>37</v>
      </c>
      <c r="B44" s="35" t="n">
        <v>268435461000</v>
      </c>
      <c r="C44" s="36" t="str">
        <f aca="false">IF(B44&gt;1000,"&gt; 1 mM",B44)</f>
        <v>&gt; 1 mM</v>
      </c>
    </row>
    <row r="45" customFormat="false" ht="15" hidden="false" customHeight="false" outlineLevel="0" collapsed="false">
      <c r="A45" s="0" t="s">
        <v>32</v>
      </c>
      <c r="B45" s="35" t="n">
        <v>528.88168272441</v>
      </c>
      <c r="C45" s="36" t="n">
        <f aca="false">IF(B45&gt;1000,"&gt; 1 mM",B45)</f>
        <v>528.88168272441</v>
      </c>
    </row>
    <row r="46" customFormat="false" ht="15" hidden="false" customHeight="false" outlineLevel="0" collapsed="false">
      <c r="A46" s="0" t="s">
        <v>33</v>
      </c>
      <c r="B46" s="35" t="n">
        <v>137.47439743674</v>
      </c>
      <c r="C46" s="36" t="n">
        <f aca="false">IF(B46&gt;1000,"&gt; 1 mM",B46)</f>
        <v>137.47439743674</v>
      </c>
    </row>
    <row r="47" customFormat="false" ht="15" hidden="false" customHeight="false" outlineLevel="0" collapsed="false">
      <c r="A47" s="0" t="s">
        <v>34</v>
      </c>
      <c r="B47" s="35" t="n">
        <v>100.556052564917</v>
      </c>
      <c r="C47" s="36" t="n">
        <f aca="false">IF(B47&gt;1000,"&gt; 1 mM",B47)</f>
        <v>100.556052564917</v>
      </c>
    </row>
    <row r="48" customFormat="false" ht="15" hidden="false" customHeight="false" outlineLevel="0" collapsed="false">
      <c r="A48" s="0" t="s">
        <v>43</v>
      </c>
      <c r="B48" s="35" t="n">
        <v>486.338474784924</v>
      </c>
      <c r="C48" s="36" t="n">
        <f aca="false">IF(B48&gt;1000,"&gt; 1 mM",B48)</f>
        <v>486.338474784924</v>
      </c>
    </row>
    <row r="49" customFormat="false" ht="15" hidden="false" customHeight="false" outlineLevel="0" collapsed="false">
      <c r="A49" s="0" t="s">
        <v>29</v>
      </c>
      <c r="B49" s="35" t="n">
        <v>57.2275462070628</v>
      </c>
      <c r="C49" s="36" t="n">
        <f aca="false">IF(B49&gt;1000,"&gt; 1 mM",B49)</f>
        <v>57.2275462070628</v>
      </c>
    </row>
    <row r="50" customFormat="false" ht="15" hidden="false" customHeight="false" outlineLevel="0" collapsed="false">
      <c r="A50" s="0" t="s">
        <v>6</v>
      </c>
      <c r="B50" s="35" t="n">
        <v>1818.30998071674</v>
      </c>
      <c r="C50" s="36" t="str">
        <f aca="false">IF(B50&gt;1000,"&gt; 1 mM",B50)</f>
        <v>&gt; 1 mM</v>
      </c>
    </row>
    <row r="51" customFormat="false" ht="15" hidden="false" customHeight="false" outlineLevel="0" collapsed="false">
      <c r="A51" s="0" t="s">
        <v>7</v>
      </c>
      <c r="B51" s="35" t="n">
        <v>2197.4357132172</v>
      </c>
      <c r="C51" s="36" t="str">
        <f aca="false">IF(B51&gt;1000,"&gt; 1 mM",B51)</f>
        <v>&gt; 1 mM</v>
      </c>
    </row>
    <row r="52" customFormat="false" ht="15" hidden="false" customHeight="false" outlineLevel="0" collapsed="false">
      <c r="A52" s="0" t="s">
        <v>31</v>
      </c>
      <c r="B52" s="35" t="n">
        <v>564.358931649434</v>
      </c>
      <c r="C52" s="36" t="n">
        <f aca="false">IF(B52&gt;1000,"&gt; 1 mM",B52)</f>
        <v>564.358931649434</v>
      </c>
    </row>
    <row r="53" customFormat="false" ht="15" hidden="false" customHeight="false" outlineLevel="0" collapsed="false">
      <c r="A53" s="0" t="s">
        <v>26</v>
      </c>
      <c r="B53" s="35" t="n">
        <v>115.672195716083</v>
      </c>
      <c r="C53" s="36" t="n">
        <f aca="false">IF(B53&gt;1000,"&gt; 1 mM",B53)</f>
        <v>115.672195716083</v>
      </c>
    </row>
    <row r="54" customFormat="false" ht="15" hidden="false" customHeight="false" outlineLevel="0" collapsed="false">
      <c r="A54" s="0" t="s">
        <v>27</v>
      </c>
      <c r="B54" s="35" t="n">
        <v>83.90924533263</v>
      </c>
      <c r="C54" s="36" t="n">
        <f aca="false">IF(B54&gt;1000,"&gt; 1 mM",B54)</f>
        <v>83.90924533263</v>
      </c>
    </row>
    <row r="55" customFormat="false" ht="15" hidden="false" customHeight="false" outlineLevel="0" collapsed="false">
      <c r="A55" s="0" t="s">
        <v>28</v>
      </c>
      <c r="B55" s="35" t="n">
        <v>18.3306425231864</v>
      </c>
      <c r="C55" s="36" t="n">
        <f aca="false">IF(B55&gt;1000,"&gt; 1 mM",B55)</f>
        <v>18.3306425231864</v>
      </c>
    </row>
    <row r="56" customFormat="false" ht="15" hidden="false" customHeight="false" outlineLevel="0" collapsed="false">
      <c r="A56" s="0" t="s">
        <v>49</v>
      </c>
      <c r="B56" s="35" t="n">
        <v>585.318237742676</v>
      </c>
      <c r="C56" s="36" t="n">
        <f aca="false">IF(B56&gt;1000,"&gt; 1 mM",B56)</f>
        <v>585.318237742676</v>
      </c>
    </row>
    <row r="57" customFormat="false" ht="15" hidden="false" customHeight="false" outlineLevel="0" collapsed="false">
      <c r="A57" s="0" t="s">
        <v>38</v>
      </c>
      <c r="B57" s="35" t="n">
        <v>1108.72287746946</v>
      </c>
      <c r="C57" s="36" t="str">
        <f aca="false">IF(B57&gt;1000,"&gt; 1 mM",B57)</f>
        <v>&gt; 1 mM</v>
      </c>
    </row>
    <row r="58" customFormat="false" ht="15" hidden="false" customHeight="false" outlineLevel="0" collapsed="false">
      <c r="A58" s="0" t="s">
        <v>11</v>
      </c>
      <c r="B58" s="35" t="n">
        <v>3090.07218012711</v>
      </c>
      <c r="C58" s="36" t="str">
        <f aca="false">IF(B58&gt;1000,"&gt; 1 mM",B58)</f>
        <v>&gt; 1 mM</v>
      </c>
    </row>
    <row r="59" customFormat="false" ht="15" hidden="false" customHeight="false" outlineLevel="0" collapsed="false">
      <c r="A59" s="0" t="s">
        <v>13</v>
      </c>
      <c r="B59" s="35" t="n">
        <v>154.217365190625</v>
      </c>
      <c r="C59" s="36" t="n">
        <f aca="false">IF(B59&gt;1000,"&gt; 1 mM",B59)</f>
        <v>154.217365190625</v>
      </c>
    </row>
    <row r="60" customFormat="false" ht="15" hidden="false" customHeight="false" outlineLevel="0" collapsed="false">
      <c r="A60" s="0" t="s">
        <v>16</v>
      </c>
      <c r="B60" s="35" t="n">
        <v>72.4321573262638</v>
      </c>
      <c r="C60" s="36" t="n">
        <f aca="false">IF(B60&gt;1000,"&gt; 1 mM",B60)</f>
        <v>72.4321573262638</v>
      </c>
    </row>
    <row r="61" customFormat="false" ht="15" hidden="false" customHeight="false" outlineLevel="0" collapsed="false">
      <c r="A61" s="0" t="s">
        <v>17</v>
      </c>
      <c r="B61" s="35" t="n">
        <v>62.9590863534034</v>
      </c>
      <c r="C61" s="36" t="n">
        <f aca="false">IF(B61&gt;1000,"&gt; 1 mM",B61)</f>
        <v>62.9590863534034</v>
      </c>
    </row>
    <row r="62" customFormat="false" ht="15" hidden="false" customHeight="false" outlineLevel="0" collapsed="false">
      <c r="A62" s="0" t="s">
        <v>25</v>
      </c>
      <c r="B62" s="35" t="n">
        <v>119.150714440563</v>
      </c>
      <c r="C62" s="36" t="n">
        <f aca="false">IF(B62&gt;1000,"&gt; 1 mM",B62)</f>
        <v>119.150714440563</v>
      </c>
    </row>
    <row r="63" customFormat="false" ht="15" hidden="false" customHeight="false" outlineLevel="0" collapsed="false">
      <c r="A63" s="0" t="s">
        <v>18</v>
      </c>
      <c r="B63" s="35" t="n">
        <v>20.1683542512631</v>
      </c>
      <c r="C63" s="36" t="n">
        <f aca="false">IF(B63&gt;1000,"&gt; 1 mM",B63)</f>
        <v>20.1683542512631</v>
      </c>
    </row>
    <row r="64" customFormat="false" ht="15" hidden="false" customHeight="false" outlineLevel="0" collapsed="false">
      <c r="A64" s="0" t="s">
        <v>19</v>
      </c>
      <c r="B64" s="35" t="n">
        <v>29.9061146942783</v>
      </c>
      <c r="C64" s="36" t="n">
        <f aca="false">IF(B64&gt;1000,"&gt; 1 mM",B64)</f>
        <v>29.9061146942783</v>
      </c>
    </row>
    <row r="65" customFormat="false" ht="15" hidden="false" customHeight="false" outlineLevel="0" collapsed="false">
      <c r="A65" s="0" t="s">
        <v>20</v>
      </c>
      <c r="B65" s="35" t="n">
        <v>124.732890323673</v>
      </c>
      <c r="C65" s="36" t="n">
        <f aca="false">IF(B65&gt;1000,"&gt; 1 mM",B65)</f>
        <v>124.732890323673</v>
      </c>
    </row>
    <row r="66" customFormat="false" ht="15" hidden="false" customHeight="false" outlineLevel="0" collapsed="false">
      <c r="A66" s="0" t="s">
        <v>21</v>
      </c>
      <c r="B66" s="35" t="n">
        <v>328.253644116771</v>
      </c>
      <c r="C66" s="36" t="n">
        <f aca="false">IF(B66&gt;1000,"&gt; 1 mM",B66)</f>
        <v>328.253644116771</v>
      </c>
    </row>
    <row r="67" customFormat="false" ht="15" hidden="false" customHeight="false" outlineLevel="0" collapsed="false">
      <c r="A67" s="0" t="s">
        <v>22</v>
      </c>
      <c r="B67" s="35" t="n">
        <v>259.992390912126</v>
      </c>
      <c r="C67" s="36" t="n">
        <f aca="false">IF(B67&gt;1000,"&gt; 1 mM",B67)</f>
        <v>259.992390912126</v>
      </c>
    </row>
    <row r="68" customFormat="false" ht="15" hidden="false" customHeight="false" outlineLevel="0" collapsed="false">
      <c r="A68" s="0" t="s">
        <v>23</v>
      </c>
      <c r="B68" s="35" t="n">
        <v>932.616765910522</v>
      </c>
      <c r="C68" s="36" t="n">
        <f aca="false">IF(B68&gt;1000,"&gt; 1 mM",B68)</f>
        <v>932.616765910522</v>
      </c>
    </row>
    <row r="69" customFormat="false" ht="15" hidden="false" customHeight="false" outlineLevel="0" collapsed="false">
      <c r="A69" s="0" t="s">
        <v>24</v>
      </c>
      <c r="B69" s="35" t="n">
        <v>123.065218223647</v>
      </c>
      <c r="C69" s="36" t="n">
        <f aca="false">IF(B69&gt;1000,"&gt; 1 mM",B69)</f>
        <v>123.065218223647</v>
      </c>
    </row>
    <row r="70" customFormat="false" ht="15" hidden="false" customHeight="false" outlineLevel="0" collapsed="false">
      <c r="A70" s="0" t="s">
        <v>39</v>
      </c>
      <c r="B70" s="35" t="n">
        <v>137.639876054566</v>
      </c>
      <c r="C70" s="36" t="n">
        <f aca="false">IF(B70&gt;1000,"&gt; 1 mM",B70)</f>
        <v>137.639876054566</v>
      </c>
    </row>
    <row r="71" customFormat="false" ht="15" hidden="false" customHeight="false" outlineLevel="0" collapsed="false">
      <c r="A71" s="0" t="s">
        <v>40</v>
      </c>
      <c r="B71" s="35" t="n">
        <v>1212.20755031423</v>
      </c>
      <c r="C71" s="36" t="str">
        <f aca="false">IF(B71&gt;1000,"&gt; 1 mM",B71)</f>
        <v>&gt; 1 mM</v>
      </c>
    </row>
    <row r="72" customFormat="false" ht="15" hidden="false" customHeight="false" outlineLevel="0" collapsed="false">
      <c r="A72" s="0" t="s">
        <v>88</v>
      </c>
      <c r="B72" s="35" t="n">
        <v>1.24631160150579</v>
      </c>
      <c r="C72" s="36" t="n">
        <f aca="false">IF(B72&gt;1000,"&gt; 1 mM",B72)</f>
        <v>1.24631160150579</v>
      </c>
    </row>
    <row r="73" customFormat="false" ht="15" hidden="false" customHeight="false" outlineLevel="0" collapsed="false">
      <c r="A73" s="0" t="s">
        <v>59</v>
      </c>
      <c r="B73" s="35" t="n">
        <v>2.2992274913879</v>
      </c>
      <c r="C73" s="36" t="n">
        <f aca="false">IF(B73&gt;1000,"&gt; 1 mM",B73)</f>
        <v>2.2992274913879</v>
      </c>
    </row>
    <row r="74" customFormat="false" ht="15" hidden="false" customHeight="false" outlineLevel="0" collapsed="false">
      <c r="A74" s="0" t="s">
        <v>76</v>
      </c>
      <c r="B74" s="35" t="n">
        <v>3.25857511503639</v>
      </c>
      <c r="C74" s="36" t="n">
        <f aca="false">IF(B74&gt;1000,"&gt; 1 mM",B74)</f>
        <v>3.25857511503639</v>
      </c>
    </row>
    <row r="75" customFormat="false" ht="15" hidden="false" customHeight="false" outlineLevel="0" collapsed="false">
      <c r="A75" s="0" t="s">
        <v>69</v>
      </c>
      <c r="B75" s="35" t="n">
        <v>7.33492507331343</v>
      </c>
      <c r="C75" s="36" t="n">
        <f aca="false">IF(B75&gt;1000,"&gt; 1 mM",B75)</f>
        <v>7.33492507331343</v>
      </c>
    </row>
    <row r="76" customFormat="false" ht="15" hidden="false" customHeight="false" outlineLevel="0" collapsed="false">
      <c r="A76" s="0" t="s">
        <v>83</v>
      </c>
      <c r="B76" s="35" t="n">
        <v>7.42918297033578</v>
      </c>
      <c r="C76" s="36" t="n">
        <f aca="false">IF(B76&gt;1000,"&gt; 1 mM",B76)</f>
        <v>7.42918297033578</v>
      </c>
    </row>
    <row r="77" customFormat="false" ht="15" hidden="false" customHeight="false" outlineLevel="0" collapsed="false">
      <c r="A77" s="0" t="s">
        <v>62</v>
      </c>
      <c r="B77" s="35" t="n">
        <v>7.95821182416603</v>
      </c>
      <c r="C77" s="36" t="n">
        <f aca="false">IF(B77&gt;1000,"&gt; 1 mM",B77)</f>
        <v>7.95821182416603</v>
      </c>
    </row>
    <row r="78" customFormat="false" ht="15" hidden="false" customHeight="false" outlineLevel="0" collapsed="false">
      <c r="A78" s="0" t="s">
        <v>65</v>
      </c>
      <c r="B78" s="35" t="n">
        <v>8.62281257781536</v>
      </c>
      <c r="C78" s="36" t="n">
        <f aca="false">IF(B78&gt;1000,"&gt; 1 mM",B78)</f>
        <v>8.62281257781536</v>
      </c>
    </row>
    <row r="79" customFormat="false" ht="15" hidden="false" customHeight="false" outlineLevel="0" collapsed="false">
      <c r="A79" s="0" t="s">
        <v>61</v>
      </c>
      <c r="B79" s="35" t="n">
        <v>8.65125894859325</v>
      </c>
      <c r="C79" s="36" t="n">
        <f aca="false">IF(B79&gt;1000,"&gt; 1 mM",B79)</f>
        <v>8.65125894859325</v>
      </c>
    </row>
    <row r="80" customFormat="false" ht="15" hidden="false" customHeight="false" outlineLevel="0" collapsed="false">
      <c r="A80" s="0" t="s">
        <v>72</v>
      </c>
      <c r="B80" s="35" t="n">
        <v>8.51163146112409</v>
      </c>
      <c r="C80" s="36" t="n">
        <f aca="false">IF(B80&gt;1000,"&gt; 1 mM",B80)</f>
        <v>8.51163146112409</v>
      </c>
    </row>
    <row r="81" customFormat="false" ht="15" hidden="false" customHeight="false" outlineLevel="0" collapsed="false">
      <c r="A81" s="0" t="s">
        <v>89</v>
      </c>
      <c r="B81" s="35" t="n">
        <v>11.1059112886817</v>
      </c>
      <c r="C81" s="36" t="n">
        <f aca="false">IF(B81&gt;1000,"&gt; 1 mM",B81)</f>
        <v>11.1059112886817</v>
      </c>
    </row>
    <row r="82" customFormat="false" ht="15" hidden="false" customHeight="false" outlineLevel="0" collapsed="false">
      <c r="A82" s="0" t="s">
        <v>93</v>
      </c>
      <c r="B82" s="35" t="n">
        <v>11.9921933391466</v>
      </c>
      <c r="C82" s="36" t="n">
        <f aca="false">IF(B82&gt;1000,"&gt; 1 mM",B82)</f>
        <v>11.9921933391466</v>
      </c>
    </row>
    <row r="83" customFormat="false" ht="15" hidden="false" customHeight="false" outlineLevel="0" collapsed="false">
      <c r="A83" s="0" t="s">
        <v>84</v>
      </c>
      <c r="B83" s="35" t="n">
        <v>12.7747985651626</v>
      </c>
      <c r="C83" s="36" t="n">
        <f aca="false">IF(B83&gt;1000,"&gt; 1 mM",B83)</f>
        <v>12.7747985651626</v>
      </c>
    </row>
    <row r="84" customFormat="false" ht="15" hidden="false" customHeight="false" outlineLevel="0" collapsed="false">
      <c r="A84" s="0" t="s">
        <v>97</v>
      </c>
      <c r="B84" s="35" t="n">
        <v>15.1826407116742</v>
      </c>
      <c r="C84" s="36" t="n">
        <f aca="false">IF(B84&gt;1000,"&gt; 1 mM",B84)</f>
        <v>15.1826407116742</v>
      </c>
    </row>
    <row r="85" customFormat="false" ht="15" hidden="false" customHeight="false" outlineLevel="0" collapsed="false">
      <c r="A85" s="0" t="s">
        <v>92</v>
      </c>
      <c r="B85" s="35" t="n">
        <v>18.2151785107418</v>
      </c>
      <c r="C85" s="36" t="n">
        <f aca="false">IF(B85&gt;1000,"&gt; 1 mM",B85)</f>
        <v>18.2151785107418</v>
      </c>
    </row>
    <row r="86" customFormat="false" ht="15" hidden="false" customHeight="false" outlineLevel="0" collapsed="false">
      <c r="A86" s="0" t="s">
        <v>86</v>
      </c>
      <c r="B86" s="35" t="n">
        <v>21.622061716256</v>
      </c>
      <c r="C86" s="36" t="n">
        <f aca="false">IF(B86&gt;1000,"&gt; 1 mM",B86)</f>
        <v>21.622061716256</v>
      </c>
    </row>
    <row r="87" customFormat="false" ht="15" hidden="false" customHeight="false" outlineLevel="0" collapsed="false">
      <c r="A87" s="0" t="s">
        <v>74</v>
      </c>
      <c r="B87" s="35" t="n">
        <v>25.9767029978468</v>
      </c>
      <c r="C87" s="36" t="n">
        <f aca="false">IF(B87&gt;1000,"&gt; 1 mM",B87)</f>
        <v>25.9767029978468</v>
      </c>
    </row>
    <row r="88" customFormat="false" ht="15" hidden="false" customHeight="false" outlineLevel="0" collapsed="false">
      <c r="A88" s="0" t="s">
        <v>95</v>
      </c>
      <c r="B88" s="35" t="n">
        <v>27.8673189748802</v>
      </c>
      <c r="C88" s="36" t="n">
        <f aca="false">IF(B88&gt;1000,"&gt; 1 mM",B88)</f>
        <v>27.8673189748802</v>
      </c>
    </row>
    <row r="89" customFormat="false" ht="15" hidden="false" customHeight="false" outlineLevel="0" collapsed="false">
      <c r="A89" s="0" t="s">
        <v>85</v>
      </c>
      <c r="B89" s="35" t="n">
        <v>29.0665600106945</v>
      </c>
      <c r="C89" s="36" t="n">
        <f aca="false">IF(B89&gt;1000,"&gt; 1 mM",B89)</f>
        <v>29.0665600106945</v>
      </c>
    </row>
    <row r="90" customFormat="false" ht="15" hidden="false" customHeight="false" outlineLevel="0" collapsed="false">
      <c r="A90" s="0" t="s">
        <v>68</v>
      </c>
      <c r="B90" s="35" t="n">
        <v>35.8493061044349</v>
      </c>
      <c r="C90" s="36" t="n">
        <f aca="false">IF(B90&gt;1000,"&gt; 1 mM",B90)</f>
        <v>35.8493061044349</v>
      </c>
    </row>
    <row r="91" customFormat="false" ht="15" hidden="false" customHeight="false" outlineLevel="0" collapsed="false">
      <c r="A91" s="0" t="s">
        <v>87</v>
      </c>
      <c r="B91" s="35" t="n">
        <v>41.0493489496967</v>
      </c>
      <c r="C91" s="36" t="n">
        <f aca="false">IF(B91&gt;1000,"&gt; 1 mM",B91)</f>
        <v>41.0493489496967</v>
      </c>
    </row>
    <row r="92" customFormat="false" ht="15" hidden="false" customHeight="false" outlineLevel="0" collapsed="false">
      <c r="A92" s="0" t="s">
        <v>90</v>
      </c>
      <c r="B92" s="35" t="n">
        <v>50.2241488337579</v>
      </c>
      <c r="C92" s="36" t="n">
        <f aca="false">IF(B92&gt;1000,"&gt; 1 mM",B92)</f>
        <v>50.2241488337579</v>
      </c>
    </row>
    <row r="93" customFormat="false" ht="15" hidden="false" customHeight="false" outlineLevel="0" collapsed="false">
      <c r="A93" s="0" t="s">
        <v>63</v>
      </c>
      <c r="B93" s="35" t="n">
        <v>56.9465186944633</v>
      </c>
      <c r="C93" s="36" t="n">
        <f aca="false">IF(B93&gt;1000,"&gt; 1 mM",B93)</f>
        <v>56.9465186944633</v>
      </c>
    </row>
    <row r="94" customFormat="false" ht="15" hidden="false" customHeight="false" outlineLevel="0" collapsed="false">
      <c r="A94" s="0" t="s">
        <v>94</v>
      </c>
      <c r="B94" s="35" t="n">
        <v>114.173839513418</v>
      </c>
      <c r="C94" s="36" t="n">
        <f aca="false">IF(B94&gt;1000,"&gt; 1 mM",B94)</f>
        <v>114.173839513418</v>
      </c>
    </row>
    <row r="95" customFormat="false" ht="15" hidden="false" customHeight="false" outlineLevel="0" collapsed="false">
      <c r="A95" s="0" t="s">
        <v>81</v>
      </c>
      <c r="B95" s="35" t="n">
        <v>64.4167467821229</v>
      </c>
      <c r="C95" s="36" t="n">
        <f aca="false">IF(B95&gt;1000,"&gt; 1 mM",B95)</f>
        <v>64.4167467821229</v>
      </c>
    </row>
    <row r="96" customFormat="false" ht="15" hidden="false" customHeight="false" outlineLevel="0" collapsed="false">
      <c r="A96" s="0" t="s">
        <v>55</v>
      </c>
      <c r="B96" s="35" t="n">
        <v>60.9030826441</v>
      </c>
      <c r="C96" s="36" t="n">
        <f aca="false">IF(B96&gt;1000,"&gt; 1 mM",B96)</f>
        <v>60.9030826441</v>
      </c>
    </row>
    <row r="97" customFormat="false" ht="15" hidden="false" customHeight="false" outlineLevel="0" collapsed="false">
      <c r="A97" s="0" t="s">
        <v>56</v>
      </c>
      <c r="B97" s="35" t="n">
        <v>73.4860946217819</v>
      </c>
      <c r="C97" s="36" t="n">
        <f aca="false">IF(B97&gt;1000,"&gt; 1 mM",B97)</f>
        <v>73.4860946217819</v>
      </c>
    </row>
    <row r="98" customFormat="false" ht="15" hidden="false" customHeight="false" outlineLevel="0" collapsed="false">
      <c r="A98" s="0" t="s">
        <v>54</v>
      </c>
      <c r="B98" s="35" t="n">
        <v>58.3628414010064</v>
      </c>
      <c r="C98" s="36" t="n">
        <f aca="false">IF(B98&gt;1000,"&gt; 1 mM",B98)</f>
        <v>58.3628414010064</v>
      </c>
    </row>
    <row r="99" customFormat="false" ht="15" hidden="false" customHeight="false" outlineLevel="0" collapsed="false">
      <c r="A99" s="0" t="s">
        <v>75</v>
      </c>
      <c r="B99" s="35" t="n">
        <v>48.6511978593916</v>
      </c>
      <c r="C99" s="36" t="n">
        <f aca="false">IF(B99&gt;1000,"&gt; 1 mM",B99)</f>
        <v>48.6511978593916</v>
      </c>
    </row>
    <row r="100" customFormat="false" ht="15" hidden="false" customHeight="false" outlineLevel="0" collapsed="false">
      <c r="A100" s="0" t="s">
        <v>67</v>
      </c>
      <c r="B100" s="35" t="n">
        <v>99.1509484432635</v>
      </c>
      <c r="C100" s="36" t="n">
        <f aca="false">IF(B100&gt;1000,"&gt; 1 mM",B100)</f>
        <v>99.1509484432635</v>
      </c>
    </row>
    <row r="101" customFormat="false" ht="15" hidden="false" customHeight="false" outlineLevel="0" collapsed="false">
      <c r="A101" s="0" t="s">
        <v>50</v>
      </c>
      <c r="B101" s="35" t="n">
        <v>113.137772563801</v>
      </c>
      <c r="C101" s="36" t="n">
        <f aca="false">IF(B101&gt;1000,"&gt; 1 mM",B101)</f>
        <v>113.137772563801</v>
      </c>
    </row>
    <row r="102" customFormat="false" ht="15" hidden="false" customHeight="false" outlineLevel="0" collapsed="false">
      <c r="A102" s="0" t="s">
        <v>53</v>
      </c>
      <c r="B102" s="35" t="n">
        <v>90.6076279648574</v>
      </c>
      <c r="C102" s="36" t="n">
        <f aca="false">IF(B102&gt;1000,"&gt; 1 mM",B102)</f>
        <v>90.6076279648574</v>
      </c>
    </row>
    <row r="103" customFormat="false" ht="15" hidden="false" customHeight="false" outlineLevel="0" collapsed="false">
      <c r="A103" s="0" t="s">
        <v>57</v>
      </c>
      <c r="B103" s="35" t="n">
        <v>119.657969150515</v>
      </c>
      <c r="C103" s="36" t="n">
        <f aca="false">IF(B103&gt;1000,"&gt; 1 mM",B103)</f>
        <v>119.657969150515</v>
      </c>
    </row>
    <row r="104" customFormat="false" ht="15" hidden="false" customHeight="false" outlineLevel="0" collapsed="false">
      <c r="A104" s="0" t="s">
        <v>51</v>
      </c>
      <c r="B104" s="35" t="n">
        <v>105.865384133913</v>
      </c>
      <c r="C104" s="36" t="n">
        <f aca="false">IF(B104&gt;1000,"&gt; 1 mM",B104)</f>
        <v>105.865384133913</v>
      </c>
    </row>
    <row r="105" customFormat="false" ht="15" hidden="false" customHeight="false" outlineLevel="0" collapsed="false">
      <c r="A105" s="0" t="s">
        <v>52</v>
      </c>
      <c r="B105" s="35" t="n">
        <v>122.194667147256</v>
      </c>
      <c r="C105" s="36" t="n">
        <f aca="false">IF(B105&gt;1000,"&gt; 1 mM",B105)</f>
        <v>122.194667147256</v>
      </c>
    </row>
    <row r="106" customFormat="false" ht="15" hidden="false" customHeight="false" outlineLevel="0" collapsed="false">
      <c r="A106" s="0" t="s">
        <v>82</v>
      </c>
      <c r="B106" s="35" t="n">
        <v>115.18630506497</v>
      </c>
      <c r="C106" s="36" t="n">
        <f aca="false">IF(B106&gt;1000,"&gt; 1 mM",B106)</f>
        <v>115.18630506497</v>
      </c>
    </row>
    <row r="107" customFormat="false" ht="15" hidden="false" customHeight="false" outlineLevel="0" collapsed="false">
      <c r="A107" s="0" t="s">
        <v>77</v>
      </c>
      <c r="B107" s="35" t="n">
        <v>147.051363755226</v>
      </c>
      <c r="C107" s="36" t="n">
        <f aca="false">IF(B107&gt;1000,"&gt; 1 mM",B107)</f>
        <v>147.051363755226</v>
      </c>
    </row>
    <row r="108" customFormat="false" ht="15" hidden="false" customHeight="false" outlineLevel="0" collapsed="false">
      <c r="A108" s="0" t="s">
        <v>96</v>
      </c>
      <c r="B108" s="35" t="n">
        <v>285.147067772637</v>
      </c>
      <c r="C108" s="36" t="n">
        <f aca="false">IF(B108&gt;1000,"&gt; 1 mM",B108)</f>
        <v>285.147067772637</v>
      </c>
    </row>
    <row r="109" customFormat="false" ht="15" hidden="false" customHeight="false" outlineLevel="0" collapsed="false">
      <c r="A109" s="0" t="s">
        <v>60</v>
      </c>
      <c r="B109" s="35" t="n">
        <v>164.795793406884</v>
      </c>
      <c r="C109" s="36" t="n">
        <f aca="false">IF(B109&gt;1000,"&gt; 1 mM",B109)</f>
        <v>164.795793406884</v>
      </c>
    </row>
    <row r="110" customFormat="false" ht="15" hidden="false" customHeight="false" outlineLevel="0" collapsed="false">
      <c r="A110" s="0" t="s">
        <v>70</v>
      </c>
      <c r="B110" s="35" t="n">
        <v>153.392101181377</v>
      </c>
      <c r="C110" s="36" t="n">
        <f aca="false">IF(B110&gt;1000,"&gt; 1 mM",B110)</f>
        <v>153.392101181377</v>
      </c>
    </row>
    <row r="111" customFormat="false" ht="15" hidden="false" customHeight="false" outlineLevel="0" collapsed="false">
      <c r="A111" s="0" t="s">
        <v>64</v>
      </c>
      <c r="B111" s="35" t="n">
        <v>232.713331783111</v>
      </c>
      <c r="C111" s="36" t="n">
        <f aca="false">IF(B111&gt;1000,"&gt; 1 mM",B111)</f>
        <v>232.713331783111</v>
      </c>
    </row>
    <row r="112" customFormat="false" ht="15" hidden="false" customHeight="false" outlineLevel="0" collapsed="false">
      <c r="A112" s="0" t="s">
        <v>80</v>
      </c>
      <c r="B112" s="35" t="n">
        <v>229.698775888548</v>
      </c>
      <c r="C112" s="36" t="n">
        <f aca="false">IF(B112&gt;1000,"&gt; 1 mM",B112)</f>
        <v>229.698775888548</v>
      </c>
    </row>
    <row r="113" customFormat="false" ht="15" hidden="false" customHeight="false" outlineLevel="0" collapsed="false">
      <c r="A113" s="0" t="s">
        <v>71</v>
      </c>
      <c r="B113" s="35" t="n">
        <v>357.720675639521</v>
      </c>
      <c r="C113" s="36" t="n">
        <f aca="false">IF(B113&gt;1000,"&gt; 1 mM",B113)</f>
        <v>357.720675639521</v>
      </c>
    </row>
    <row r="114" customFormat="false" ht="15" hidden="false" customHeight="false" outlineLevel="0" collapsed="false">
      <c r="A114" s="0" t="s">
        <v>73</v>
      </c>
      <c r="B114" s="35" t="n">
        <v>994.031102341517</v>
      </c>
      <c r="C114" s="36" t="n">
        <f aca="false">IF(B114&gt;1000,"&gt; 1 mM",B114)</f>
        <v>994.031102341517</v>
      </c>
    </row>
    <row r="115" customFormat="false" ht="15" hidden="false" customHeight="false" outlineLevel="0" collapsed="false">
      <c r="A115" s="0" t="s">
        <v>91</v>
      </c>
      <c r="B115" s="35" t="n">
        <v>268435461000000</v>
      </c>
      <c r="C115" s="36" t="str">
        <f aca="false">IF(B115&gt;1000,"&gt; 1 mM",B115)</f>
        <v>&gt; 1 mM</v>
      </c>
    </row>
    <row r="116" customFormat="false" ht="15" hidden="false" customHeight="false" outlineLevel="0" collapsed="false">
      <c r="A116" s="0" t="s">
        <v>78</v>
      </c>
      <c r="B116" s="35" t="n">
        <v>2940.50999012273</v>
      </c>
      <c r="C116" s="36" t="str">
        <f aca="false">IF(B116&gt;1000,"&gt; 1 mM",B116)</f>
        <v>&gt; 1 mM</v>
      </c>
    </row>
    <row r="117" customFormat="false" ht="15" hidden="false" customHeight="false" outlineLevel="0" collapsed="false">
      <c r="A117" s="0" t="s">
        <v>79</v>
      </c>
      <c r="B117" s="35" t="n">
        <v>2515.47761251545</v>
      </c>
      <c r="C117" s="36" t="str">
        <f aca="false">IF(B117&gt;1000,"&gt; 1 mM",B117)</f>
        <v>&gt; 1 mM</v>
      </c>
    </row>
    <row r="118" customFormat="false" ht="15" hidden="false" customHeight="false" outlineLevel="0" collapsed="false">
      <c r="A118" s="0" t="s">
        <v>166</v>
      </c>
      <c r="B118" s="35" t="n">
        <v>53687092200</v>
      </c>
      <c r="C118" s="36" t="str">
        <f aca="false">IF(B118&gt;1000,"&gt; 1 mM",B118)</f>
        <v>&gt; 1 mM</v>
      </c>
    </row>
    <row r="119" customFormat="false" ht="15" hidden="false" customHeight="false" outlineLevel="0" collapsed="false">
      <c r="A119" s="0" t="s">
        <v>159</v>
      </c>
      <c r="B119" s="35" t="n">
        <v>53687092200</v>
      </c>
      <c r="C119" s="36" t="str">
        <f aca="false">IF(B119&gt;1000,"&gt; 1 mM",B119)</f>
        <v>&gt; 1 mM</v>
      </c>
    </row>
    <row r="120" customFormat="false" ht="15" hidden="false" customHeight="false" outlineLevel="0" collapsed="false">
      <c r="A120" s="0" t="s">
        <v>160</v>
      </c>
      <c r="B120" s="35" t="n">
        <v>18.5267396312111</v>
      </c>
      <c r="C120" s="36" t="n">
        <f aca="false">IF(B120&gt;1000,"&gt; 1 mM",B120)</f>
        <v>18.5267396312111</v>
      </c>
    </row>
    <row r="121" customFormat="false" ht="15" hidden="false" customHeight="false" outlineLevel="0" collapsed="false">
      <c r="A121" s="0" t="s">
        <v>138</v>
      </c>
      <c r="B121" s="35" t="n">
        <v>26843546100</v>
      </c>
      <c r="C121" s="36" t="str">
        <f aca="false">IF(B121&gt;1000,"&gt; 1 mM",B121)</f>
        <v>&gt; 1 mM</v>
      </c>
    </row>
    <row r="122" customFormat="false" ht="15" hidden="false" customHeight="false" outlineLevel="0" collapsed="false">
      <c r="A122" s="0" t="s">
        <v>139</v>
      </c>
      <c r="B122" s="35" t="n">
        <v>57.736223442211</v>
      </c>
      <c r="C122" s="36" t="n">
        <f aca="false">IF(B122&gt;1000,"&gt; 1 mM",B122)</f>
        <v>57.736223442211</v>
      </c>
    </row>
    <row r="123" customFormat="false" ht="15" hidden="false" customHeight="false" outlineLevel="0" collapsed="false">
      <c r="A123" s="0" t="s">
        <v>131</v>
      </c>
      <c r="B123" s="35" t="n">
        <v>75.2755842569563</v>
      </c>
      <c r="C123" s="36" t="n">
        <f aca="false">IF(B123&gt;1000,"&gt; 1 mM",B123)</f>
        <v>75.2755842569563</v>
      </c>
    </row>
    <row r="124" customFormat="false" ht="15" hidden="false" customHeight="false" outlineLevel="0" collapsed="false">
      <c r="A124" s="0" t="s">
        <v>169</v>
      </c>
      <c r="B124" s="35" t="n">
        <v>39.8487855870503</v>
      </c>
      <c r="C124" s="36" t="n">
        <f aca="false">IF(B124&gt;1000,"&gt; 1 mM",B124)</f>
        <v>39.8487855870503</v>
      </c>
    </row>
    <row r="125" customFormat="false" ht="15" hidden="false" customHeight="false" outlineLevel="0" collapsed="false">
      <c r="A125" s="0" t="s">
        <v>170</v>
      </c>
      <c r="B125" s="35" t="n">
        <v>211.599753318488</v>
      </c>
      <c r="C125" s="36" t="n">
        <f aca="false">IF(B125&gt;1000,"&gt; 1 mM",B125)</f>
        <v>211.599753318488</v>
      </c>
    </row>
    <row r="126" customFormat="false" ht="15" hidden="false" customHeight="false" outlineLevel="0" collapsed="false">
      <c r="A126" s="0" t="s">
        <v>172</v>
      </c>
      <c r="B126" s="35" t="n">
        <v>362.876483686586</v>
      </c>
      <c r="C126" s="36" t="n">
        <f aca="false">IF(B126&gt;1000,"&gt; 1 mM",B126)</f>
        <v>362.876483686586</v>
      </c>
    </row>
    <row r="127" customFormat="false" ht="15" hidden="false" customHeight="false" outlineLevel="0" collapsed="false">
      <c r="A127" s="0" t="s">
        <v>165</v>
      </c>
      <c r="B127" s="35" t="n">
        <v>722.608525233087</v>
      </c>
      <c r="C127" s="36" t="n">
        <f aca="false">IF(B127&gt;1000,"&gt; 1 mM",B127)</f>
        <v>722.608525233087</v>
      </c>
    </row>
    <row r="128" customFormat="false" ht="15" hidden="false" customHeight="false" outlineLevel="0" collapsed="false">
      <c r="A128" s="0" t="s">
        <v>173</v>
      </c>
      <c r="B128" s="35" t="n">
        <v>36.8180211968875</v>
      </c>
      <c r="C128" s="36" t="n">
        <f aca="false">IF(B128&gt;1000,"&gt; 1 mM",B128)</f>
        <v>36.8180211968875</v>
      </c>
    </row>
    <row r="129" customFormat="false" ht="15" hidden="false" customHeight="false" outlineLevel="0" collapsed="false">
      <c r="A129" s="0" t="s">
        <v>132</v>
      </c>
      <c r="B129" s="35" t="n">
        <v>144.554502462119</v>
      </c>
      <c r="C129" s="36" t="n">
        <f aca="false">IF(B129&gt;1000,"&gt; 1 mM",B129)</f>
        <v>144.554502462119</v>
      </c>
    </row>
    <row r="130" customFormat="false" ht="15" hidden="false" customHeight="false" outlineLevel="0" collapsed="false">
      <c r="A130" s="0" t="s">
        <v>174</v>
      </c>
      <c r="B130" s="35" t="n">
        <v>42.057878496124</v>
      </c>
      <c r="C130" s="36" t="n">
        <f aca="false">IF(B130&gt;1000,"&gt; 1 mM",B130)</f>
        <v>42.057878496124</v>
      </c>
    </row>
    <row r="131" customFormat="false" ht="15" hidden="false" customHeight="false" outlineLevel="0" collapsed="false">
      <c r="A131" s="0" t="s">
        <v>133</v>
      </c>
      <c r="B131" s="35" t="n">
        <v>497.779075543306</v>
      </c>
      <c r="C131" s="36" t="n">
        <f aca="false">IF(B131&gt;1000,"&gt; 1 mM",B131)</f>
        <v>497.779075543306</v>
      </c>
    </row>
    <row r="132" customFormat="false" ht="15" hidden="false" customHeight="false" outlineLevel="0" collapsed="false">
      <c r="A132" s="0" t="s">
        <v>134</v>
      </c>
      <c r="B132" s="35" t="n">
        <v>134.519079354334</v>
      </c>
      <c r="C132" s="36" t="n">
        <f aca="false">IF(B132&gt;1000,"&gt; 1 mM",B132)</f>
        <v>134.519079354334</v>
      </c>
    </row>
    <row r="133" customFormat="false" ht="15" hidden="false" customHeight="false" outlineLevel="0" collapsed="false">
      <c r="A133" s="0" t="s">
        <v>171</v>
      </c>
      <c r="B133" s="35" t="n">
        <v>125.005578771733</v>
      </c>
      <c r="C133" s="36" t="n">
        <f aca="false">IF(B133&gt;1000,"&gt; 1 mM",B133)</f>
        <v>125.005578771733</v>
      </c>
    </row>
    <row r="134" customFormat="false" ht="15" hidden="false" customHeight="false" outlineLevel="0" collapsed="false">
      <c r="A134" s="0" t="s">
        <v>167</v>
      </c>
      <c r="B134" s="35" t="n">
        <v>63.3483148223486</v>
      </c>
      <c r="C134" s="36" t="n">
        <f aca="false">IF(B134&gt;1000,"&gt; 1 mM",B134)</f>
        <v>63.3483148223486</v>
      </c>
    </row>
    <row r="135" customFormat="false" ht="15" hidden="false" customHeight="false" outlineLevel="0" collapsed="false">
      <c r="A135" s="0" t="s">
        <v>168</v>
      </c>
      <c r="B135" s="35" t="n">
        <v>30.3578131050168</v>
      </c>
      <c r="C135" s="36" t="n">
        <f aca="false">IF(B135&gt;1000,"&gt; 1 mM",B135)</f>
        <v>30.3578131050168</v>
      </c>
    </row>
    <row r="136" customFormat="false" ht="15" hidden="false" customHeight="false" outlineLevel="0" collapsed="false">
      <c r="A136" s="0" t="s">
        <v>214</v>
      </c>
      <c r="B136" s="35" t="n">
        <v>585.726229093424</v>
      </c>
      <c r="C136" s="36" t="n">
        <f aca="false">IF(B136&gt;1000,"&gt; 1 mM",B136)</f>
        <v>585.726229093424</v>
      </c>
    </row>
    <row r="137" customFormat="false" ht="15" hidden="false" customHeight="false" outlineLevel="0" collapsed="false">
      <c r="A137" s="0" t="s">
        <v>215</v>
      </c>
      <c r="B137" s="35" t="n">
        <v>864.068083852503</v>
      </c>
      <c r="C137" s="36" t="n">
        <f aca="false">IF(B137&gt;1000,"&gt; 1 mM",B137)</f>
        <v>864.068083852503</v>
      </c>
    </row>
    <row r="138" customFormat="false" ht="15" hidden="false" customHeight="false" outlineLevel="0" collapsed="false">
      <c r="A138" s="0" t="s">
        <v>212</v>
      </c>
      <c r="B138" s="35" t="n">
        <v>1708.92561807151</v>
      </c>
      <c r="C138" s="36" t="str">
        <f aca="false">IF(B138&gt;1000,"&gt; 1 mM",B138)</f>
        <v>&gt; 1 mM</v>
      </c>
    </row>
    <row r="139" customFormat="false" ht="15" hidden="false" customHeight="false" outlineLevel="0" collapsed="false">
      <c r="A139" s="0" t="s">
        <v>213</v>
      </c>
      <c r="B139" s="35" t="n">
        <v>109.702112167416</v>
      </c>
      <c r="C139" s="36" t="n">
        <f aca="false">IF(B139&gt;1000,"&gt; 1 mM",B139)</f>
        <v>109.702112167416</v>
      </c>
    </row>
    <row r="140" customFormat="false" ht="15" hidden="false" customHeight="false" outlineLevel="0" collapsed="false">
      <c r="A140" s="0" t="s">
        <v>198</v>
      </c>
      <c r="B140" s="35" t="n">
        <v>402.423829561901</v>
      </c>
      <c r="C140" s="36" t="n">
        <f aca="false">IF(B140&gt;1000,"&gt; 1 mM",B140)</f>
        <v>402.423829561901</v>
      </c>
    </row>
    <row r="141" customFormat="false" ht="15" hidden="false" customHeight="false" outlineLevel="0" collapsed="false">
      <c r="A141" s="0" t="s">
        <v>196</v>
      </c>
      <c r="B141" s="35" t="n">
        <v>535.152393227385</v>
      </c>
      <c r="C141" s="36" t="n">
        <f aca="false">IF(B141&gt;1000,"&gt; 1 mM",B141)</f>
        <v>535.152393227385</v>
      </c>
    </row>
    <row r="142" customFormat="false" ht="15" hidden="false" customHeight="false" outlineLevel="0" collapsed="false">
      <c r="A142" s="0" t="s">
        <v>205</v>
      </c>
      <c r="B142" s="35" t="n">
        <v>303.732918382951</v>
      </c>
      <c r="C142" s="36" t="n">
        <f aca="false">IF(B142&gt;1000,"&gt; 1 mM",B142)</f>
        <v>303.732918382951</v>
      </c>
    </row>
    <row r="143" customFormat="false" ht="15" hidden="false" customHeight="false" outlineLevel="0" collapsed="false">
      <c r="A143" s="0" t="s">
        <v>193</v>
      </c>
      <c r="B143" s="35" t="n">
        <v>61.1013973944014</v>
      </c>
      <c r="C143" s="36" t="n">
        <f aca="false">IF(B143&gt;1000,"&gt; 1 mM",B143)</f>
        <v>61.1013973944014</v>
      </c>
    </row>
    <row r="144" customFormat="false" ht="15" hidden="false" customHeight="false" outlineLevel="0" collapsed="false">
      <c r="A144" s="0" t="s">
        <v>200</v>
      </c>
      <c r="B144" s="35" t="n">
        <v>53687092200</v>
      </c>
      <c r="C144" s="36" t="str">
        <f aca="false">IF(B144&gt;1000,"&gt; 1 mM",B144)</f>
        <v>&gt; 1 mM</v>
      </c>
    </row>
    <row r="145" customFormat="false" ht="15" hidden="false" customHeight="false" outlineLevel="0" collapsed="false">
      <c r="A145" s="0" t="s">
        <v>206</v>
      </c>
      <c r="B145" s="35" t="n">
        <v>3141.97754645974</v>
      </c>
      <c r="C145" s="36" t="str">
        <f aca="false">IF(B145&gt;1000,"&gt; 1 mM",B145)</f>
        <v>&gt; 1 mM</v>
      </c>
    </row>
    <row r="146" customFormat="false" ht="15" hidden="false" customHeight="false" outlineLevel="0" collapsed="false">
      <c r="A146" s="0" t="s">
        <v>207</v>
      </c>
      <c r="B146" s="35" t="n">
        <v>2086326269.7152</v>
      </c>
      <c r="C146" s="36" t="str">
        <f aca="false">IF(B146&gt;1000,"&gt; 1 mM",B146)</f>
        <v>&gt; 1 mM</v>
      </c>
    </row>
    <row r="147" customFormat="false" ht="15" hidden="false" customHeight="false" outlineLevel="0" collapsed="false">
      <c r="A147" s="0" t="s">
        <v>202</v>
      </c>
      <c r="B147" s="35" t="n">
        <v>5368709220</v>
      </c>
      <c r="C147" s="36" t="str">
        <f aca="false">IF(B147&gt;1000,"&gt; 1 mM",B147)</f>
        <v>&gt; 1 mM</v>
      </c>
    </row>
    <row r="148" customFormat="false" ht="15" hidden="false" customHeight="false" outlineLevel="0" collapsed="false">
      <c r="A148" s="0" t="s">
        <v>208</v>
      </c>
      <c r="B148" s="35" t="n">
        <v>53687092200</v>
      </c>
      <c r="C148" s="36" t="str">
        <f aca="false">IF(B148&gt;1000,"&gt; 1 mM",B148)</f>
        <v>&gt; 1 mM</v>
      </c>
    </row>
    <row r="149" customFormat="false" ht="15" hidden="false" customHeight="false" outlineLevel="0" collapsed="false">
      <c r="A149" s="0" t="s">
        <v>203</v>
      </c>
      <c r="B149" s="35" t="n">
        <v>72.4347638018184</v>
      </c>
      <c r="C149" s="36" t="n">
        <f aca="false">IF(B149&gt;1000,"&gt; 1 mM",B149)</f>
        <v>72.4347638018184</v>
      </c>
    </row>
    <row r="150" customFormat="false" ht="15" hidden="false" customHeight="false" outlineLevel="0" collapsed="false">
      <c r="A150" s="0" t="s">
        <v>195</v>
      </c>
      <c r="B150" s="35" t="n">
        <v>117.122190515311</v>
      </c>
      <c r="C150" s="36" t="n">
        <f aca="false">IF(B150&gt;1000,"&gt; 1 mM",B150)</f>
        <v>117.122190515311</v>
      </c>
    </row>
    <row r="151" customFormat="false" ht="15" hidden="false" customHeight="false" outlineLevel="0" collapsed="false">
      <c r="A151" s="0" t="s">
        <v>197</v>
      </c>
      <c r="B151" s="35" t="n">
        <v>209.373486301108</v>
      </c>
      <c r="C151" s="36" t="n">
        <f aca="false">IF(B151&gt;1000,"&gt; 1 mM",B151)</f>
        <v>209.373486301108</v>
      </c>
    </row>
    <row r="152" customFormat="false" ht="15" hidden="false" customHeight="false" outlineLevel="0" collapsed="false">
      <c r="A152" s="0" t="s">
        <v>201</v>
      </c>
      <c r="B152" s="35" t="n">
        <v>1451373436.44945</v>
      </c>
      <c r="C152" s="36" t="str">
        <f aca="false">IF(B152&gt;1000,"&gt; 1 mM",B152)</f>
        <v>&gt; 1 mM</v>
      </c>
    </row>
    <row r="153" customFormat="false" ht="15" hidden="false" customHeight="false" outlineLevel="0" collapsed="false">
      <c r="A153" s="0" t="s">
        <v>194</v>
      </c>
      <c r="B153" s="35" t="n">
        <v>21.7403153618291</v>
      </c>
      <c r="C153" s="36" t="n">
        <f aca="false">IF(B153&gt;1000,"&gt; 1 mM",B153)</f>
        <v>21.7403153618291</v>
      </c>
    </row>
    <row r="154" customFormat="false" ht="15" hidden="false" customHeight="false" outlineLevel="0" collapsed="false">
      <c r="A154" s="0" t="s">
        <v>199</v>
      </c>
      <c r="B154" s="35" t="n">
        <v>672.11137098856</v>
      </c>
      <c r="C154" s="36" t="n">
        <f aca="false">IF(B154&gt;1000,"&gt; 1 mM",B154)</f>
        <v>672.11137098856</v>
      </c>
    </row>
    <row r="155" customFormat="false" ht="15" hidden="false" customHeight="false" outlineLevel="0" collapsed="false">
      <c r="A155" s="0" t="s">
        <v>192</v>
      </c>
      <c r="B155" s="35" t="n">
        <v>77.4379611750182</v>
      </c>
      <c r="C155" s="36" t="n">
        <f aca="false">IF(B155&gt;1000,"&gt; 1 mM",B155)</f>
        <v>77.4379611750182</v>
      </c>
    </row>
    <row r="156" customFormat="false" ht="15" hidden="false" customHeight="false" outlineLevel="0" collapsed="false">
      <c r="A156" s="0" t="s">
        <v>191</v>
      </c>
      <c r="B156" s="35" t="n">
        <v>700.470243586599</v>
      </c>
      <c r="C156" s="36" t="n">
        <f aca="false">IF(B156&gt;1000,"&gt; 1 mM",B156)</f>
        <v>700.470243586599</v>
      </c>
    </row>
    <row r="157" customFormat="false" ht="15" hidden="false" customHeight="false" outlineLevel="0" collapsed="false">
      <c r="A157" s="0" t="s">
        <v>204</v>
      </c>
      <c r="B157" s="35" t="n">
        <v>646.041090502723</v>
      </c>
      <c r="C157" s="36" t="n">
        <f aca="false">IF(B157&gt;1000,"&gt; 1 mM",B157)</f>
        <v>646.041090502723</v>
      </c>
    </row>
    <row r="158" customFormat="false" ht="15" hidden="false" customHeight="false" outlineLevel="0" collapsed="false">
      <c r="A158" s="0" t="s">
        <v>148</v>
      </c>
      <c r="B158" s="35" t="n">
        <v>2306.17979295343</v>
      </c>
      <c r="C158" s="36" t="str">
        <f aca="false">IF(B158&gt;1000,"&gt; 1 mM",B158)</f>
        <v>&gt; 1 mM</v>
      </c>
    </row>
    <row r="159" customFormat="false" ht="15" hidden="false" customHeight="false" outlineLevel="0" collapsed="false">
      <c r="A159" s="0" t="s">
        <v>143</v>
      </c>
      <c r="B159" s="35" t="n">
        <v>80.2263559149852</v>
      </c>
      <c r="C159" s="36" t="n">
        <f aca="false">IF(B159&gt;1000,"&gt; 1 mM",B159)</f>
        <v>80.2263559149852</v>
      </c>
    </row>
    <row r="160" customFormat="false" ht="15" hidden="false" customHeight="false" outlineLevel="0" collapsed="false">
      <c r="A160" s="0" t="s">
        <v>144</v>
      </c>
      <c r="B160" s="35" t="n">
        <v>53687.0912</v>
      </c>
      <c r="C160" s="36" t="str">
        <f aca="false">IF(B160&gt;1000,"&gt; 1 mM",B160)</f>
        <v>&gt; 1 mM</v>
      </c>
    </row>
    <row r="161" customFormat="false" ht="15" hidden="false" customHeight="false" outlineLevel="0" collapsed="false">
      <c r="A161" s="0" t="s">
        <v>145</v>
      </c>
      <c r="B161" s="35" t="n">
        <v>178.851013290611</v>
      </c>
      <c r="C161" s="36" t="n">
        <f aca="false">IF(B161&gt;1000,"&gt; 1 mM",B161)</f>
        <v>178.851013290611</v>
      </c>
    </row>
    <row r="162" customFormat="false" ht="15" hidden="false" customHeight="false" outlineLevel="0" collapsed="false">
      <c r="A162" s="0" t="s">
        <v>146</v>
      </c>
      <c r="B162" s="35" t="n">
        <v>5368709220000</v>
      </c>
      <c r="C162" s="36" t="str">
        <f aca="false">IF(B162&gt;1000,"&gt; 1 mM",B162)</f>
        <v>&gt; 1 mM</v>
      </c>
    </row>
    <row r="163" customFormat="false" ht="15" hidden="false" customHeight="false" outlineLevel="0" collapsed="false">
      <c r="A163" s="0" t="s">
        <v>149</v>
      </c>
      <c r="B163" s="35" t="n">
        <v>805.909326051898</v>
      </c>
      <c r="C163" s="36" t="n">
        <f aca="false">IF(B163&gt;1000,"&gt; 1 mM",B163)</f>
        <v>805.909326051898</v>
      </c>
    </row>
    <row r="164" customFormat="false" ht="15" hidden="false" customHeight="false" outlineLevel="0" collapsed="false">
      <c r="A164" s="0" t="s">
        <v>147</v>
      </c>
      <c r="B164" s="35" t="n">
        <v>219.01729215134</v>
      </c>
      <c r="C164" s="36" t="n">
        <f aca="false">IF(B164&gt;1000,"&gt; 1 mM",B164)</f>
        <v>219.01729215134</v>
      </c>
    </row>
    <row r="165" customFormat="false" ht="15" hidden="false" customHeight="false" outlineLevel="0" collapsed="false">
      <c r="A165" s="0" t="s">
        <v>209</v>
      </c>
      <c r="B165" s="35" t="n">
        <v>5368709220</v>
      </c>
      <c r="C165" s="36" t="str">
        <f aca="false">IF(B165&gt;1000,"&gt; 1 mM",B165)</f>
        <v>&gt; 1 mM</v>
      </c>
    </row>
    <row r="166" customFormat="false" ht="15" hidden="false" customHeight="false" outlineLevel="0" collapsed="false">
      <c r="A166" s="0" t="s">
        <v>210</v>
      </c>
      <c r="B166" s="35" t="n">
        <v>53687092200</v>
      </c>
      <c r="C166" s="36" t="str">
        <f aca="false">IF(B166&gt;1000,"&gt; 1 mM",B166)</f>
        <v>&gt; 1 mM</v>
      </c>
    </row>
    <row r="167" customFormat="false" ht="15" hidden="false" customHeight="false" outlineLevel="0" collapsed="false">
      <c r="A167" s="0" t="s">
        <v>211</v>
      </c>
      <c r="B167" s="35" t="n">
        <v>1581.2553924527</v>
      </c>
      <c r="C167" s="36" t="str">
        <f aca="false">IF(B167&gt;1000,"&gt; 1 mM",B167)</f>
        <v>&gt; 1 mM</v>
      </c>
    </row>
    <row r="168" customFormat="false" ht="15" hidden="false" customHeight="false" outlineLevel="0" collapsed="false">
      <c r="A168" s="0" t="s">
        <v>182</v>
      </c>
      <c r="B168" s="35" t="n">
        <v>1840.43737838302</v>
      </c>
      <c r="C168" s="36" t="str">
        <f aca="false">IF(B168&gt;1000,"&gt; 1 mM",B168)</f>
        <v>&gt; 1 mM</v>
      </c>
    </row>
    <row r="169" customFormat="false" ht="15" hidden="false" customHeight="false" outlineLevel="0" collapsed="false">
      <c r="A169" s="0" t="s">
        <v>181</v>
      </c>
      <c r="B169" s="35" t="n">
        <v>339.384386880751</v>
      </c>
      <c r="C169" s="36" t="n">
        <f aca="false">IF(B169&gt;1000,"&gt; 1 mM",B169)</f>
        <v>339.384386880751</v>
      </c>
    </row>
    <row r="170" customFormat="false" ht="15" hidden="false" customHeight="false" outlineLevel="0" collapsed="false">
      <c r="A170" s="0" t="s">
        <v>190</v>
      </c>
      <c r="B170" s="35" t="n">
        <v>53687092200</v>
      </c>
      <c r="C170" s="36" t="str">
        <f aca="false">IF(B170&gt;1000,"&gt; 1 mM",B170)</f>
        <v>&gt; 1 mM</v>
      </c>
    </row>
    <row r="171" customFormat="false" ht="15" hidden="false" customHeight="false" outlineLevel="0" collapsed="false">
      <c r="A171" s="0" t="s">
        <v>183</v>
      </c>
      <c r="B171" s="35" t="n">
        <v>2123.86228678139</v>
      </c>
      <c r="C171" s="36" t="str">
        <f aca="false">IF(B171&gt;1000,"&gt; 1 mM",B171)</f>
        <v>&gt; 1 mM</v>
      </c>
    </row>
    <row r="172" customFormat="false" ht="15" hidden="false" customHeight="false" outlineLevel="0" collapsed="false">
      <c r="A172" s="0" t="s">
        <v>186</v>
      </c>
      <c r="B172" s="35" t="n">
        <v>400.33596058884</v>
      </c>
      <c r="C172" s="36" t="n">
        <f aca="false">IF(B172&gt;1000,"&gt; 1 mM",B172)</f>
        <v>400.33596058884</v>
      </c>
    </row>
    <row r="173" customFormat="false" ht="15" hidden="false" customHeight="false" outlineLevel="0" collapsed="false">
      <c r="A173" s="0" t="s">
        <v>184</v>
      </c>
      <c r="B173" s="35" t="n">
        <v>24.2951906030716</v>
      </c>
      <c r="C173" s="36" t="n">
        <f aca="false">IF(B173&gt;1000,"&gt; 1 mM",B173)</f>
        <v>24.2951906030716</v>
      </c>
    </row>
    <row r="174" customFormat="false" ht="15" hidden="false" customHeight="false" outlineLevel="0" collapsed="false">
      <c r="A174" s="0" t="s">
        <v>185</v>
      </c>
      <c r="B174" s="35" t="n">
        <v>757.831047029747</v>
      </c>
      <c r="C174" s="36" t="n">
        <f aca="false">IF(B174&gt;1000,"&gt; 1 mM",B174)</f>
        <v>757.831047029747</v>
      </c>
    </row>
    <row r="175" customFormat="false" ht="15" hidden="false" customHeight="false" outlineLevel="0" collapsed="false">
      <c r="A175" s="0" t="s">
        <v>188</v>
      </c>
      <c r="B175" s="35" t="n">
        <v>53687092200</v>
      </c>
      <c r="C175" s="36" t="str">
        <f aca="false">IF(B175&gt;1000,"&gt; 1 mM",B175)</f>
        <v>&gt; 1 mM</v>
      </c>
    </row>
    <row r="176" customFormat="false" ht="15" hidden="false" customHeight="false" outlineLevel="0" collapsed="false">
      <c r="A176" s="0" t="s">
        <v>189</v>
      </c>
      <c r="B176" s="35" t="n">
        <v>53687092200</v>
      </c>
      <c r="C176" s="36" t="str">
        <f aca="false">IF(B176&gt;1000,"&gt; 1 mM",B176)</f>
        <v>&gt; 1 mM</v>
      </c>
    </row>
    <row r="177" customFormat="false" ht="15" hidden="false" customHeight="false" outlineLevel="0" collapsed="false">
      <c r="A177" s="0" t="s">
        <v>187</v>
      </c>
      <c r="B177" s="35" t="n">
        <v>53687092200</v>
      </c>
      <c r="C177" s="36" t="str">
        <f aca="false">IF(B177&gt;1000,"&gt; 1 mM",B177)</f>
        <v>&gt; 1 mM</v>
      </c>
    </row>
    <row r="178" customFormat="false" ht="15" hidden="false" customHeight="false" outlineLevel="0" collapsed="false">
      <c r="A178" s="0" t="s">
        <v>152</v>
      </c>
      <c r="B178" s="35" t="n">
        <v>53687092200</v>
      </c>
      <c r="C178" s="36" t="str">
        <f aca="false">IF(B178&gt;1000,"&gt; 1 mM",B178)</f>
        <v>&gt; 1 mM</v>
      </c>
    </row>
    <row r="179" customFormat="false" ht="15" hidden="false" customHeight="false" outlineLevel="0" collapsed="false">
      <c r="A179" s="0" t="s">
        <v>153</v>
      </c>
      <c r="B179" s="35" t="n">
        <v>53687092200</v>
      </c>
      <c r="C179" s="36" t="str">
        <f aca="false">IF(B179&gt;1000,"&gt; 1 mM",B179)</f>
        <v>&gt; 1 mM</v>
      </c>
    </row>
    <row r="180" customFormat="false" ht="15" hidden="false" customHeight="false" outlineLevel="0" collapsed="false">
      <c r="A180" s="0" t="s">
        <v>154</v>
      </c>
      <c r="B180" s="35" t="n">
        <v>534.516542894107</v>
      </c>
      <c r="C180" s="36" t="n">
        <f aca="false">IF(B180&gt;1000,"&gt; 1 mM",B180)</f>
        <v>534.516542894107</v>
      </c>
    </row>
    <row r="181" customFormat="false" ht="15" hidden="false" customHeight="false" outlineLevel="0" collapsed="false">
      <c r="A181" s="0" t="s">
        <v>156</v>
      </c>
      <c r="B181" s="35" t="n">
        <v>5368709220</v>
      </c>
      <c r="C181" s="36" t="str">
        <f aca="false">IF(B181&gt;1000,"&gt; 1 mM",B181)</f>
        <v>&gt; 1 mM</v>
      </c>
    </row>
    <row r="182" customFormat="false" ht="15" hidden="false" customHeight="false" outlineLevel="0" collapsed="false">
      <c r="A182" s="0" t="s">
        <v>157</v>
      </c>
      <c r="B182" s="35" t="n">
        <v>117.857863738832</v>
      </c>
      <c r="C182" s="36" t="n">
        <f aca="false">IF(B182&gt;1000,"&gt; 1 mM",B182)</f>
        <v>117.857863738832</v>
      </c>
    </row>
    <row r="183" customFormat="false" ht="15" hidden="false" customHeight="false" outlineLevel="0" collapsed="false">
      <c r="A183" s="0" t="s">
        <v>158</v>
      </c>
      <c r="B183" s="35" t="n">
        <v>88.7965825343945</v>
      </c>
      <c r="C183" s="36" t="n">
        <f aca="false">IF(B183&gt;1000,"&gt; 1 mM",B183)</f>
        <v>88.7965825343945</v>
      </c>
    </row>
    <row r="184" customFormat="false" ht="15" hidden="false" customHeight="false" outlineLevel="0" collapsed="false">
      <c r="A184" s="0" t="s">
        <v>151</v>
      </c>
      <c r="B184" s="35" t="n">
        <v>58.2858154193783</v>
      </c>
      <c r="C184" s="36" t="n">
        <f aca="false">IF(B184&gt;1000,"&gt; 1 mM",B184)</f>
        <v>58.2858154193783</v>
      </c>
    </row>
    <row r="185" customFormat="false" ht="15" hidden="false" customHeight="false" outlineLevel="0" collapsed="false">
      <c r="A185" s="0" t="s">
        <v>155</v>
      </c>
      <c r="B185" s="35" t="n">
        <v>88.7535069893343</v>
      </c>
      <c r="C185" s="36" t="n">
        <f aca="false">IF(B185&gt;1000,"&gt; 1 mM",B185)</f>
        <v>88.7535069893343</v>
      </c>
    </row>
    <row r="186" customFormat="false" ht="15" hidden="false" customHeight="false" outlineLevel="0" collapsed="false">
      <c r="A186" s="0" t="s">
        <v>150</v>
      </c>
      <c r="B186" s="35" t="n">
        <v>154.041803042041</v>
      </c>
      <c r="C186" s="36" t="n">
        <f aca="false">IF(B186&gt;1000,"&gt; 1 mM",B186)</f>
        <v>154.041803042041</v>
      </c>
    </row>
    <row r="187" customFormat="false" ht="15" hidden="false" customHeight="false" outlineLevel="0" collapsed="false">
      <c r="A187" s="0" t="s">
        <v>179</v>
      </c>
      <c r="B187" s="35" t="n">
        <v>1863.45382689256</v>
      </c>
      <c r="C187" s="36" t="str">
        <f aca="false">IF(B187&gt;1000,"&gt; 1 mM",B187)</f>
        <v>&gt; 1 mM</v>
      </c>
    </row>
    <row r="188" customFormat="false" ht="15" hidden="false" customHeight="false" outlineLevel="0" collapsed="false">
      <c r="A188" s="0" t="s">
        <v>175</v>
      </c>
      <c r="B188" s="35" t="n">
        <v>1879.49518299226</v>
      </c>
      <c r="C188" s="36" t="str">
        <f aca="false">IF(B188&gt;1000,"&gt; 1 mM",B188)</f>
        <v>&gt; 1 mM</v>
      </c>
    </row>
    <row r="189" customFormat="false" ht="15" hidden="false" customHeight="false" outlineLevel="0" collapsed="false">
      <c r="A189" s="0" t="s">
        <v>177</v>
      </c>
      <c r="B189" s="35" t="n">
        <v>1312.11703196865</v>
      </c>
      <c r="C189" s="36" t="str">
        <f aca="false">IF(B189&gt;1000,"&gt; 1 mM",B189)</f>
        <v>&gt; 1 mM</v>
      </c>
    </row>
    <row r="190" customFormat="false" ht="15" hidden="false" customHeight="false" outlineLevel="0" collapsed="false">
      <c r="A190" s="0" t="s">
        <v>180</v>
      </c>
      <c r="B190" s="35" t="n">
        <v>47.0401533550206</v>
      </c>
      <c r="C190" s="36" t="n">
        <f aca="false">IF(B190&gt;1000,"&gt; 1 mM",B190)</f>
        <v>47.0401533550206</v>
      </c>
    </row>
    <row r="191" customFormat="false" ht="15" hidden="false" customHeight="false" outlineLevel="0" collapsed="false">
      <c r="A191" s="0" t="s">
        <v>178</v>
      </c>
      <c r="B191" s="35" t="n">
        <v>219.05019027124</v>
      </c>
      <c r="C191" s="36" t="n">
        <f aca="false">IF(B191&gt;1000,"&gt; 1 mM",B191)</f>
        <v>219.05019027124</v>
      </c>
    </row>
    <row r="192" customFormat="false" ht="15" hidden="false" customHeight="false" outlineLevel="0" collapsed="false">
      <c r="A192" s="0" t="s">
        <v>176</v>
      </c>
      <c r="B192" s="35" t="n">
        <v>53687092200</v>
      </c>
      <c r="C192" s="36" t="str">
        <f aca="false">IF(B192&gt;1000,"&gt; 1 mM",B192)</f>
        <v>&gt; 1 mM</v>
      </c>
    </row>
    <row r="193" customFormat="false" ht="15" hidden="false" customHeight="false" outlineLevel="0" collapsed="false">
      <c r="A193" s="0" t="s">
        <v>140</v>
      </c>
      <c r="B193" s="35" t="n">
        <v>113.09650525299</v>
      </c>
      <c r="C193" s="36" t="n">
        <f aca="false">IF(B193&gt;1000,"&gt; 1 mM",B193)</f>
        <v>113.09650525299</v>
      </c>
    </row>
    <row r="194" customFormat="false" ht="15" hidden="false" customHeight="false" outlineLevel="0" collapsed="false">
      <c r="A194" s="0" t="s">
        <v>137</v>
      </c>
      <c r="B194" s="35" t="n">
        <v>93.7536950194135</v>
      </c>
      <c r="C194" s="36" t="n">
        <f aca="false">IF(B194&gt;1000,"&gt; 1 mM",B194)</f>
        <v>93.7536950194135</v>
      </c>
    </row>
    <row r="195" customFormat="false" ht="15" hidden="false" customHeight="false" outlineLevel="0" collapsed="false">
      <c r="A195" s="0" t="s">
        <v>136</v>
      </c>
      <c r="B195" s="35" t="n">
        <v>20.050076543479</v>
      </c>
      <c r="C195" s="36" t="n">
        <f aca="false">IF(B195&gt;1000,"&gt; 1 mM",B195)</f>
        <v>20.050076543479</v>
      </c>
    </row>
    <row r="196" customFormat="false" ht="15" hidden="false" customHeight="false" outlineLevel="0" collapsed="false">
      <c r="A196" s="0" t="s">
        <v>135</v>
      </c>
      <c r="B196" s="35" t="n">
        <v>25.9750565921847</v>
      </c>
      <c r="C196" s="36" t="n">
        <f aca="false">IF(B196&gt;1000,"&gt; 1 mM",B196)</f>
        <v>25.9750565921847</v>
      </c>
    </row>
    <row r="197" customFormat="false" ht="15" hidden="false" customHeight="false" outlineLevel="0" collapsed="false">
      <c r="A197" s="0" t="s">
        <v>164</v>
      </c>
      <c r="B197" s="35" t="n">
        <v>744.702888142749</v>
      </c>
      <c r="C197" s="36" t="n">
        <f aca="false">IF(B197&gt;1000,"&gt; 1 mM",B197)</f>
        <v>744.702888142749</v>
      </c>
    </row>
    <row r="198" customFormat="false" ht="15" hidden="false" customHeight="false" outlineLevel="0" collapsed="false">
      <c r="A198" s="0" t="s">
        <v>162</v>
      </c>
      <c r="B198" s="35" t="n">
        <v>53687092200</v>
      </c>
      <c r="C198" s="36" t="str">
        <f aca="false">IF(B198&gt;1000,"&gt; 1 mM",B198)</f>
        <v>&gt; 1 mM</v>
      </c>
    </row>
    <row r="199" customFormat="false" ht="15" hidden="false" customHeight="false" outlineLevel="0" collapsed="false">
      <c r="A199" s="0" t="s">
        <v>163</v>
      </c>
      <c r="B199" s="35" t="n">
        <v>23.3560436752099</v>
      </c>
      <c r="C199" s="36" t="n">
        <f aca="false">IF(B199&gt;1000,"&gt; 1 mM",B199)</f>
        <v>23.3560436752099</v>
      </c>
    </row>
    <row r="200" customFormat="false" ht="15" hidden="false" customHeight="false" outlineLevel="0" collapsed="false">
      <c r="A200" s="0" t="s">
        <v>161</v>
      </c>
      <c r="B200" s="35" t="n">
        <v>25.4909193696851</v>
      </c>
      <c r="C200" s="36" t="n">
        <f aca="false">IF(B200&gt;1000,"&gt; 1 mM",B200)</f>
        <v>25.4909193696851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A145" colorId="64" zoomScale="65" zoomScaleNormal="65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3.8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H5" s="1" t="s">
        <v>4</v>
      </c>
      <c r="P5" s="0" t="s">
        <v>2</v>
      </c>
      <c r="Q5" s="0" t="s">
        <v>5</v>
      </c>
      <c r="S5" s="1"/>
      <c r="AE5" s="1"/>
      <c r="AP5" s="1"/>
      <c r="BA5" s="1"/>
    </row>
    <row r="6" customFormat="false" ht="13.8" hidden="false" customHeight="false" outlineLevel="0" collapsed="false">
      <c r="A6" s="8" t="s">
        <v>34</v>
      </c>
      <c r="B6" s="9" t="n">
        <f aca="false">AVERAGE(S15,AN15,AC15,AY15,BJ15)</f>
        <v>100556.052564917</v>
      </c>
      <c r="C6" s="9" t="e">
        <f aca="false">STDEV(S15,AN15,AC15,AY15,BJ15)</f>
        <v>#DIV/0!</v>
      </c>
      <c r="D6" s="10" t="n">
        <f aca="false">B6/1000</f>
        <v>100.556052564917</v>
      </c>
      <c r="E6" s="10" t="e">
        <f aca="false">C6/1000</f>
        <v>#DIV/0!</v>
      </c>
      <c r="H6" s="11" t="n">
        <v>0</v>
      </c>
      <c r="I6" s="0" t="n">
        <v>100</v>
      </c>
      <c r="J6" s="0" t="n">
        <v>100</v>
      </c>
      <c r="K6" s="0" t="n">
        <v>100</v>
      </c>
      <c r="L6" s="3" t="n">
        <v>100</v>
      </c>
      <c r="M6" s="3" t="n">
        <v>100</v>
      </c>
      <c r="N6" s="3" t="n">
        <v>100</v>
      </c>
      <c r="P6" s="12" t="n">
        <f aca="false">AVERAGE(I6:N6)</f>
        <v>100</v>
      </c>
      <c r="Q6" s="12" t="n">
        <f aca="false">STDEV(I6:N6)/SQRT(6)</f>
        <v>0</v>
      </c>
      <c r="S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3.8" hidden="false" customHeight="false" outlineLevel="0" collapsed="false">
      <c r="A7" s="13"/>
      <c r="B7" s="14"/>
      <c r="C7" s="14"/>
      <c r="D7" s="15"/>
      <c r="E7" s="16"/>
      <c r="G7" s="12" t="str">
        <f aca="false">A6</f>
        <v>Amb377</v>
      </c>
      <c r="H7" s="11" t="n">
        <v>1000</v>
      </c>
      <c r="I7" s="11" t="n">
        <v>98.4380248572389</v>
      </c>
      <c r="J7" s="12" t="n">
        <v>96.0600706713781</v>
      </c>
      <c r="K7" s="11" t="n">
        <v>109.273139271396</v>
      </c>
      <c r="L7" s="0" t="n">
        <v>98.2288345731491</v>
      </c>
      <c r="M7" s="0" t="n">
        <v>95.3718710606879</v>
      </c>
      <c r="N7" s="0" t="n">
        <v>98.4977375565611</v>
      </c>
      <c r="P7" s="12" t="n">
        <f aca="false">AVERAGE(I7:N7)</f>
        <v>99.3116129984019</v>
      </c>
      <c r="Q7" s="12" t="n">
        <f aca="false">STDEV(I7:N7)/SQRT(6)</f>
        <v>2.06497827527851</v>
      </c>
      <c r="S7" s="11"/>
      <c r="Y7" s="12"/>
      <c r="Z7" s="12"/>
      <c r="AJ7" s="12"/>
      <c r="AK7" s="12"/>
      <c r="AU7" s="12"/>
      <c r="AV7" s="12"/>
      <c r="BF7" s="12"/>
      <c r="BG7" s="12"/>
    </row>
    <row r="8" customFormat="false" ht="13.8" hidden="false" customHeight="false" outlineLevel="0" collapsed="false">
      <c r="A8" s="8" t="s">
        <v>35</v>
      </c>
      <c r="B8" s="17" t="n">
        <f aca="false">AVERAGE(S49,AB49,AM49,AX49)</f>
        <v>1490831.68761828</v>
      </c>
      <c r="C8" s="18" t="e">
        <f aca="false">STDEV(S49,AB49,AM49,AX49)</f>
        <v>#DIV/0!</v>
      </c>
      <c r="D8" s="10" t="n">
        <f aca="false">B8/1000</f>
        <v>1490.83168761828</v>
      </c>
      <c r="E8" s="10" t="e">
        <f aca="false">C8/1000</f>
        <v>#DIV/0!</v>
      </c>
      <c r="H8" s="11" t="n">
        <v>5000</v>
      </c>
      <c r="I8" s="11" t="n">
        <v>91.5015115888478</v>
      </c>
      <c r="J8" s="11" t="n">
        <v>99.7173144876325</v>
      </c>
      <c r="K8" s="11" t="n">
        <v>103.643018999477</v>
      </c>
      <c r="L8" s="0" t="n">
        <v>96.7410556145944</v>
      </c>
      <c r="M8" s="0" t="n">
        <v>89.1590131460472</v>
      </c>
      <c r="N8" s="0" t="n">
        <v>97.6289592760181</v>
      </c>
      <c r="P8" s="12" t="n">
        <f aca="false">AVERAGE(I8:N8)</f>
        <v>96.3984788521028</v>
      </c>
      <c r="Q8" s="12" t="n">
        <f aca="false">STDEV(I8:N8)/SQRT(6)</f>
        <v>2.17193941690342</v>
      </c>
      <c r="R8" s="2"/>
      <c r="S8" s="11"/>
      <c r="Y8" s="12"/>
      <c r="Z8" s="12"/>
      <c r="AJ8" s="12"/>
      <c r="AK8" s="12"/>
      <c r="AU8" s="12"/>
      <c r="AV8" s="12"/>
      <c r="BF8" s="12"/>
      <c r="BG8" s="12"/>
    </row>
    <row r="9" customFormat="false" ht="13.8" hidden="false" customHeight="false" outlineLevel="0" collapsed="false">
      <c r="A9" s="19"/>
      <c r="B9" s="20"/>
      <c r="C9" s="14"/>
      <c r="D9" s="15"/>
      <c r="E9" s="16"/>
      <c r="H9" s="11" t="n">
        <v>20000</v>
      </c>
      <c r="I9" s="11" t="n">
        <v>81.0547531071548</v>
      </c>
      <c r="J9" s="11" t="n">
        <v>86.5017667844523</v>
      </c>
      <c r="K9" s="11" t="n">
        <v>92.0864563360642</v>
      </c>
      <c r="L9" s="0" t="n">
        <v>76.5497697484945</v>
      </c>
      <c r="M9" s="0" t="n">
        <v>74.3381955699622</v>
      </c>
      <c r="N9" s="0" t="n">
        <v>87.5837104072398</v>
      </c>
      <c r="P9" s="12" t="n">
        <f aca="false">AVERAGE(I9:N9)</f>
        <v>83.0191086588946</v>
      </c>
      <c r="Q9" s="12" t="n">
        <f aca="false">STDEV(I9:N9)/SQRT(6)</f>
        <v>2.80624649290381</v>
      </c>
      <c r="S9" s="11"/>
      <c r="Y9" s="12"/>
      <c r="Z9" s="12"/>
      <c r="AJ9" s="12"/>
      <c r="AK9" s="12"/>
      <c r="AU9" s="12"/>
      <c r="AV9" s="12"/>
      <c r="BF9" s="12"/>
      <c r="BG9" s="12"/>
    </row>
    <row r="10" customFormat="false" ht="13.8" hidden="false" customHeight="false" outlineLevel="0" collapsed="false">
      <c r="A10" s="8" t="s">
        <v>36</v>
      </c>
      <c r="B10" s="17" t="n">
        <f aca="false">AVERAGE(S84,AB84,AM84,AX84)</f>
        <v>161980.577496531</v>
      </c>
      <c r="C10" s="18" t="e">
        <f aca="false">STDEV(S84,AB84,AM84,AX84)</f>
        <v>#DIV/0!</v>
      </c>
      <c r="D10" s="10" t="n">
        <f aca="false">B10/1000</f>
        <v>161.980577496531</v>
      </c>
      <c r="E10" s="10" t="e">
        <f aca="false">C10/1000</f>
        <v>#DIV/0!</v>
      </c>
      <c r="H10" s="11"/>
      <c r="I10" s="11"/>
      <c r="J10" s="11"/>
      <c r="K10" s="11"/>
      <c r="L10" s="11"/>
      <c r="M10" s="12"/>
      <c r="N10" s="12"/>
      <c r="O10" s="11"/>
      <c r="P10" s="12"/>
      <c r="Q10" s="12"/>
      <c r="R10" s="2"/>
      <c r="Y10" s="12"/>
      <c r="Z10" s="12"/>
      <c r="AJ10" s="12"/>
      <c r="AK10" s="12"/>
      <c r="AU10" s="12"/>
      <c r="AV10" s="12"/>
      <c r="BF10" s="12"/>
      <c r="BG10" s="12"/>
    </row>
    <row r="11" customFormat="false" ht="13.8" hidden="false" customHeight="false" outlineLevel="0" collapsed="false">
      <c r="A11" s="19"/>
      <c r="B11" s="20"/>
      <c r="C11" s="14"/>
      <c r="D11" s="15"/>
      <c r="E11" s="16"/>
      <c r="H11" s="11"/>
      <c r="I11" s="11"/>
      <c r="J11" s="11"/>
      <c r="K11" s="11"/>
      <c r="L11" s="11"/>
      <c r="M11" s="11"/>
      <c r="N11" s="11"/>
      <c r="O11" s="11"/>
      <c r="P11" s="11"/>
      <c r="Q11" s="11"/>
      <c r="S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3.8" hidden="false" customHeight="false" outlineLevel="0" collapsed="false">
      <c r="A12" s="8" t="s">
        <v>37</v>
      </c>
      <c r="B12" s="17" t="n">
        <f aca="false">AVERAGE(S118,AB118,AM118)</f>
        <v>268435461000000</v>
      </c>
      <c r="C12" s="18" t="e">
        <f aca="false">STDEV(S118,AB118,AM118)</f>
        <v>#DIV/0!</v>
      </c>
      <c r="D12" s="10" t="n">
        <f aca="false">B12/1000</f>
        <v>268435461000</v>
      </c>
      <c r="E12" s="10" t="e">
        <f aca="false">C12/1000</f>
        <v>#DIV/0!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customFormat="false" ht="13.8" hidden="false" customHeight="false" outlineLevel="0" collapsed="false">
      <c r="A13" s="13"/>
      <c r="B13" s="21"/>
      <c r="C13" s="14"/>
      <c r="D13" s="15"/>
      <c r="E13" s="16"/>
      <c r="H13" s="11" t="n">
        <v>0.1</v>
      </c>
      <c r="I13" s="11" t="n">
        <v>0</v>
      </c>
      <c r="J13" s="11" t="n">
        <f aca="false">$S$14-(I13^$S$16*$S$14)/(I13^$S$16+$S$15^$S$16)</f>
        <v>100</v>
      </c>
      <c r="K13" s="11" t="n">
        <f aca="false">($J13-I6)^2</f>
        <v>0</v>
      </c>
      <c r="L13" s="11" t="n">
        <f aca="false">($J13-J6)^2</f>
        <v>0</v>
      </c>
      <c r="M13" s="11" t="n">
        <f aca="false">($J13-K6)^2</f>
        <v>0</v>
      </c>
      <c r="N13" s="11" t="n">
        <f aca="false">($J13-L6)^2</f>
        <v>0</v>
      </c>
      <c r="O13" s="11" t="n">
        <f aca="false">($J13-M6)^2</f>
        <v>0</v>
      </c>
      <c r="P13" s="11" t="n">
        <f aca="false">($J13-N6)^2</f>
        <v>0</v>
      </c>
      <c r="R13" s="12" t="s">
        <v>10</v>
      </c>
      <c r="S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3.8" hidden="false" customHeight="false" outlineLevel="0" collapsed="false">
      <c r="A14" s="22" t="s">
        <v>38</v>
      </c>
      <c r="B14" s="17" t="n">
        <f aca="false">AVERAGE(S152,AB152,AM152)</f>
        <v>1108722.87746946</v>
      </c>
      <c r="C14" s="18" t="e">
        <f aca="false">STDEV(S152,AB152,AM152)</f>
        <v>#DIV/0!</v>
      </c>
      <c r="D14" s="10" t="n">
        <f aca="false">B14/1000</f>
        <v>1108.72287746946</v>
      </c>
      <c r="E14" s="10" t="e">
        <f aca="false">C14/1000</f>
        <v>#DIV/0!</v>
      </c>
      <c r="H14" s="11" t="n">
        <v>1000</v>
      </c>
      <c r="I14" s="11" t="n">
        <v>1000</v>
      </c>
      <c r="J14" s="11" t="n">
        <f aca="false">$S$14-(I14^$S$16*$S$14)/(I14^$S$16+$S$15^$S$16)</f>
        <v>99.0153221056315</v>
      </c>
      <c r="K14" s="11" t="n">
        <f aca="false">($J14-I7)^2</f>
        <v>0.333272113001664</v>
      </c>
      <c r="L14" s="11" t="n">
        <f aca="false">($J14-J7)^2</f>
        <v>8.73351103965677</v>
      </c>
      <c r="M14" s="11" t="n">
        <f aca="false">($J14-K7)^2</f>
        <v>105.222813006253</v>
      </c>
      <c r="N14" s="11" t="n">
        <f aca="false">($J14-L7)^2</f>
        <v>0.61856263875025</v>
      </c>
      <c r="O14" s="11" t="n">
        <f aca="false">($J14-M7)^2</f>
        <v>13.2747355169006</v>
      </c>
      <c r="P14" s="11" t="n">
        <f aca="false">($J14-N7)^2</f>
        <v>0.267893765436401</v>
      </c>
      <c r="R14" s="12" t="s">
        <v>12</v>
      </c>
      <c r="S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3.8" hidden="false" customHeight="false" outlineLevel="0" collapsed="false">
      <c r="A15" s="19"/>
      <c r="B15" s="20"/>
      <c r="C15" s="14"/>
      <c r="D15" s="15"/>
      <c r="E15" s="16"/>
      <c r="H15" s="11" t="n">
        <v>5000</v>
      </c>
      <c r="I15" s="11" t="n">
        <v>5000</v>
      </c>
      <c r="J15" s="11" t="n">
        <f aca="false">$S$14-(I15^$S$16*$S$14)/(I15^$S$16+$S$15^$S$16)</f>
        <v>95.263180198099</v>
      </c>
      <c r="K15" s="11" t="n">
        <f aca="false">($J15-I8)^2</f>
        <v>14.150150725826</v>
      </c>
      <c r="L15" s="11" t="n">
        <f aca="false">($J15-J8)^2</f>
        <v>19.839312269198</v>
      </c>
      <c r="M15" s="11" t="n">
        <f aca="false">($J15-K8)^2</f>
        <v>70.2216983370798</v>
      </c>
      <c r="N15" s="11" t="n">
        <f aca="false">($J15-L8)^2</f>
        <v>2.18411574668139</v>
      </c>
      <c r="O15" s="11" t="n">
        <f aca="false">($J15-M8)^2</f>
        <v>37.260855399355</v>
      </c>
      <c r="P15" s="11" t="n">
        <f aca="false">($J15-N8)^2</f>
        <v>5.59691064551961</v>
      </c>
      <c r="R15" s="12" t="s">
        <v>0</v>
      </c>
      <c r="S15" s="11" t="n">
        <v>100556.052564917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3.8" hidden="false" customHeight="false" outlineLevel="0" collapsed="false">
      <c r="A16" s="8" t="s">
        <v>39</v>
      </c>
      <c r="B16" s="17" t="n">
        <f aca="false">AVERAGE(S186,AB186,AM186,AX186,BI186)</f>
        <v>137639.876054566</v>
      </c>
      <c r="C16" s="18" t="e">
        <f aca="false">STDEV(S186,AB186,AM186,AX186,BI186)</f>
        <v>#DIV/0!</v>
      </c>
      <c r="D16" s="10" t="n">
        <f aca="false">B16/1000</f>
        <v>137.639876054566</v>
      </c>
      <c r="E16" s="10" t="e">
        <f aca="false">C16/1000</f>
        <v>#DIV/0!</v>
      </c>
      <c r="H16" s="11" t="n">
        <v>20000</v>
      </c>
      <c r="I16" s="11" t="n">
        <v>20000</v>
      </c>
      <c r="J16" s="11" t="n">
        <f aca="false">$S$14-(I16^$S$16*$S$14)/(I16^$S$16+$S$15^$S$16)</f>
        <v>83.4102066428972</v>
      </c>
      <c r="K16" s="11" t="n">
        <f aca="false">($J16-I9)^2</f>
        <v>5.54816135904123</v>
      </c>
      <c r="L16" s="11" t="n">
        <f aca="false">($J16-J9)^2</f>
        <v>9.55774410885241</v>
      </c>
      <c r="M16" s="11" t="n">
        <f aca="false">($J16-K9)^2</f>
        <v>75.2773087381811</v>
      </c>
      <c r="N16" s="11" t="n">
        <f aca="false">($J16-L9)^2</f>
        <v>47.0655943820813</v>
      </c>
      <c r="O16" s="11" t="n">
        <f aca="false">($J16-M9)^2</f>
        <v>82.3013849074547</v>
      </c>
      <c r="P16" s="11" t="n">
        <f aca="false">($J16-N9)^2</f>
        <v>17.4181336709822</v>
      </c>
      <c r="R16" s="12" t="s">
        <v>14</v>
      </c>
      <c r="S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3.8" hidden="false" customHeight="false" outlineLevel="0" collapsed="false">
      <c r="A17" s="19"/>
      <c r="B17" s="20"/>
      <c r="C17" s="14"/>
      <c r="D17" s="15"/>
      <c r="E17" s="16"/>
      <c r="H17" s="11"/>
      <c r="I17" s="11"/>
      <c r="J17" s="11"/>
      <c r="K17" s="11"/>
      <c r="L17" s="11"/>
      <c r="M17" s="11"/>
      <c r="N17" s="11"/>
      <c r="O17" s="11"/>
      <c r="R17" s="12" t="s">
        <v>15</v>
      </c>
      <c r="S17" s="11" t="n">
        <f aca="false">SUM(K13:P16)</f>
        <v>514.872158370251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8" t="s">
        <v>40</v>
      </c>
      <c r="B18" s="17" t="n">
        <f aca="false">AVERAGE(S220,AB220,AM220,AX220,BI220)</f>
        <v>1212207.55031423</v>
      </c>
      <c r="C18" s="17" t="e">
        <f aca="false">STDEV(S220,AB220,AM220,AX220,BI220)</f>
        <v>#DIV/0!</v>
      </c>
      <c r="D18" s="10" t="n">
        <f aca="false">B18/1000</f>
        <v>1212.20755031423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4" t="s">
        <v>41</v>
      </c>
      <c r="B20" s="18" t="n">
        <f aca="false">AVERAGE(S255,AB255,AM255,AX255)</f>
        <v>1781907.73757846</v>
      </c>
      <c r="C20" s="18" t="e">
        <f aca="false">STDEV(S255,AB255,AM255,AX255)</f>
        <v>#DIV/0!</v>
      </c>
      <c r="D20" s="10" t="n">
        <f aca="false">B20/1000</f>
        <v>1781.90773757846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P39" s="0" t="s">
        <v>2</v>
      </c>
      <c r="Q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1"/>
      <c r="P40" s="12" t="n">
        <f aca="false">AVERAGE(I40:N40)</f>
        <v>100</v>
      </c>
      <c r="Q40" s="12" t="n">
        <f aca="false">STDEV(I40:N40)/SQRT(6)</f>
        <v>0</v>
      </c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Amb074</v>
      </c>
      <c r="H41" s="11" t="n">
        <v>1000</v>
      </c>
      <c r="I41" s="11" t="n">
        <v>102.670473631172</v>
      </c>
      <c r="J41" s="12" t="n">
        <v>96.2190812720848</v>
      </c>
      <c r="K41" s="11" t="n">
        <v>107.338330137703</v>
      </c>
      <c r="L41" s="0" t="n">
        <v>100.584484590861</v>
      </c>
      <c r="M41" s="0" t="n">
        <v>92.1663965424095</v>
      </c>
      <c r="N41" s="0" t="n">
        <v>96.4343891402715</v>
      </c>
      <c r="O41" s="11"/>
      <c r="P41" s="12" t="n">
        <f aca="false">AVERAGE(I41:N41)</f>
        <v>99.2355258857503</v>
      </c>
      <c r="Q41" s="12" t="n">
        <f aca="false">STDEV(I41:N41)/SQRT(6)</f>
        <v>2.20750150769597</v>
      </c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100.487067517635</v>
      </c>
      <c r="J42" s="11" t="n">
        <v>95.2826855123675</v>
      </c>
      <c r="K42" s="11" t="n">
        <v>105.769565975248</v>
      </c>
      <c r="L42" s="0" t="n">
        <v>100.991852639037</v>
      </c>
      <c r="M42" s="0" t="n">
        <v>94.1112911939492</v>
      </c>
      <c r="N42" s="0" t="n">
        <v>103.131221719457</v>
      </c>
      <c r="O42" s="11"/>
      <c r="P42" s="12" t="n">
        <f aca="false">AVERAGE(I42:N42)</f>
        <v>99.9622807596156</v>
      </c>
      <c r="Q42" s="12" t="n">
        <f aca="false">STDEV(I42:N42)/SQRT(6)</f>
        <v>1.8369799341542</v>
      </c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11" t="n">
        <v>95.9187101108499</v>
      </c>
      <c r="J43" s="11" t="n">
        <v>99.6466431095406</v>
      </c>
      <c r="K43" s="11" t="n">
        <v>103.468711870316</v>
      </c>
      <c r="L43" s="0" t="n">
        <v>97.2901168969181</v>
      </c>
      <c r="M43" s="0" t="n">
        <v>92.7066450567261</v>
      </c>
      <c r="N43" s="0" t="n">
        <v>102.787330316742</v>
      </c>
      <c r="O43" s="11"/>
      <c r="P43" s="12" t="n">
        <f aca="false">AVERAGE(I43:N43)</f>
        <v>98.6363595601821</v>
      </c>
      <c r="Q43" s="12" t="n">
        <f aca="false">STDEV(I43:N43)/SQRT(6)</f>
        <v>1.69275280585127</v>
      </c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99.9329683094749</v>
      </c>
      <c r="K48" s="11" t="n">
        <f aca="false">($J48-I41)^2</f>
        <v>7.4939353863201</v>
      </c>
      <c r="L48" s="11" t="n">
        <f aca="false">($J48-J41)^2</f>
        <v>13.7929569264941</v>
      </c>
      <c r="M48" s="11" t="n">
        <f aca="false">($J48-K41)^2</f>
        <v>54.8393838069782</v>
      </c>
      <c r="N48" s="11" t="n">
        <f aca="false">($J48-L41)^2</f>
        <v>0.424473464911201</v>
      </c>
      <c r="O48" s="11" t="n">
        <f aca="false">($J48-M41)^2</f>
        <v>60.3196370129769</v>
      </c>
      <c r="P48" s="11" t="n">
        <f aca="false">($J48-N41)^2</f>
        <v>12.2400562031837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99.6657377938048</v>
      </c>
      <c r="K49" s="11" t="n">
        <f aca="false">($J49-I42)^2</f>
        <v>0.674582515247021</v>
      </c>
      <c r="L49" s="11" t="n">
        <f aca="false">($J49-J42)^2</f>
        <v>19.2111473018126</v>
      </c>
      <c r="M49" s="11" t="n">
        <f aca="false">($J49-K42)^2</f>
        <v>37.2567184685804</v>
      </c>
      <c r="N49" s="11" t="n">
        <f aca="false">($J49-L42)^2</f>
        <v>1.75858058274529</v>
      </c>
      <c r="O49" s="11" t="n">
        <f aca="false">($J49-M42)^2</f>
        <v>30.8518770306472</v>
      </c>
      <c r="P49" s="11" t="n">
        <f aca="false">($J49-N42)^2</f>
        <v>12.0095788389539</v>
      </c>
      <c r="R49" s="12" t="s">
        <v>0</v>
      </c>
      <c r="S49" s="11" t="n">
        <v>1490831.68761828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98.6762258056999</v>
      </c>
      <c r="K50" s="11" t="n">
        <f aca="false">($J50-I43)^2</f>
        <v>7.60389280734392</v>
      </c>
      <c r="L50" s="11" t="n">
        <f aca="false">($J50-J43)^2</f>
        <v>0.941709743593518</v>
      </c>
      <c r="M50" s="11" t="n">
        <f aca="false">($J50-K43)^2</f>
        <v>22.9679226795398</v>
      </c>
      <c r="N50" s="11" t="n">
        <f aca="false">($J50-L43)^2</f>
        <v>1.92129790700421</v>
      </c>
      <c r="O50" s="11" t="n">
        <f aca="false">($J50-M43)^2</f>
        <v>35.6358943185182</v>
      </c>
      <c r="P50" s="11" t="n">
        <f aca="false">($J50-N43)^2</f>
        <v>16.9011803007109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336.844825295561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Amb244</v>
      </c>
      <c r="H76" s="11" t="n">
        <v>1000</v>
      </c>
      <c r="I76" s="11" t="n">
        <v>96.1034598589184</v>
      </c>
      <c r="J76" s="12" t="n">
        <v>95.0706713780919</v>
      </c>
      <c r="K76" s="11" t="n">
        <v>105.647550984835</v>
      </c>
      <c r="L76" s="0" t="n">
        <v>81.756996103436</v>
      </c>
      <c r="M76" s="0" t="n">
        <v>94.363407167297</v>
      </c>
      <c r="N76" s="0" t="n">
        <v>90.2986425339366</v>
      </c>
      <c r="O76" s="11"/>
      <c r="P76" s="12" t="n">
        <f aca="false">AVERAGE(I76:N76)</f>
        <v>93.8734546710858</v>
      </c>
      <c r="Q76" s="12" t="n">
        <f aca="false">STDEV(I76:N76)/SQRT(6)</f>
        <v>3.1878074935226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94.7094390325832</v>
      </c>
      <c r="J77" s="11" t="n">
        <v>102.26148409894</v>
      </c>
      <c r="K77" s="11" t="n">
        <v>104.67143106153</v>
      </c>
      <c r="L77" s="0" t="n">
        <v>93.3581296493092</v>
      </c>
      <c r="M77" s="0" t="n">
        <v>90.6897172699442</v>
      </c>
      <c r="N77" s="0" t="n">
        <v>101.592760180995</v>
      </c>
      <c r="O77" s="11"/>
      <c r="P77" s="12" t="n">
        <f aca="false">AVERAGE(I77:N77)</f>
        <v>97.8804935488836</v>
      </c>
      <c r="Q77" s="12" t="n">
        <f aca="false">STDEV(I77:N77)/SQRT(6)</f>
        <v>2.31880327990913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50000</v>
      </c>
      <c r="I78" s="11" t="n">
        <v>72.9593550554249</v>
      </c>
      <c r="J78" s="11" t="n">
        <v>79.6819787985866</v>
      </c>
      <c r="K78" s="11" t="n">
        <v>75.4052640753007</v>
      </c>
      <c r="L78" s="0" t="n">
        <v>78.9585547290117</v>
      </c>
      <c r="M78" s="0" t="n">
        <v>71.6189447145687</v>
      </c>
      <c r="N78" s="0" t="n">
        <v>80.1266968325792</v>
      </c>
      <c r="O78" s="11"/>
      <c r="P78" s="12" t="n">
        <f aca="false">AVERAGE(I78:N78)</f>
        <v>76.458465700912</v>
      </c>
      <c r="Q78" s="12" t="n">
        <f aca="false">STDEV(I78:N78)/SQRT(6)</f>
        <v>1.49299892638324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99.3864299566485</v>
      </c>
      <c r="K83" s="11" t="n">
        <f aca="false">($J83-I76)^2</f>
        <v>10.77789266259</v>
      </c>
      <c r="L83" s="11" t="n">
        <f aca="false">($J83-J76)^2</f>
        <v>18.6257721083849</v>
      </c>
      <c r="M83" s="11" t="n">
        <f aca="false">($J83-K76)^2</f>
        <v>39.2016365295991</v>
      </c>
      <c r="N83" s="11" t="n">
        <f aca="false">($J83-L76)^2</f>
        <v>310.796937984795</v>
      </c>
      <c r="O83" s="11" t="n">
        <f aca="false">($J83-M76)^2</f>
        <v>25.2307579423445</v>
      </c>
      <c r="P83" s="11" t="n">
        <f aca="false">($J83-N76)^2</f>
        <v>82.5878802404006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97.0056397726233</v>
      </c>
      <c r="K84" s="11" t="n">
        <f aca="false">($J84-I77)^2</f>
        <v>5.2725378385608</v>
      </c>
      <c r="L84" s="11" t="n">
        <f aca="false">($J84-J77)^2</f>
        <v>27.6238995824752</v>
      </c>
      <c r="M84" s="11" t="n">
        <f aca="false">($J84-K77)^2</f>
        <v>58.7643560850775</v>
      </c>
      <c r="N84" s="11" t="n">
        <f aca="false">($J84-L77)^2</f>
        <v>13.304330099679</v>
      </c>
      <c r="O84" s="11" t="n">
        <f aca="false">($J84-M77)^2</f>
        <v>39.8908770598486</v>
      </c>
      <c r="P84" s="11" t="n">
        <f aca="false">($J84-N77)^2</f>
        <v>21.0416736408999</v>
      </c>
      <c r="R84" s="12" t="s">
        <v>0</v>
      </c>
      <c r="S84" s="11" t="n">
        <v>161980.577496531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50000</v>
      </c>
      <c r="I85" s="11" t="n">
        <v>50000</v>
      </c>
      <c r="J85" s="11" t="n">
        <f aca="false">S$83-(I85^S$85*S$83)/(I85^S$85+S$84^S$85)</f>
        <v>76.4129333967787</v>
      </c>
      <c r="K85" s="11" t="n">
        <f aca="false">($J85-I78)^2</f>
        <v>11.9272033598678</v>
      </c>
      <c r="L85" s="11" t="n">
        <f aca="false">($J85-J78)^2</f>
        <v>10.6866578390817</v>
      </c>
      <c r="M85" s="11" t="n">
        <f aca="false">($J85-K78)^2</f>
        <v>1.01539746144783</v>
      </c>
      <c r="N85" s="11" t="n">
        <f aca="false">($J85-L78)^2</f>
        <v>6.48018796711992</v>
      </c>
      <c r="O85" s="11" t="n">
        <f aca="false">($J85-M78)^2</f>
        <v>22.9823274851572</v>
      </c>
      <c r="P85" s="11" t="n">
        <f aca="false">($J85-N78)^2</f>
        <v>13.7920388570891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720.002364744419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STDEV(I109:N109)/SQRT(6)</f>
        <v>0</v>
      </c>
      <c r="Q109" s="12"/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Amb333</v>
      </c>
      <c r="H110" s="11" t="n">
        <v>1000</v>
      </c>
      <c r="I110" s="11" t="n">
        <v>92.8115552569701</v>
      </c>
      <c r="J110" s="12" t="n">
        <v>103.250883392226</v>
      </c>
      <c r="K110" s="11" t="n">
        <v>102.231131253268</v>
      </c>
      <c r="L110" s="0" t="n">
        <v>99.6811902231668</v>
      </c>
      <c r="M110" s="0" t="n">
        <v>101.872861516297</v>
      </c>
      <c r="N110" s="0" t="n">
        <v>89.1221719457014</v>
      </c>
      <c r="O110" s="12" t="n">
        <f aca="false">AVERAGE(I110:N110)</f>
        <v>98.1616322646049</v>
      </c>
      <c r="P110" s="12" t="n">
        <f aca="false">STDEV(I110:N110)/SQRT(6)</f>
        <v>2.37261279922522</v>
      </c>
      <c r="Q110" s="12"/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94.8773933490091</v>
      </c>
      <c r="J111" s="11" t="n">
        <v>100.795053003534</v>
      </c>
      <c r="K111" s="11" t="n">
        <v>111.155656266341</v>
      </c>
      <c r="L111" s="0" t="n">
        <v>100.619907899398</v>
      </c>
      <c r="M111" s="0" t="n">
        <v>99.5317846209256</v>
      </c>
      <c r="N111" s="0" t="n">
        <v>93.0859728506787</v>
      </c>
      <c r="O111" s="12" t="n">
        <f aca="false">AVERAGE(I111:N111)</f>
        <v>100.010961331648</v>
      </c>
      <c r="P111" s="12" t="n">
        <f aca="false">STDEV(I111:N111)/SQRT(6)</f>
        <v>2.58023536958484</v>
      </c>
      <c r="Q111" s="12"/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50000</v>
      </c>
      <c r="I112" s="11" t="n">
        <v>99.9328182734296</v>
      </c>
      <c r="J112" s="11" t="n">
        <v>103.498233215548</v>
      </c>
      <c r="K112" s="11" t="n">
        <v>110.702457730521</v>
      </c>
      <c r="L112" s="0" t="n">
        <v>102.709883103082</v>
      </c>
      <c r="M112" s="0" t="n">
        <v>101.116513596254</v>
      </c>
      <c r="N112" s="0" t="n">
        <v>94.3891402714932</v>
      </c>
      <c r="O112" s="12" t="n">
        <f aca="false">AVERAGE(I112:N112)</f>
        <v>102.058174365055</v>
      </c>
      <c r="P112" s="12" t="n">
        <f aca="false">STDEV(I112:N112)/SQRT(6)</f>
        <v>2.17132890278816</v>
      </c>
      <c r="Q112" s="12"/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99.9999999996275</v>
      </c>
      <c r="K117" s="11" t="n">
        <f aca="false">($J117-I110)^2</f>
        <v>51.6737378182386</v>
      </c>
      <c r="L117" s="11" t="n">
        <f aca="false">($J117-J110)^2</f>
        <v>10.5682428322729</v>
      </c>
      <c r="M117" s="11" t="n">
        <f aca="false">($J117-K110)^2</f>
        <v>4.97794667097155</v>
      </c>
      <c r="N117" s="11" t="n">
        <f aca="false">($J117-L110)^2</f>
        <v>0.10163967356691</v>
      </c>
      <c r="O117" s="11" t="n">
        <f aca="false">($J117-M110)^2</f>
        <v>3.50761026062164</v>
      </c>
      <c r="P117" s="11" t="n">
        <f aca="false">($J117-N110)^2</f>
        <v>118.327143170781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99.9999999981374</v>
      </c>
      <c r="K118" s="11" t="n">
        <f aca="false">($J118-I111)^2</f>
        <v>26.241098881693</v>
      </c>
      <c r="L118" s="11" t="n">
        <f aca="false">($J118-J111)^2</f>
        <v>0.632109281390228</v>
      </c>
      <c r="M118" s="11" t="n">
        <f aca="false">($J118-K111)^2</f>
        <v>124.448666774311</v>
      </c>
      <c r="N118" s="11" t="n">
        <f aca="false">($J118-L111)^2</f>
        <v>0.384285806045379</v>
      </c>
      <c r="O118" s="11" t="n">
        <f aca="false">($J118-M111)^2</f>
        <v>0.21922563945754</v>
      </c>
      <c r="P118" s="11" t="n">
        <f aca="false">($J118-N111)^2</f>
        <v>47.8037713957953</v>
      </c>
      <c r="R118" s="12" t="s">
        <v>0</v>
      </c>
      <c r="S118" s="11" t="n">
        <v>268435461000000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99.9999999813736</v>
      </c>
      <c r="K119" s="11" t="n">
        <f aca="false">($J119-I112)^2</f>
        <v>0.00451338188226552</v>
      </c>
      <c r="L119" s="11" t="n">
        <f aca="false">($J119-J112)^2</f>
        <v>12.2376357606826</v>
      </c>
      <c r="M119" s="11" t="n">
        <f aca="false">($J119-K112)^2</f>
        <v>114.542601872286</v>
      </c>
      <c r="N119" s="11" t="n">
        <f aca="false">($J119-L112)^2</f>
        <v>7.34346653332038</v>
      </c>
      <c r="O119" s="11" t="n">
        <f aca="false">($J119-M112)^2</f>
        <v>1.2466026522134</v>
      </c>
      <c r="P119" s="11" t="n">
        <f aca="false">($J119-N112)^2</f>
        <v>31.4817466839585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555.742045089489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Amb713</v>
      </c>
      <c r="H144" s="11" t="n">
        <v>1000</v>
      </c>
      <c r="I144" s="11" t="n">
        <v>97.0775948941888</v>
      </c>
      <c r="J144" s="12" t="n">
        <v>95.6360424028269</v>
      </c>
      <c r="K144" s="11" t="n">
        <v>115.112428098309</v>
      </c>
      <c r="L144" s="0" t="n">
        <v>94.6510804109104</v>
      </c>
      <c r="M144" s="0" t="n">
        <v>98.6673869980191</v>
      </c>
      <c r="N144" s="0" t="n">
        <v>84.8144796380091</v>
      </c>
      <c r="O144" s="11"/>
      <c r="P144" s="12" t="n">
        <f aca="false">AVERAGE(I144:N144)</f>
        <v>97.6598354070439</v>
      </c>
      <c r="Q144" s="12" t="n">
        <f aca="false">STDEV(I144:N144)/SQRT(6)</f>
        <v>4.01704147125816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99.630500503863</v>
      </c>
      <c r="J145" s="11" t="n">
        <v>97.3498233215548</v>
      </c>
      <c r="K145" s="11" t="n">
        <v>102.788914066585</v>
      </c>
      <c r="L145" s="0" t="n">
        <v>95.2886999645767</v>
      </c>
      <c r="M145" s="0" t="n">
        <v>96.5604177921844</v>
      </c>
      <c r="N145" s="0" t="n">
        <v>85.0316742081448</v>
      </c>
      <c r="O145" s="11"/>
      <c r="P145" s="12" t="n">
        <f aca="false">AVERAGE(I145:N145)</f>
        <v>96.1083383094848</v>
      </c>
      <c r="Q145" s="12" t="n">
        <f aca="false">STDEV(I145:N145)/SQRT(6)</f>
        <v>2.46404595800005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11" t="n">
        <v>98.2196842458851</v>
      </c>
      <c r="J146" s="11" t="n">
        <v>101.660777385159</v>
      </c>
      <c r="K146" s="11" t="n">
        <v>109.151124280983</v>
      </c>
      <c r="L146" s="0" t="n">
        <v>94.6510804109104</v>
      </c>
      <c r="M146" s="0" t="n">
        <v>100.792364487664</v>
      </c>
      <c r="N146" s="0" t="n">
        <v>90.89592760181</v>
      </c>
      <c r="O146" s="11"/>
      <c r="P146" s="12" t="n">
        <f aca="false">AVERAGE(I146:N146)</f>
        <v>99.2284930687353</v>
      </c>
      <c r="Q146" s="12" t="n">
        <f aca="false">STDEV(I146:N146)/SQRT(6)</f>
        <v>2.57048867031677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99.9098874124069</v>
      </c>
      <c r="K151" s="11" t="n">
        <f aca="false">($J151-I144)^2</f>
        <v>8.02188090875437</v>
      </c>
      <c r="L151" s="11" t="n">
        <f aca="false">($J151-J144)^2</f>
        <v>18.2657511659121</v>
      </c>
      <c r="M151" s="11" t="n">
        <f aca="false">($J151-K144)^2</f>
        <v>231.117243306508</v>
      </c>
      <c r="N151" s="11" t="n">
        <f aca="false">($J151-L144)^2</f>
        <v>27.655051078989</v>
      </c>
      <c r="O151" s="11" t="n">
        <f aca="false">($J151-M144)^2</f>
        <v>1.54380727975394</v>
      </c>
      <c r="P151" s="11" t="n">
        <f aca="false">($J151-N144)^2</f>
        <v>227.87133587535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99.5510552848335</v>
      </c>
      <c r="K152" s="11" t="n">
        <f aca="false">($J152-I145)^2</f>
        <v>0.00631154282665343</v>
      </c>
      <c r="L152" s="11" t="n">
        <f aca="false">($J152-J145)^2</f>
        <v>4.84542215615962</v>
      </c>
      <c r="M152" s="11" t="n">
        <f aca="false">($J152-K145)^2</f>
        <v>10.4837294905656</v>
      </c>
      <c r="N152" s="11" t="n">
        <f aca="false">($J152-L145)^2</f>
        <v>18.1676728761211</v>
      </c>
      <c r="O152" s="11" t="n">
        <f aca="false">($J152-M145)^2</f>
        <v>8.94391261243824</v>
      </c>
      <c r="P152" s="11" t="n">
        <f aca="false">($J152-N145)^2</f>
        <v>210.812426850104</v>
      </c>
      <c r="R152" s="12" t="s">
        <v>0</v>
      </c>
      <c r="S152" s="11" t="n">
        <v>1108722.87746946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98.2280858836813</v>
      </c>
      <c r="K153" s="11" t="n">
        <f aca="false">($J153-I146)^2</f>
        <v>7.05875176584909E-005</v>
      </c>
      <c r="L153" s="11" t="n">
        <f aca="false">($J153-J146)^2</f>
        <v>11.7833709443172</v>
      </c>
      <c r="M153" s="11" t="n">
        <f aca="false">($J153-K146)^2</f>
        <v>119.312767828927</v>
      </c>
      <c r="N153" s="11" t="n">
        <f aca="false">($J153-L146)^2</f>
        <v>12.794968152233</v>
      </c>
      <c r="O153" s="11" t="n">
        <f aca="false">($J153-M146)^2</f>
        <v>6.57552475884347</v>
      </c>
      <c r="P153" s="11" t="n">
        <f aca="false">($J153-N146)^2</f>
        <v>53.7605450704139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971.961792485735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Amb994</v>
      </c>
      <c r="H178" s="11" t="n">
        <v>1000</v>
      </c>
      <c r="I178" s="11" t="n">
        <v>102.418542156533</v>
      </c>
      <c r="J178" s="12" t="n">
        <v>96.2720848056537</v>
      </c>
      <c r="K178" s="11" t="n">
        <v>102.945790482831</v>
      </c>
      <c r="L178" s="0" t="n">
        <v>87.5487070492384</v>
      </c>
      <c r="M178" s="0" t="n">
        <v>99.6218260399784</v>
      </c>
      <c r="N178" s="0" t="n">
        <v>97.158371040724</v>
      </c>
      <c r="O178" s="11"/>
      <c r="P178" s="12" t="n">
        <f aca="false">AVERAGE(I178:N178)</f>
        <v>97.6608869291598</v>
      </c>
      <c r="Q178" s="12" t="n">
        <f aca="false">STDEV(I178:N178)/SQRT(6)</f>
        <v>2.3010739993227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100.235136042996</v>
      </c>
      <c r="J179" s="11" t="n">
        <v>91.643109540636</v>
      </c>
      <c r="K179" s="11" t="n">
        <v>99.9825692870838</v>
      </c>
      <c r="L179" s="0" t="n">
        <v>88.1154799858307</v>
      </c>
      <c r="M179" s="0" t="n">
        <v>88.2225823878985</v>
      </c>
      <c r="N179" s="0" t="n">
        <v>91.7285067873303</v>
      </c>
      <c r="O179" s="11"/>
      <c r="P179" s="12" t="n">
        <f aca="false">AVERAGE(I179:N179)</f>
        <v>93.3212306719626</v>
      </c>
      <c r="Q179" s="12" t="n">
        <f aca="false">STDEV(I179:N179)/SQRT(6)</f>
        <v>2.24071740044526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11" t="n">
        <v>77.0742358078603</v>
      </c>
      <c r="J180" s="11" t="n">
        <v>88.2685512367491</v>
      </c>
      <c r="K180" s="11" t="n">
        <v>81.1748300505491</v>
      </c>
      <c r="L180" s="0" t="n">
        <v>98.4059511158342</v>
      </c>
      <c r="M180" s="0" t="n">
        <v>96.1642355483523</v>
      </c>
      <c r="N180" s="0" t="n">
        <v>89.2307692307692</v>
      </c>
      <c r="O180" s="11"/>
      <c r="P180" s="12" t="n">
        <f aca="false">AVERAGE(I180:N180)</f>
        <v>88.3864288316857</v>
      </c>
      <c r="Q180" s="12" t="n">
        <f aca="false">STDEV(I180:N180)/SQRT(6)</f>
        <v>3.37433834477052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99.2787067988964</v>
      </c>
      <c r="K185" s="11" t="n">
        <f aca="false">($J185-I178)^2</f>
        <v>9.85856607306468</v>
      </c>
      <c r="L185" s="11" t="n">
        <f aca="false">($J185-J178)^2</f>
        <v>9.0397758102509</v>
      </c>
      <c r="M185" s="11" t="n">
        <f aca="false">($J185-K178)^2</f>
        <v>13.4475027449791</v>
      </c>
      <c r="N185" s="11" t="n">
        <f aca="false">($J185-L178)^2</f>
        <v>137.592894126978</v>
      </c>
      <c r="O185" s="11" t="n">
        <f aca="false">($J185-M178)^2</f>
        <v>0.117730813600663</v>
      </c>
      <c r="P185" s="11" t="n">
        <f aca="false">($J185-N178)^2</f>
        <v>4.49582372738466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96.4946688553716</v>
      </c>
      <c r="K186" s="11" t="n">
        <f aca="false">($J186-I179)^2</f>
        <v>13.9910947816946</v>
      </c>
      <c r="L186" s="11" t="n">
        <f aca="false">($J186-J179)^2</f>
        <v>23.537627784398</v>
      </c>
      <c r="M186" s="11" t="n">
        <f aca="false">($J186-K179)^2</f>
        <v>12.165449421538</v>
      </c>
      <c r="N186" s="11" t="n">
        <f aca="false">($J186-L179)^2</f>
        <v>70.2108061114385</v>
      </c>
      <c r="O186" s="11" t="n">
        <f aca="false">($J186-M179)^2</f>
        <v>68.4274145253521</v>
      </c>
      <c r="P186" s="11" t="n">
        <f aca="false">($J186-N179)^2</f>
        <v>22.716300858836</v>
      </c>
      <c r="R186" s="12" t="s">
        <v>0</v>
      </c>
      <c r="S186" s="11" t="n">
        <v>137639.876054566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87.3128547797912</v>
      </c>
      <c r="K187" s="11" t="n">
        <f aca="false">($J187-I180)^2</f>
        <v>104.829318452383</v>
      </c>
      <c r="L187" s="11" t="n">
        <f aca="false">($J187-J180)^2</f>
        <v>0.913355717841955</v>
      </c>
      <c r="M187" s="11" t="n">
        <f aca="false">($J187-K180)^2</f>
        <v>37.6753475767871</v>
      </c>
      <c r="N187" s="11" t="n">
        <f aca="false">($J187-L180)^2</f>
        <v>123.056786320731</v>
      </c>
      <c r="O187" s="11" t="n">
        <f aca="false">($J187-M180)^2</f>
        <v>78.3469415100538</v>
      </c>
      <c r="P187" s="11" t="n">
        <f aca="false">($J187-N180)^2</f>
        <v>3.67839584127036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734.101132198582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AVERAGE(I211:N211)</f>
        <v>100</v>
      </c>
      <c r="Q211" s="12" t="n">
        <f aca="false">STDEV(I211:N211)/SQRT(6)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Amb998</v>
      </c>
      <c r="H212" s="11" t="n">
        <v>1000</v>
      </c>
      <c r="I212" s="11" t="n">
        <v>92.9795095733961</v>
      </c>
      <c r="J212" s="12" t="n">
        <v>104.858657243816</v>
      </c>
      <c r="K212" s="11" t="n">
        <v>102.143977688688</v>
      </c>
      <c r="L212" s="0" t="n">
        <v>96.1565710237336</v>
      </c>
      <c r="M212" s="0" t="n">
        <v>97.4608319827121</v>
      </c>
      <c r="N212" s="0" t="n">
        <v>98.5882352941177</v>
      </c>
      <c r="O212" s="11"/>
      <c r="P212" s="12" t="n">
        <f aca="false">AVERAGE(I212:N212)</f>
        <v>98.6979638010773</v>
      </c>
      <c r="Q212" s="12" t="n">
        <f aca="false">STDEV(I212:N212)/SQRT(6)</f>
        <v>1.73715367668955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95.4652334564998</v>
      </c>
      <c r="J213" s="11" t="n">
        <v>101.908127208481</v>
      </c>
      <c r="K213" s="11" t="n">
        <v>100.766951368311</v>
      </c>
      <c r="L213" s="0" t="n">
        <v>94.881331916401</v>
      </c>
      <c r="M213" s="0" t="n">
        <v>103.367549072573</v>
      </c>
      <c r="N213" s="0" t="n">
        <v>98.2262443438914</v>
      </c>
      <c r="O213" s="11"/>
      <c r="P213" s="12" t="n">
        <f aca="false">AVERAGE(I213:N213)</f>
        <v>99.1025728943595</v>
      </c>
      <c r="Q213" s="12" t="n">
        <f aca="false">STDEV(I213:N213)/SQRT(6)</f>
        <v>1.42183423580644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50000</v>
      </c>
      <c r="I214" s="11" t="n">
        <v>98.9418878065166</v>
      </c>
      <c r="J214" s="11" t="n">
        <v>96.3074204946996</v>
      </c>
      <c r="K214" s="11" t="n">
        <v>102.056824124107</v>
      </c>
      <c r="L214" s="0" t="n">
        <v>92.8090683669855</v>
      </c>
      <c r="M214" s="0" t="n">
        <v>92.6526202052945</v>
      </c>
      <c r="N214" s="0" t="n">
        <v>93.9366515837104</v>
      </c>
      <c r="O214" s="11"/>
      <c r="P214" s="12" t="n">
        <f aca="false">AVERAGE(I214:N214)</f>
        <v>96.1174120968856</v>
      </c>
      <c r="Q214" s="12" t="n">
        <f aca="false">STDEV(I214:N214)/SQRT(6)</f>
        <v>1.53835430420159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99.9175738726864</v>
      </c>
      <c r="K219" s="11" t="n">
        <f aca="false">($J219-I212)^2</f>
        <v>48.1367362210869</v>
      </c>
      <c r="L219" s="11" t="n">
        <f aca="false">($J219-J212)^2</f>
        <v>24.4143048804532</v>
      </c>
      <c r="M219" s="11" t="n">
        <f aca="false">($J219-K212)^2</f>
        <v>4.95687395190639</v>
      </c>
      <c r="N219" s="11" t="n">
        <f aca="false">($J219-L212)^2</f>
        <v>14.1451424298312</v>
      </c>
      <c r="O219" s="11" t="n">
        <f aca="false">($J219-M212)^2</f>
        <v>6.03558071395462</v>
      </c>
      <c r="P219" s="11" t="n">
        <f aca="false">($J219-N212)^2</f>
        <v>1.76714105647111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99.5892237113786</v>
      </c>
      <c r="K220" s="11" t="n">
        <f aca="false">($J220-I213)^2</f>
        <v>17.0072956223355</v>
      </c>
      <c r="L220" s="11" t="n">
        <f aca="false">($J220-J213)^2</f>
        <v>5.37731342887366</v>
      </c>
      <c r="M220" s="11" t="n">
        <f aca="false">($J220-K213)^2</f>
        <v>1.38704243390342</v>
      </c>
      <c r="N220" s="11" t="n">
        <f aca="false">($J220-L213)^2</f>
        <v>22.1642451532177</v>
      </c>
      <c r="O220" s="11" t="n">
        <f aca="false">($J220-M213)^2</f>
        <v>14.2757425350446</v>
      </c>
      <c r="P220" s="11" t="n">
        <f aca="false">($J220-N213)^2</f>
        <v>1.85771275619588</v>
      </c>
      <c r="R220" s="12" t="s">
        <v>0</v>
      </c>
      <c r="S220" s="11" t="n">
        <v>1212207.55031423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50000</v>
      </c>
      <c r="I221" s="11" t="n">
        <v>50000</v>
      </c>
      <c r="J221" s="11" t="n">
        <f aca="false">S$219-((I221^S$221*S$219)/(I221^S$221+S$220^S$221))</f>
        <v>96.0386863485682</v>
      </c>
      <c r="K221" s="11" t="n">
        <f aca="false">($J221-I214)^2</f>
        <v>8.42857870543354</v>
      </c>
      <c r="L221" s="11" t="n">
        <f aca="false">($J221-J214)^2</f>
        <v>0.0722180412969539</v>
      </c>
      <c r="M221" s="11" t="n">
        <f aca="false">($J221-K214)^2</f>
        <v>36.2179822853666</v>
      </c>
      <c r="N221" s="11" t="n">
        <f aca="false">($J221-L214)^2</f>
        <v>10.4304323069625</v>
      </c>
      <c r="O221" s="11" t="n">
        <f aca="false">($J221-M214)^2</f>
        <v>11.4654439266247</v>
      </c>
      <c r="P221" s="11" t="n">
        <f aca="false">($J221-N214)^2</f>
        <v>4.41855015267093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232.558336601629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Amb004</v>
      </c>
      <c r="H247" s="11" t="n">
        <v>1000</v>
      </c>
      <c r="I247" s="11" t="n">
        <v>87.4370171313403</v>
      </c>
      <c r="J247" s="12" t="n">
        <v>98.1272084805654</v>
      </c>
      <c r="K247" s="11" t="n">
        <v>103.067805473244</v>
      </c>
      <c r="L247" s="0" t="n">
        <v>96.1919943322706</v>
      </c>
      <c r="M247" s="0" t="n">
        <v>87.6283090221502</v>
      </c>
      <c r="N247" s="0" t="n">
        <v>102.045248868778</v>
      </c>
      <c r="O247" s="11"/>
      <c r="P247" s="12" t="n">
        <f aca="false">AVERAGE(I247:N247)</f>
        <v>95.7495972180581</v>
      </c>
      <c r="Q247" s="12" t="n">
        <f aca="false">STDEV(I247:N247)/SQRT(6)</f>
        <v>2.7934116652989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96.4393684917703</v>
      </c>
      <c r="J248" s="11" t="n">
        <v>104.752650176678</v>
      </c>
      <c r="K248" s="11" t="n">
        <v>99.2330486316891</v>
      </c>
      <c r="L248" s="0" t="n">
        <v>92.6496634785689</v>
      </c>
      <c r="M248" s="0" t="n">
        <v>92.8507113272105</v>
      </c>
      <c r="N248" s="0" t="n">
        <v>101.972850678733</v>
      </c>
      <c r="O248" s="11"/>
      <c r="P248" s="12" t="n">
        <f aca="false">AVERAGE(I248:N248)</f>
        <v>97.9830487974416</v>
      </c>
      <c r="Q248" s="12" t="n">
        <f aca="false">STDEV(I248:N248)/SQRT(6)</f>
        <v>2.00397402865204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50000</v>
      </c>
      <c r="I249" s="11" t="n">
        <v>93.147463889822</v>
      </c>
      <c r="J249" s="11" t="n">
        <v>97.1201413427562</v>
      </c>
      <c r="K249" s="11" t="n">
        <v>106.466794491895</v>
      </c>
      <c r="L249" s="0" t="n">
        <v>95.926319518243</v>
      </c>
      <c r="M249" s="0" t="n">
        <v>90.779758688997</v>
      </c>
      <c r="N249" s="0" t="n">
        <v>101.809954751131</v>
      </c>
      <c r="O249" s="11"/>
      <c r="P249" s="12" t="n">
        <f aca="false">AVERAGE(I249:N249)</f>
        <v>97.541738780474</v>
      </c>
      <c r="Q249" s="12" t="n">
        <f aca="false">STDEV(I249:N249)/SQRT(6)</f>
        <v>2.35014635990019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99.9439118481051</v>
      </c>
      <c r="K254" s="11" t="n">
        <f aca="false">($J254-I247)^2</f>
        <v>156.422415456238</v>
      </c>
      <c r="L254" s="11" t="n">
        <f aca="false">($J254-J247)^2</f>
        <v>3.30041112562989</v>
      </c>
      <c r="M254" s="11" t="n">
        <f aca="false">($J254-K247)^2</f>
        <v>9.75871138118376</v>
      </c>
      <c r="N254" s="11" t="n">
        <f aca="false">($J254-L247)^2</f>
        <v>14.0768850456253</v>
      </c>
      <c r="O254" s="11" t="n">
        <f aca="false">($J254-M247)^2</f>
        <v>151.674072966667</v>
      </c>
      <c r="P254" s="11" t="n">
        <f aca="false">($J254-N247)^2</f>
        <v>4.4156172744507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99.7201870082685</v>
      </c>
      <c r="K255" s="11" t="n">
        <f aca="false">($J255-I248)^2</f>
        <v>10.7637701381975</v>
      </c>
      <c r="L255" s="11" t="n">
        <f aca="false">($J255-J248)^2</f>
        <v>25.3256855413982</v>
      </c>
      <c r="M255" s="11" t="n">
        <f aca="false">($J255-K248)^2</f>
        <v>0.237303797936408</v>
      </c>
      <c r="N255" s="11" t="n">
        <f aca="false">($J255-L248)^2</f>
        <v>49.9923029840357</v>
      </c>
      <c r="O255" s="11" t="n">
        <f aca="false">($J255-M248)^2</f>
        <v>47.1896961326472</v>
      </c>
      <c r="P255" s="11" t="n">
        <f aca="false">($J255-N248)^2</f>
        <v>5.07449361223059</v>
      </c>
      <c r="R255" s="12" t="s">
        <v>0</v>
      </c>
      <c r="S255" s="11" t="n">
        <v>1781907.73757846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50000</v>
      </c>
      <c r="I256" s="11" t="n">
        <v>50000</v>
      </c>
      <c r="J256" s="11" t="n">
        <f aca="false">S$254-((I256^S$256*S$254)/(I256^S$256+S$255^S$256))</f>
        <v>97.2706049014186</v>
      </c>
      <c r="K256" s="11" t="n">
        <f aca="false">($J256-I249)^2</f>
        <v>17.0002918015097</v>
      </c>
      <c r="L256" s="11" t="n">
        <f aca="false">($J256-J249)^2</f>
        <v>0.0226392824853519</v>
      </c>
      <c r="M256" s="11" t="n">
        <f aca="false">($J256-K249)^2</f>
        <v>84.5699029839866</v>
      </c>
      <c r="N256" s="11" t="n">
        <f aca="false">($J256-L249)^2</f>
        <v>1.80710319141954</v>
      </c>
      <c r="O256" s="11" t="n">
        <f aca="false">($J256-M249)^2</f>
        <v>42.1310845533077</v>
      </c>
      <c r="P256" s="11" t="n">
        <f aca="false">($J256-N249)^2</f>
        <v>20.6056970580841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644.368084327033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A97" colorId="64" zoomScale="65" zoomScaleNormal="65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3.8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H5" s="1" t="s">
        <v>4</v>
      </c>
      <c r="P5" s="0" t="s">
        <v>2</v>
      </c>
      <c r="Q5" s="0" t="s">
        <v>5</v>
      </c>
      <c r="S5" s="1"/>
      <c r="AE5" s="1"/>
      <c r="AP5" s="1"/>
      <c r="BA5" s="1"/>
    </row>
    <row r="6" customFormat="false" ht="13.8" hidden="false" customHeight="false" outlineLevel="0" collapsed="false">
      <c r="A6" s="8" t="s">
        <v>42</v>
      </c>
      <c r="B6" s="9" t="n">
        <f aca="false">AVERAGE(S15,AN15,AC15,AY15,BJ15)</f>
        <v>397981.188613704</v>
      </c>
      <c r="C6" s="9" t="e">
        <f aca="false">STDEV(S15,AN15,AC15,AY15,BJ15)</f>
        <v>#DIV/0!</v>
      </c>
      <c r="D6" s="10" t="n">
        <f aca="false">B6/1000</f>
        <v>397.981188613704</v>
      </c>
      <c r="E6" s="10" t="e">
        <f aca="false">C6/1000</f>
        <v>#DIV/0!</v>
      </c>
      <c r="H6" s="11" t="n">
        <v>0</v>
      </c>
      <c r="I6" s="0" t="n">
        <v>100</v>
      </c>
      <c r="J6" s="0" t="n">
        <v>100</v>
      </c>
      <c r="K6" s="0" t="n">
        <v>100</v>
      </c>
      <c r="L6" s="3" t="n">
        <v>100</v>
      </c>
      <c r="M6" s="3" t="n">
        <v>100</v>
      </c>
      <c r="N6" s="3" t="n">
        <v>100</v>
      </c>
      <c r="O6" s="11"/>
      <c r="P6" s="12" t="n">
        <f aca="false">AVERAGE(I6:N6)</f>
        <v>100</v>
      </c>
      <c r="Q6" s="12" t="n">
        <f aca="false">STDEV(I6:N6)/SQRT(6)</f>
        <v>0</v>
      </c>
      <c r="S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3.8" hidden="false" customHeight="false" outlineLevel="0" collapsed="false">
      <c r="A7" s="13"/>
      <c r="B7" s="14"/>
      <c r="C7" s="14"/>
      <c r="D7" s="15"/>
      <c r="E7" s="16"/>
      <c r="G7" s="12" t="str">
        <f aca="false">A6</f>
        <v>Amb030</v>
      </c>
      <c r="H7" s="11" t="n">
        <v>1000</v>
      </c>
      <c r="I7" s="11" t="n">
        <v>97.3254759746147</v>
      </c>
      <c r="J7" s="12" t="n">
        <v>96.8213699447844</v>
      </c>
      <c r="K7" s="11" t="n">
        <v>94.711964549483</v>
      </c>
      <c r="L7" s="0" t="n">
        <v>100.567733795931</v>
      </c>
      <c r="M7" s="0" t="n">
        <v>96.2688868331792</v>
      </c>
      <c r="N7" s="0" t="n">
        <v>98.2324417331457</v>
      </c>
      <c r="O7" s="11"/>
      <c r="P7" s="12" t="n">
        <f aca="false">AVERAGE(I7:N7)</f>
        <v>97.321312138523</v>
      </c>
      <c r="Q7" s="12" t="n">
        <f aca="false">STDEV(I7:N7)/SQRT(6)</f>
        <v>0.806962702860818</v>
      </c>
      <c r="S7" s="11"/>
      <c r="Y7" s="12"/>
      <c r="Z7" s="12"/>
      <c r="AJ7" s="12"/>
      <c r="AK7" s="12"/>
      <c r="AU7" s="12"/>
      <c r="AV7" s="12"/>
      <c r="BF7" s="12"/>
      <c r="BG7" s="12"/>
    </row>
    <row r="8" customFormat="false" ht="13.8" hidden="false" customHeight="false" outlineLevel="0" collapsed="false">
      <c r="A8" s="8" t="s">
        <v>43</v>
      </c>
      <c r="B8" s="17" t="n">
        <f aca="false">AVERAGE(S49,AB49,AM49,AX49)</f>
        <v>486338.474784924</v>
      </c>
      <c r="C8" s="18" t="e">
        <f aca="false">STDEV(S49,AB49,AM49,AX49)</f>
        <v>#DIV/0!</v>
      </c>
      <c r="D8" s="10" t="n">
        <f aca="false">B8/1000</f>
        <v>486.338474784924</v>
      </c>
      <c r="E8" s="10" t="e">
        <f aca="false">C8/1000</f>
        <v>#DIV/0!</v>
      </c>
      <c r="H8" s="11" t="n">
        <v>5000</v>
      </c>
      <c r="I8" s="11" t="n">
        <v>95.79933514657</v>
      </c>
      <c r="J8" s="11" t="n">
        <v>95.9409043426354</v>
      </c>
      <c r="K8" s="11" t="n">
        <v>95.1698670605613</v>
      </c>
      <c r="L8" s="0" t="n">
        <v>103.579876991011</v>
      </c>
      <c r="M8" s="0" t="n">
        <v>97.0243601603454</v>
      </c>
      <c r="N8" s="0" t="n">
        <v>99.8905052401063</v>
      </c>
      <c r="O8" s="11"/>
      <c r="P8" s="12" t="n">
        <f aca="false">AVERAGE(I8:N8)</f>
        <v>97.9008081568716</v>
      </c>
      <c r="Q8" s="12" t="n">
        <f aca="false">STDEV(I8:N8)/SQRT(6)</f>
        <v>1.3253217149324</v>
      </c>
      <c r="R8" s="2"/>
      <c r="S8" s="11"/>
      <c r="Y8" s="12"/>
      <c r="Z8" s="12"/>
      <c r="AJ8" s="12"/>
      <c r="AK8" s="12"/>
      <c r="AU8" s="12"/>
      <c r="AV8" s="12"/>
      <c r="BF8" s="12"/>
      <c r="BG8" s="12"/>
    </row>
    <row r="9" customFormat="false" ht="13.8" hidden="false" customHeight="false" outlineLevel="0" collapsed="false">
      <c r="A9" s="19"/>
      <c r="B9" s="20"/>
      <c r="C9" s="14"/>
      <c r="D9" s="15"/>
      <c r="E9" s="16"/>
      <c r="H9" s="11" t="n">
        <v>20000</v>
      </c>
      <c r="I9" s="11" t="n">
        <v>94.9078271381082</v>
      </c>
      <c r="J9" s="11" t="n">
        <v>91.0461125205194</v>
      </c>
      <c r="K9" s="11" t="n">
        <v>96.6765140324963</v>
      </c>
      <c r="L9" s="0" t="n">
        <v>99.6530515691531</v>
      </c>
      <c r="M9" s="0" t="n">
        <v>97.9648473635523</v>
      </c>
      <c r="N9" s="0" t="n">
        <v>93.226966995151</v>
      </c>
      <c r="O9" s="11"/>
      <c r="P9" s="12" t="n">
        <f aca="false">AVERAGE(I9:N9)</f>
        <v>95.5792199364967</v>
      </c>
      <c r="Q9" s="12" t="n">
        <f aca="false">STDEV(I9:N9)/SQRT(6)</f>
        <v>1.29130814499165</v>
      </c>
      <c r="S9" s="11"/>
      <c r="Y9" s="12"/>
      <c r="Z9" s="12"/>
      <c r="AJ9" s="12"/>
      <c r="AK9" s="12"/>
      <c r="AU9" s="12"/>
      <c r="AV9" s="12"/>
      <c r="BF9" s="12"/>
      <c r="BG9" s="12"/>
    </row>
    <row r="10" customFormat="false" ht="13.8" hidden="false" customHeight="false" outlineLevel="0" collapsed="false">
      <c r="A10" s="8" t="s">
        <v>44</v>
      </c>
      <c r="B10" s="17" t="n">
        <f aca="false">AVERAGE(S84,AB84,AM84,AX84)</f>
        <v>87836.6061379401</v>
      </c>
      <c r="C10" s="18" t="e">
        <f aca="false">STDEV(S84,AB84,AM84,AX84)</f>
        <v>#DIV/0!</v>
      </c>
      <c r="D10" s="10" t="n">
        <f aca="false">B10/1000</f>
        <v>87.8366061379401</v>
      </c>
      <c r="E10" s="10" t="e">
        <f aca="false">C10/1000</f>
        <v>#DIV/0!</v>
      </c>
      <c r="H10" s="11"/>
      <c r="I10" s="11"/>
      <c r="J10" s="11"/>
      <c r="K10" s="11"/>
      <c r="L10" s="11"/>
      <c r="M10" s="12"/>
      <c r="N10" s="12"/>
      <c r="O10" s="11"/>
      <c r="P10" s="12"/>
      <c r="Q10" s="12"/>
      <c r="R10" s="2"/>
      <c r="Y10" s="12"/>
      <c r="Z10" s="12"/>
      <c r="AJ10" s="12"/>
      <c r="AK10" s="12"/>
      <c r="AU10" s="12"/>
      <c r="AV10" s="12"/>
      <c r="BF10" s="12"/>
      <c r="BG10" s="12"/>
    </row>
    <row r="11" customFormat="false" ht="13.8" hidden="false" customHeight="false" outlineLevel="0" collapsed="false">
      <c r="A11" s="19"/>
      <c r="B11" s="20"/>
      <c r="C11" s="14"/>
      <c r="D11" s="15"/>
      <c r="E11" s="16"/>
      <c r="H11" s="11"/>
      <c r="I11" s="11"/>
      <c r="J11" s="11"/>
      <c r="K11" s="11"/>
      <c r="L11" s="11"/>
      <c r="M11" s="11"/>
      <c r="N11" s="11"/>
      <c r="O11" s="11"/>
      <c r="P11" s="11"/>
      <c r="Q11" s="11"/>
      <c r="S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3.8" hidden="false" customHeight="false" outlineLevel="0" collapsed="false">
      <c r="A12" s="8" t="s">
        <v>45</v>
      </c>
      <c r="B12" s="17" t="n">
        <f aca="false">AVERAGE(S118,AB118,AM118)</f>
        <v>81322.2826611857</v>
      </c>
      <c r="C12" s="18" t="e">
        <f aca="false">STDEV(S118,AB118,AM118)</f>
        <v>#DIV/0!</v>
      </c>
      <c r="D12" s="10" t="n">
        <f aca="false">B12/1000</f>
        <v>81.3222826611857</v>
      </c>
      <c r="E12" s="10" t="e">
        <f aca="false">C12/1000</f>
        <v>#DIV/0!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customFormat="false" ht="13.8" hidden="false" customHeight="false" outlineLevel="0" collapsed="false">
      <c r="A13" s="13"/>
      <c r="B13" s="21"/>
      <c r="C13" s="14"/>
      <c r="D13" s="15"/>
      <c r="E13" s="16"/>
      <c r="H13" s="11" t="n">
        <v>0.1</v>
      </c>
      <c r="I13" s="11" t="n">
        <v>0</v>
      </c>
      <c r="J13" s="11" t="n">
        <f aca="false">$S$14-(I13^$S$16*$S$14)/(I13^$S$16+$S$15^$S$16)</f>
        <v>100</v>
      </c>
      <c r="K13" s="11" t="n">
        <f aca="false">($J13-I6)^2</f>
        <v>0</v>
      </c>
      <c r="L13" s="11" t="n">
        <f aca="false">($J13-J6)^2</f>
        <v>0</v>
      </c>
      <c r="M13" s="11" t="n">
        <f aca="false">($J13-K6)^2</f>
        <v>0</v>
      </c>
      <c r="N13" s="11" t="n">
        <f aca="false">($J13-L6)^2</f>
        <v>0</v>
      </c>
      <c r="O13" s="11" t="n">
        <f aca="false">($J13-M6)^2</f>
        <v>0</v>
      </c>
      <c r="P13" s="11" t="n">
        <f aca="false">($J13-N6)^2</f>
        <v>0</v>
      </c>
      <c r="R13" s="12" t="s">
        <v>10</v>
      </c>
      <c r="S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3.8" hidden="false" customHeight="false" outlineLevel="0" collapsed="false">
      <c r="A14" s="22" t="s">
        <v>46</v>
      </c>
      <c r="B14" s="17" t="n">
        <f aca="false">AVERAGE(S152,AB152,AM152)</f>
        <v>553006.877070522</v>
      </c>
      <c r="C14" s="18" t="e">
        <f aca="false">STDEV(S152,AB152,AM152)</f>
        <v>#DIV/0!</v>
      </c>
      <c r="D14" s="10" t="n">
        <f aca="false">B14/1000</f>
        <v>553.006877070522</v>
      </c>
      <c r="E14" s="10" t="e">
        <f aca="false">C14/1000</f>
        <v>#DIV/0!</v>
      </c>
      <c r="H14" s="11" t="n">
        <v>1000</v>
      </c>
      <c r="I14" s="11" t="n">
        <v>1000</v>
      </c>
      <c r="J14" s="11" t="n">
        <f aca="false">$S$14-(I14^$S$16*$S$14)/(I14^$S$16+$S$15^$S$16)</f>
        <v>99.7493616169036</v>
      </c>
      <c r="K14" s="11" t="n">
        <f aca="false">($J14-I7)^2</f>
        <v>5.87522160689445</v>
      </c>
      <c r="L14" s="11" t="n">
        <f aca="false">($J14-J7)^2</f>
        <v>8.57313523199967</v>
      </c>
      <c r="M14" s="11" t="n">
        <f aca="false">($J14-K7)^2</f>
        <v>25.3753692148581</v>
      </c>
      <c r="N14" s="11" t="n">
        <f aca="false">($J14-L7)^2</f>
        <v>0.669733023405995</v>
      </c>
      <c r="O14" s="11" t="n">
        <f aca="false">($J14-M7)^2</f>
        <v>12.1137047201417</v>
      </c>
      <c r="P14" s="11" t="n">
        <f aca="false">($J14-N7)^2</f>
        <v>2.30104593374019</v>
      </c>
      <c r="R14" s="12" t="s">
        <v>12</v>
      </c>
      <c r="S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3.8" hidden="false" customHeight="false" outlineLevel="0" collapsed="false">
      <c r="A15" s="19"/>
      <c r="B15" s="20"/>
      <c r="C15" s="14"/>
      <c r="D15" s="15"/>
      <c r="E15" s="16"/>
      <c r="H15" s="11" t="n">
        <v>5000</v>
      </c>
      <c r="I15" s="11" t="n">
        <v>5000</v>
      </c>
      <c r="J15" s="11" t="n">
        <f aca="false">$S$14-(I15^$S$16*$S$14)/(I15^$S$16+$S$15^$S$16)</f>
        <v>98.7592472945945</v>
      </c>
      <c r="K15" s="11" t="n">
        <f aca="false">($J15-I8)^2</f>
        <v>8.76107992402268</v>
      </c>
      <c r="L15" s="11" t="n">
        <f aca="false">($J15-J8)^2</f>
        <v>7.94305699485719</v>
      </c>
      <c r="M15" s="11" t="n">
        <f aca="false">($J15-K8)^2</f>
        <v>12.8836504644678</v>
      </c>
      <c r="N15" s="11" t="n">
        <f aca="false">($J15-L8)^2</f>
        <v>23.2384706699732</v>
      </c>
      <c r="O15" s="11" t="n">
        <f aca="false">($J15-M8)^2</f>
        <v>3.00983336858288</v>
      </c>
      <c r="P15" s="11" t="n">
        <f aca="false">($J15-N8)^2</f>
        <v>1.27974453928369</v>
      </c>
      <c r="R15" s="12" t="s">
        <v>0</v>
      </c>
      <c r="S15" s="11" t="n">
        <v>397981.188613704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3.8" hidden="false" customHeight="false" outlineLevel="0" collapsed="false">
      <c r="A16" s="8" t="s">
        <v>47</v>
      </c>
      <c r="B16" s="17" t="n">
        <f aca="false">AVERAGE(S186,AB186,AM186,AX186,BI186)</f>
        <v>616250.580041416</v>
      </c>
      <c r="C16" s="18" t="e">
        <f aca="false">STDEV(S186,AB186,AM186,AX186,BI186)</f>
        <v>#DIV/0!</v>
      </c>
      <c r="D16" s="10" t="n">
        <f aca="false">B16/1000</f>
        <v>616.250580041416</v>
      </c>
      <c r="E16" s="10" t="e">
        <f aca="false">C16/1000</f>
        <v>#DIV/0!</v>
      </c>
      <c r="H16" s="11" t="n">
        <v>20000</v>
      </c>
      <c r="I16" s="11" t="n">
        <v>20000</v>
      </c>
      <c r="J16" s="11" t="n">
        <f aca="false">$S$14-(I16^$S$16*$S$14)/(I16^$S$16+$S$15^$S$16)</f>
        <v>95.2150956682207</v>
      </c>
      <c r="K16" s="11" t="n">
        <f aca="false">($J16-I9)^2</f>
        <v>0.0944139495974583</v>
      </c>
      <c r="L16" s="11" t="n">
        <f aca="false">($J16-J9)^2</f>
        <v>17.3804204858169</v>
      </c>
      <c r="M16" s="11" t="n">
        <f aca="false">($J16-K9)^2</f>
        <v>2.13574363544214</v>
      </c>
      <c r="N16" s="11" t="n">
        <f aca="false">($J16-L9)^2</f>
        <v>19.6954525786213</v>
      </c>
      <c r="O16" s="11" t="n">
        <f aca="false">($J16-M9)^2</f>
        <v>7.5611343859793</v>
      </c>
      <c r="P16" s="11" t="n">
        <f aca="false">($J16-N9)^2</f>
        <v>3.95265562068164</v>
      </c>
      <c r="R16" s="12" t="s">
        <v>14</v>
      </c>
      <c r="S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3.8" hidden="false" customHeight="false" outlineLevel="0" collapsed="false">
      <c r="A17" s="19"/>
      <c r="B17" s="20"/>
      <c r="C17" s="14"/>
      <c r="D17" s="15"/>
      <c r="E17" s="16"/>
      <c r="H17" s="11"/>
      <c r="I17" s="11"/>
      <c r="J17" s="11"/>
      <c r="K17" s="11"/>
      <c r="L17" s="11"/>
      <c r="M17" s="11"/>
      <c r="N17" s="11"/>
      <c r="O17" s="11"/>
      <c r="R17" s="12" t="s">
        <v>15</v>
      </c>
      <c r="S17" s="11" t="n">
        <f aca="false">SUM(K13:P16)</f>
        <v>162.843866348366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8" t="s">
        <v>48</v>
      </c>
      <c r="B18" s="17" t="n">
        <f aca="false">AVERAGE(S220,AB220,AM220,AX220,BI220)</f>
        <v>1357537.60437171</v>
      </c>
      <c r="C18" s="17" t="e">
        <f aca="false">STDEV(S220,AB220,AM220,AX220,BI220)</f>
        <v>#DIV/0!</v>
      </c>
      <c r="D18" s="10" t="n">
        <f aca="false">B18/1000</f>
        <v>1357.53760437171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4" t="s">
        <v>49</v>
      </c>
      <c r="B20" s="18" t="n">
        <f aca="false">AVERAGE(S255,AB255,AM255,AX255)</f>
        <v>585318.237742676</v>
      </c>
      <c r="C20" s="18" t="e">
        <f aca="false">STDEV(S255,AB255,AM255,AX255)</f>
        <v>#DIV/0!</v>
      </c>
      <c r="D20" s="10" t="n">
        <f aca="false">B20/1000</f>
        <v>585.318237742676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P39" s="0" t="s">
        <v>2</v>
      </c>
      <c r="Q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1"/>
      <c r="P40" s="12" t="n">
        <f aca="false">AVERAGE(I40:N40)</f>
        <v>100</v>
      </c>
      <c r="Q40" s="12" t="n">
        <f aca="false">STDEV(I40:N40)/SQRT(6)</f>
        <v>0</v>
      </c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Amb453</v>
      </c>
      <c r="H41" s="11" t="n">
        <v>1000</v>
      </c>
      <c r="I41" s="11" t="n">
        <v>103.233605318827</v>
      </c>
      <c r="J41" s="12" t="n">
        <v>98.9553797940606</v>
      </c>
      <c r="K41" s="11" t="n">
        <v>98.301329394387</v>
      </c>
      <c r="L41" s="0" t="n">
        <v>101.387793723387</v>
      </c>
      <c r="M41" s="0" t="n">
        <v>90.7493061979648</v>
      </c>
      <c r="N41" s="0" t="n">
        <v>100.046926325669</v>
      </c>
      <c r="O41" s="11"/>
      <c r="P41" s="12" t="n">
        <f aca="false">AVERAGE(I41:N41)</f>
        <v>98.7790567923826</v>
      </c>
      <c r="Q41" s="12" t="n">
        <f aca="false">STDEV(I41:N41)/SQRT(6)</f>
        <v>1.76060796298078</v>
      </c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98.5040797824116</v>
      </c>
      <c r="J42" s="11" t="n">
        <v>97.9406058797195</v>
      </c>
      <c r="K42" s="11" t="n">
        <v>99.3205317577548</v>
      </c>
      <c r="L42" s="0" t="n">
        <v>97.9656205645797</v>
      </c>
      <c r="M42" s="0" t="n">
        <v>97.4252235584335</v>
      </c>
      <c r="N42" s="0" t="n">
        <v>96.918504614422</v>
      </c>
      <c r="O42" s="11"/>
      <c r="P42" s="12" t="n">
        <f aca="false">AVERAGE(I42:N42)</f>
        <v>98.0124276928868</v>
      </c>
      <c r="Q42" s="12" t="n">
        <f aca="false">STDEV(I42:N42)/SQRT(6)</f>
        <v>0.341647171747023</v>
      </c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11" t="n">
        <v>96.6606225445754</v>
      </c>
      <c r="J43" s="11" t="n">
        <v>97.0899865691688</v>
      </c>
      <c r="K43" s="11" t="n">
        <v>97.3559822747415</v>
      </c>
      <c r="L43" s="0" t="n">
        <v>95.7735372969563</v>
      </c>
      <c r="M43" s="0" t="n">
        <v>94.1412272587111</v>
      </c>
      <c r="N43" s="0" t="n">
        <v>97.1531362427655</v>
      </c>
      <c r="O43" s="11"/>
      <c r="P43" s="12" t="n">
        <f aca="false">AVERAGE(I43:N43)</f>
        <v>96.3624153644864</v>
      </c>
      <c r="Q43" s="12" t="n">
        <f aca="false">STDEV(I43:N43)/SQRT(6)</f>
        <v>0.500371730892665</v>
      </c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99.7948038064425</v>
      </c>
      <c r="K48" s="11" t="n">
        <f aca="false">($J48-I41)^2</f>
        <v>11.8253558415781</v>
      </c>
      <c r="L48" s="11" t="n">
        <f aca="false">($J48-J41)^2</f>
        <v>0.704632672563276</v>
      </c>
      <c r="M48" s="11" t="n">
        <f aca="false">($J48-K41)^2</f>
        <v>2.23046581946445</v>
      </c>
      <c r="N48" s="11" t="n">
        <f aca="false">($J48-L41)^2</f>
        <v>2.53761687548695</v>
      </c>
      <c r="O48" s="11" t="n">
        <f aca="false">($J48-M41)^2</f>
        <v>81.8210269849753</v>
      </c>
      <c r="P48" s="11" t="n">
        <f aca="false">($J48-N41)^2</f>
        <v>0.063565764701133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98.9823715714124</v>
      </c>
      <c r="K49" s="11" t="n">
        <f aca="false">($J49-I42)^2</f>
        <v>0.228763035425606</v>
      </c>
      <c r="L49" s="11" t="n">
        <f aca="false">($J49-J42)^2</f>
        <v>1.08527575638842</v>
      </c>
      <c r="M49" s="11" t="n">
        <f aca="false">($J49-K42)^2</f>
        <v>0.114352311627112</v>
      </c>
      <c r="N49" s="11" t="n">
        <f aca="false">($J49-L42)^2</f>
        <v>1.03378260989535</v>
      </c>
      <c r="O49" s="11" t="n">
        <f aca="false">($J49-M42)^2</f>
        <v>2.42470993432418</v>
      </c>
      <c r="P49" s="11" t="n">
        <f aca="false">($J49-N42)^2</f>
        <v>4.25954681615685</v>
      </c>
      <c r="R49" s="12" t="s">
        <v>0</v>
      </c>
      <c r="S49" s="11" t="n">
        <v>486338.474784924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96.0500730250658</v>
      </c>
      <c r="K50" s="11" t="n">
        <f aca="false">($J50-I43)^2</f>
        <v>0.372770715773374</v>
      </c>
      <c r="L50" s="11" t="n">
        <f aca="false">($J50-J43)^2</f>
        <v>1.08142017920881</v>
      </c>
      <c r="M50" s="11" t="n">
        <f aca="false">($J50-K43)^2</f>
        <v>1.70539896838849</v>
      </c>
      <c r="N50" s="11" t="n">
        <f aca="false">($J50-L43)^2</f>
        <v>0.0764720089210635</v>
      </c>
      <c r="O50" s="11" t="n">
        <f aca="false">($J50-M43)^2</f>
        <v>3.64369215973038</v>
      </c>
      <c r="P50" s="11" t="n">
        <f aca="false">($J50-N43)^2</f>
        <v>1.21674846224195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116.425596916851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AVERAGE(I75:L75)</f>
        <v>100</v>
      </c>
      <c r="Q75" s="12" t="n">
        <f aca="false">STDEV(I75:L75)/SQRT(3)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Amb149</v>
      </c>
      <c r="H76" s="11" t="n">
        <v>1000</v>
      </c>
      <c r="I76" s="11" t="n">
        <v>94.5754004230886</v>
      </c>
      <c r="J76" s="12" t="n">
        <v>99.0299955230563</v>
      </c>
      <c r="K76" s="11" t="n">
        <v>95.5539143279173</v>
      </c>
      <c r="L76" s="0" t="n">
        <v>97.3348052357672</v>
      </c>
      <c r="M76" s="0" t="n">
        <v>95.2050570459451</v>
      </c>
      <c r="N76" s="0" t="n">
        <v>95.8861254497106</v>
      </c>
      <c r="O76" s="11"/>
      <c r="P76" s="12" t="n">
        <f aca="false">AVERAGE(I76:L76)</f>
        <v>96.6235288774574</v>
      </c>
      <c r="Q76" s="12" t="n">
        <f aca="false">STDEV(I76:L76)/SQRT(3)</f>
        <v>1.13704789425431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89.7854336657601</v>
      </c>
      <c r="J77" s="11" t="n">
        <v>97.1198328607671</v>
      </c>
      <c r="K77" s="11" t="n">
        <v>92.9689807976366</v>
      </c>
      <c r="L77" s="0" t="n">
        <v>94.2595805078063</v>
      </c>
      <c r="M77" s="0" t="n">
        <v>75.2543940795559</v>
      </c>
      <c r="N77" s="0" t="n">
        <v>92.491787893008</v>
      </c>
      <c r="O77" s="11"/>
      <c r="P77" s="12" t="n">
        <f aca="false">AVERAGE(I77:L77)</f>
        <v>93.5334569579925</v>
      </c>
      <c r="Q77" s="12" t="n">
        <f aca="false">STDEV(I77:L77)/SQRT(3)</f>
        <v>1.75612134041419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85.1616802659414</v>
      </c>
      <c r="J78" s="11" t="n">
        <v>84.4948515146993</v>
      </c>
      <c r="K78" s="11" t="n">
        <v>84.2836041358936</v>
      </c>
      <c r="L78" s="0" t="n">
        <v>85.759343952058</v>
      </c>
      <c r="M78" s="0" t="n">
        <v>80.4810360777058</v>
      </c>
      <c r="N78" s="0" t="n">
        <v>78.3982480838417</v>
      </c>
      <c r="O78" s="11"/>
      <c r="P78" s="12" t="n">
        <f aca="false">AVERAGE(I78:L78)</f>
        <v>84.9248699671481</v>
      </c>
      <c r="Q78" s="12" t="n">
        <f aca="false">STDEV(I78:L78)/SQRT(3)</f>
        <v>0.387092249253179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98.8743379070028</v>
      </c>
      <c r="K83" s="11" t="n">
        <f aca="false">($J83-I76)^2</f>
        <v>18.4808634906027</v>
      </c>
      <c r="L83" s="11" t="n">
        <f aca="false">($J83-J76)^2</f>
        <v>0.0242292934354553</v>
      </c>
      <c r="M83" s="11" t="n">
        <f aca="false">($J83-K76)^2</f>
        <v>11.0252127445471</v>
      </c>
      <c r="N83" s="11" t="n">
        <f aca="false">($J83-L76)^2</f>
        <v>2.37016084580184</v>
      </c>
      <c r="O83" s="11" t="n">
        <f aca="false">($J83-M76)^2</f>
        <v>13.4636220373244</v>
      </c>
      <c r="P83" s="11" t="n">
        <f aca="false">($J83-N76)^2</f>
        <v>8.92941368991633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94.6141934652686</v>
      </c>
      <c r="K84" s="11" t="n">
        <f aca="false">($J84-I77)^2</f>
        <v>23.3169212013497</v>
      </c>
      <c r="L84" s="11" t="n">
        <f aca="false">($J84-J77)^2</f>
        <v>6.27822878027397</v>
      </c>
      <c r="M84" s="11" t="n">
        <f aca="false">($J84-K77)^2</f>
        <v>2.70672472173688</v>
      </c>
      <c r="N84" s="11" t="n">
        <f aca="false">($J84-L77)^2</f>
        <v>0.125750349600175</v>
      </c>
      <c r="O84" s="11" t="n">
        <f aca="false">($J84-M77)^2</f>
        <v>374.801832255043</v>
      </c>
      <c r="P84" s="11" t="n">
        <f aca="false">($J84-N77)^2</f>
        <v>4.50460541316298</v>
      </c>
      <c r="R84" s="12" t="s">
        <v>0</v>
      </c>
      <c r="S84" s="11" t="n">
        <v>87836.6061379401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81.4534222503101</v>
      </c>
      <c r="K85" s="11" t="n">
        <f aca="false">($J85-I78)^2</f>
        <v>13.7511775104942</v>
      </c>
      <c r="L85" s="11" t="n">
        <f aca="false">($J85-J78)^2</f>
        <v>9.25029197028343</v>
      </c>
      <c r="M85" s="11" t="n">
        <f aca="false">($J85-K78)^2</f>
        <v>8.00992950548529</v>
      </c>
      <c r="N85" s="11" t="n">
        <f aca="false">($J85-L78)^2</f>
        <v>18.5409617015841</v>
      </c>
      <c r="O85" s="11" t="n">
        <f aca="false">($J85-M78)^2</f>
        <v>0.945534868671934</v>
      </c>
      <c r="P85" s="11" t="n">
        <f aca="false">($J85-N78)^2</f>
        <v>9.33408918745556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525.859549566769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O108" s="0" t="s">
        <v>2</v>
      </c>
      <c r="P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2" t="n">
        <f aca="false">AVERAGE(I109:N109)</f>
        <v>100</v>
      </c>
      <c r="P109" s="12" t="n">
        <f aca="false">STDEV(I109:N109)/SQRT(6)</f>
        <v>0</v>
      </c>
      <c r="Q109" s="12"/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Amb224</v>
      </c>
      <c r="H110" s="11" t="n">
        <v>1000</v>
      </c>
      <c r="I110" s="11" t="n">
        <v>96.4490782713811</v>
      </c>
      <c r="J110" s="12" t="n">
        <v>99.1195343978511</v>
      </c>
      <c r="K110" s="11" t="n">
        <v>96.056129985229</v>
      </c>
      <c r="L110" s="0" t="n">
        <v>100.741208011355</v>
      </c>
      <c r="M110" s="0" t="n">
        <v>94.6037619488128</v>
      </c>
      <c r="N110" s="0" t="n">
        <v>98.4670733614891</v>
      </c>
      <c r="O110" s="12" t="n">
        <f aca="false">AVERAGE(I110:N110)</f>
        <v>97.5727976626864</v>
      </c>
      <c r="P110" s="12" t="n">
        <f aca="false">STDEV(I110:N110)/SQRT(6)</f>
        <v>0.923925445683141</v>
      </c>
      <c r="Q110" s="12"/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92.2937443336356</v>
      </c>
      <c r="J111" s="11" t="n">
        <v>92.2847336218475</v>
      </c>
      <c r="K111" s="11" t="n">
        <v>91.1078286558346</v>
      </c>
      <c r="L111" s="0" t="n">
        <v>92.7140829522157</v>
      </c>
      <c r="M111" s="0" t="n">
        <v>89.6083872957138</v>
      </c>
      <c r="N111" s="0" t="n">
        <v>87.4706710464571</v>
      </c>
      <c r="O111" s="12" t="n">
        <f aca="false">AVERAGE(I111:N111)</f>
        <v>90.9132413176174</v>
      </c>
      <c r="P111" s="12" t="n">
        <f aca="false">STDEV(I111:N111)/SQRT(6)</f>
        <v>0.829088025749771</v>
      </c>
      <c r="Q111" s="12"/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50000</v>
      </c>
      <c r="I112" s="11" t="n">
        <v>62.9042006648534</v>
      </c>
      <c r="J112" s="11" t="n">
        <v>63.930756603492</v>
      </c>
      <c r="K112" s="11" t="n">
        <v>64.903988183161</v>
      </c>
      <c r="L112" s="0" t="n">
        <v>64.8320454187037</v>
      </c>
      <c r="M112" s="0" t="n">
        <v>59.1119333950046</v>
      </c>
      <c r="N112" s="0" t="n">
        <v>60.8165180666354</v>
      </c>
      <c r="O112" s="12" t="n">
        <f aca="false">AVERAGE(I112:N112)</f>
        <v>62.7499070553083</v>
      </c>
      <c r="P112" s="12" t="n">
        <f aca="false">STDEV(I112:N112)/SQRT(6)</f>
        <v>0.955099003204577</v>
      </c>
      <c r="Q112" s="12"/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98.7852620606796</v>
      </c>
      <c r="K117" s="11" t="n">
        <f aca="false">($J117-I110)^2</f>
        <v>5.45775469738111</v>
      </c>
      <c r="L117" s="11" t="n">
        <f aca="false">($J117-J110)^2</f>
        <v>0.111737995398096</v>
      </c>
      <c r="M117" s="11" t="n">
        <f aca="false">($J117-K110)^2</f>
        <v>7.44816188525326</v>
      </c>
      <c r="N117" s="11" t="n">
        <f aca="false">($J117-L110)^2</f>
        <v>3.82572456196349</v>
      </c>
      <c r="O117" s="11" t="n">
        <f aca="false">($J117-M110)^2</f>
        <v>17.484943185542</v>
      </c>
      <c r="P117" s="11" t="n">
        <f aca="false">($J117-N110)^2</f>
        <v>0.101244048292543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94.2077528004849</v>
      </c>
      <c r="K118" s="11" t="n">
        <f aca="false">($J118-I111)^2</f>
        <v>3.66342841117096</v>
      </c>
      <c r="L118" s="11" t="n">
        <f aca="false">($J118-J111)^2</f>
        <v>3.69800276140744</v>
      </c>
      <c r="M118" s="11" t="n">
        <f aca="false">($J118-K111)^2</f>
        <v>9.60952970258617</v>
      </c>
      <c r="N118" s="11" t="n">
        <f aca="false">($J118-L111)^2</f>
        <v>2.23104961562864</v>
      </c>
      <c r="O118" s="11" t="n">
        <f aca="false">($J118-M111)^2</f>
        <v>21.1541630464787</v>
      </c>
      <c r="P118" s="11" t="n">
        <f aca="false">($J118-N111)^2</f>
        <v>45.3882705604549</v>
      </c>
      <c r="R118" s="12" t="s">
        <v>0</v>
      </c>
      <c r="S118" s="11" t="n">
        <v>81322.2826611857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61.9257303583421</v>
      </c>
      <c r="K119" s="11" t="n">
        <f aca="false">($J119-I112)^2</f>
        <v>0.957404140724299</v>
      </c>
      <c r="L119" s="11" t="n">
        <f aca="false">($J119-J112)^2</f>
        <v>4.02013024373988</v>
      </c>
      <c r="M119" s="11" t="n">
        <f aca="false">($J119-K112)^2</f>
        <v>8.87001967109499</v>
      </c>
      <c r="N119" s="11" t="n">
        <f aca="false">($J119-L112)^2</f>
        <v>8.44666723008461</v>
      </c>
      <c r="O119" s="11" t="n">
        <f aca="false">($J119-M112)^2</f>
        <v>7.91745335088739</v>
      </c>
      <c r="P119" s="11" t="n">
        <f aca="false">($J119-N112)^2</f>
        <v>1.23035190807324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151.616037016162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Amb321</v>
      </c>
      <c r="H144" s="11" t="n">
        <v>1000</v>
      </c>
      <c r="I144" s="11" t="n">
        <v>97.7636748262315</v>
      </c>
      <c r="J144" s="12" t="n">
        <v>89.8671840023877</v>
      </c>
      <c r="K144" s="11" t="n">
        <v>91.314623338257</v>
      </c>
      <c r="L144" s="0" t="n">
        <v>94.4803658728907</v>
      </c>
      <c r="M144" s="0" t="n">
        <v>88.1899475794018</v>
      </c>
      <c r="N144" s="0" t="n">
        <v>97.184420459878</v>
      </c>
      <c r="O144" s="11"/>
      <c r="P144" s="12" t="n">
        <f aca="false">AVERAGE(I144:N144)</f>
        <v>93.1333693465078</v>
      </c>
      <c r="Q144" s="12" t="n">
        <f aca="false">STDEV(I144:N144)/SQRT(6)</f>
        <v>1.61326135631062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98.8516168026594</v>
      </c>
      <c r="J145" s="11" t="n">
        <v>97.9107595881212</v>
      </c>
      <c r="K145" s="11" t="n">
        <v>94.4165435745938</v>
      </c>
      <c r="L145" s="0" t="n">
        <v>90.4904589181517</v>
      </c>
      <c r="M145" s="0" t="n">
        <v>94.8812827628739</v>
      </c>
      <c r="N145" s="0" t="n">
        <v>96.2146097293915</v>
      </c>
      <c r="O145" s="11"/>
      <c r="P145" s="12" t="n">
        <f aca="false">AVERAGE(I145:N145)</f>
        <v>95.4608785626319</v>
      </c>
      <c r="Q145" s="12" t="n">
        <f aca="false">STDEV(I145:N145)/SQRT(6)</f>
        <v>1.21379256634943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50000</v>
      </c>
      <c r="I146" s="11" t="n">
        <v>95.8597763674826</v>
      </c>
      <c r="J146" s="11" t="n">
        <v>93.001044620206</v>
      </c>
      <c r="K146" s="11" t="n">
        <v>92.5553914327917</v>
      </c>
      <c r="L146" s="0" t="n">
        <v>92.729853335436</v>
      </c>
      <c r="M146" s="0" t="n">
        <v>88.9916743755782</v>
      </c>
      <c r="N146" s="0" t="n">
        <v>90.61473486626</v>
      </c>
      <c r="O146" s="11"/>
      <c r="P146" s="12" t="n">
        <f aca="false">AVERAGE(I146:N146)</f>
        <v>92.2920791662924</v>
      </c>
      <c r="Q146" s="12" t="n">
        <f aca="false">STDEV(I146:N146)/SQRT(6)</f>
        <v>0.952159485774347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99.8194968255109</v>
      </c>
      <c r="K151" s="11" t="n">
        <f aca="false">($J151-I144)^2</f>
        <v>4.22640409272133</v>
      </c>
      <c r="L151" s="11" t="n">
        <f aca="false">($J151-J144)^2</f>
        <v>99.0485305293032</v>
      </c>
      <c r="M151" s="11" t="n">
        <f aca="false">($J151-K144)^2</f>
        <v>72.3328730341951</v>
      </c>
      <c r="N151" s="11" t="n">
        <f aca="false">($J151-L144)^2</f>
        <v>28.5063193292275</v>
      </c>
      <c r="O151" s="11" t="n">
        <f aca="false">($J151-M144)^2</f>
        <v>135.246415667678</v>
      </c>
      <c r="P151" s="11" t="n">
        <f aca="false">($J151-N144)^2</f>
        <v>6.94362745271731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99.1039536956517</v>
      </c>
      <c r="K152" s="11" t="n">
        <f aca="false">($J152-I145)^2</f>
        <v>0.0636739075649879</v>
      </c>
      <c r="L152" s="11" t="n">
        <f aca="false">($J152-J145)^2</f>
        <v>1.42371217824541</v>
      </c>
      <c r="M152" s="11" t="n">
        <f aca="false">($J152-K145)^2</f>
        <v>21.9718136429956</v>
      </c>
      <c r="N152" s="11" t="n">
        <f aca="false">($J152-L145)^2</f>
        <v>74.1922922820189</v>
      </c>
      <c r="O152" s="11" t="n">
        <f aca="false">($J152-M145)^2</f>
        <v>17.8309498065262</v>
      </c>
      <c r="P152" s="11" t="n">
        <f aca="false">($J152-N145)^2</f>
        <v>8.34830855536397</v>
      </c>
      <c r="R152" s="12" t="s">
        <v>0</v>
      </c>
      <c r="S152" s="11" t="n">
        <v>553006.877070522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50000</v>
      </c>
      <c r="I153" s="11" t="n">
        <v>50000</v>
      </c>
      <c r="J153" s="11" t="n">
        <f aca="false">S$151-(I153^S$153*S$151)/(I153^S$153+S$152^S$153)</f>
        <v>91.7082206022416</v>
      </c>
      <c r="K153" s="11" t="n">
        <f aca="false">($J153-I146)^2</f>
        <v>17.2354152719059</v>
      </c>
      <c r="L153" s="11" t="n">
        <f aca="false">($J153-J146)^2</f>
        <v>1.67139394142567</v>
      </c>
      <c r="M153" s="11" t="n">
        <f aca="false">($J153-K146)^2</f>
        <v>0.717698416134967</v>
      </c>
      <c r="N153" s="11" t="n">
        <f aca="false">($J153-L146)^2</f>
        <v>1.04373344153431</v>
      </c>
      <c r="O153" s="11" t="n">
        <f aca="false">($J153-M146)^2</f>
        <v>7.37962340159906</v>
      </c>
      <c r="P153" s="11" t="n">
        <f aca="false">($J153-N146)^2</f>
        <v>1.1957110547952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499.378496005952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Amb322</v>
      </c>
      <c r="H178" s="11" t="n">
        <v>1000</v>
      </c>
      <c r="I178" s="11" t="n">
        <v>99.1538229072228</v>
      </c>
      <c r="J178" s="12" t="n">
        <v>96.8810625279809</v>
      </c>
      <c r="K178" s="11" t="n">
        <v>99.7045790251108</v>
      </c>
      <c r="L178" s="0" t="n">
        <v>88.030279135783</v>
      </c>
      <c r="M178" s="0" t="n">
        <v>87.3265494912119</v>
      </c>
      <c r="N178" s="0" t="n">
        <v>97.1062099170968</v>
      </c>
      <c r="O178" s="11"/>
      <c r="P178" s="12" t="n">
        <f aca="false">AVERAGE(I178:N178)</f>
        <v>94.700417167401</v>
      </c>
      <c r="Q178" s="12" t="n">
        <f aca="false">STDEV(I178:N178)/SQRT(6)</f>
        <v>2.2677608441774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97.5974614687217</v>
      </c>
      <c r="J179" s="11" t="n">
        <v>96.672138486793</v>
      </c>
      <c r="K179" s="11" t="n">
        <v>99.3648449039882</v>
      </c>
      <c r="L179" s="0" t="n">
        <v>89.8596435893392</v>
      </c>
      <c r="M179" s="0" t="n">
        <v>87.2186247301881</v>
      </c>
      <c r="N179" s="0" t="n">
        <v>92.7733458470202</v>
      </c>
      <c r="O179" s="11"/>
      <c r="P179" s="12" t="n">
        <f aca="false">AVERAGE(I179:N179)</f>
        <v>93.9143431710084</v>
      </c>
      <c r="Q179" s="12" t="n">
        <f aca="false">STDEV(I179:N179)/SQRT(6)</f>
        <v>1.94468398092173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50000</v>
      </c>
      <c r="I180" s="11" t="n">
        <v>95.7691145361136</v>
      </c>
      <c r="J180" s="11" t="n">
        <v>96.3885987166095</v>
      </c>
      <c r="K180" s="11" t="n">
        <v>85.288035450517</v>
      </c>
      <c r="L180" s="0" t="n">
        <v>93.0768017662829</v>
      </c>
      <c r="M180" s="0" t="n">
        <v>89.5312981806969</v>
      </c>
      <c r="N180" s="0" t="n">
        <v>99.2804630064133</v>
      </c>
      <c r="O180" s="11"/>
      <c r="P180" s="12" t="n">
        <f aca="false">AVERAGE(I180:N180)</f>
        <v>93.2223852761055</v>
      </c>
      <c r="Q180" s="12" t="n">
        <f aca="false">STDEV(I180:N180)/SQRT(6)</f>
        <v>2.08014638042696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99.8379912417526</v>
      </c>
      <c r="K185" s="11" t="n">
        <f aca="false">($J185-I178)^2</f>
        <v>0.468086309973262</v>
      </c>
      <c r="L185" s="11" t="n">
        <f aca="false">($J185-J178)^2</f>
        <v>8.74342741832749</v>
      </c>
      <c r="M185" s="11" t="n">
        <f aca="false">($J185-K178)^2</f>
        <v>0.0177988195492751</v>
      </c>
      <c r="N185" s="11" t="n">
        <f aca="false">($J185-L178)^2</f>
        <v>139.422065177461</v>
      </c>
      <c r="O185" s="11" t="n">
        <f aca="false">($J185-M178)^2</f>
        <v>156.536174677173</v>
      </c>
      <c r="P185" s="11" t="n">
        <f aca="false">($J185-N178)^2</f>
        <v>7.46262920573811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99.1951717775995</v>
      </c>
      <c r="K186" s="11" t="n">
        <f aca="false">($J186-I179)^2</f>
        <v>2.55267823109447</v>
      </c>
      <c r="L186" s="11" t="n">
        <f aca="false">($J186-J179)^2</f>
        <v>6.365696986518</v>
      </c>
      <c r="M186" s="11" t="n">
        <f aca="false">($J186-K179)^2</f>
        <v>0.0287889698185067</v>
      </c>
      <c r="N186" s="11" t="n">
        <f aca="false">($J186-L179)^2</f>
        <v>87.1520865538031</v>
      </c>
      <c r="O186" s="11" t="n">
        <f aca="false">($J186-M179)^2</f>
        <v>143.437679178859</v>
      </c>
      <c r="P186" s="11" t="n">
        <f aca="false">($J186-N179)^2</f>
        <v>41.2398482826611</v>
      </c>
      <c r="R186" s="12" t="s">
        <v>0</v>
      </c>
      <c r="S186" s="11" t="n">
        <v>616250.580041416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50000</v>
      </c>
      <c r="I187" s="11" t="n">
        <v>50000</v>
      </c>
      <c r="J187" s="11" t="n">
        <f aca="false">S$185-(I187^S$187*S$185)/(I187^S$187+S$186^S$187)</f>
        <v>92.495316102105</v>
      </c>
      <c r="K187" s="11" t="n">
        <f aca="false">($J187-I180)^2</f>
        <v>10.7177561865171</v>
      </c>
      <c r="L187" s="11" t="n">
        <f aca="false">($J187-J180)^2</f>
        <v>15.1576495164028</v>
      </c>
      <c r="M187" s="11" t="n">
        <f aca="false">($J187-K180)^2</f>
        <v>51.9448943907551</v>
      </c>
      <c r="N187" s="11" t="n">
        <f aca="false">($J187-L180)^2</f>
        <v>0.338125577644386</v>
      </c>
      <c r="O187" s="11" t="n">
        <f aca="false">($J187-M180)^2</f>
        <v>8.78540223842856</v>
      </c>
      <c r="P187" s="11" t="n">
        <f aca="false">($J187-N180)^2</f>
        <v>46.0382185130442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726.409006233768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O210" s="0" t="s">
        <v>2</v>
      </c>
      <c r="P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2" t="n">
        <f aca="false">AVERAGE(I211:N211)</f>
        <v>100</v>
      </c>
      <c r="P211" s="12" t="n">
        <f aca="false">STDEV(I211:N211)/SQRT(6)</f>
        <v>0</v>
      </c>
      <c r="Q211" s="12"/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Amb210</v>
      </c>
      <c r="H212" s="11" t="n">
        <v>1000</v>
      </c>
      <c r="I212" s="11" t="n">
        <v>97.8543366576005</v>
      </c>
      <c r="J212" s="12" t="n">
        <v>96.5527533204</v>
      </c>
      <c r="K212" s="11" t="n">
        <v>97.8581979320532</v>
      </c>
      <c r="L212" s="0" t="n">
        <v>98.9749250906797</v>
      </c>
      <c r="M212" s="0" t="n">
        <v>94.8967005858773</v>
      </c>
      <c r="N212" s="0" t="n">
        <v>99.4212419834194</v>
      </c>
      <c r="O212" s="12" t="n">
        <f aca="false">AVERAGE(I212:N212)</f>
        <v>97.5930259283384</v>
      </c>
      <c r="P212" s="12" t="n">
        <f aca="false">STDEV(I212:N212)/SQRT(6)</f>
        <v>0.67682977128527</v>
      </c>
      <c r="Q212" s="12"/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95.4820187367785</v>
      </c>
      <c r="J213" s="11" t="n">
        <v>94.7619758245038</v>
      </c>
      <c r="K213" s="11" t="n">
        <v>95.5243722304284</v>
      </c>
      <c r="L213" s="0" t="n">
        <v>98.5806655101719</v>
      </c>
      <c r="M213" s="0" t="n">
        <v>94.0333024976873</v>
      </c>
      <c r="N213" s="0" t="n">
        <v>100.516189582356</v>
      </c>
      <c r="O213" s="12" t="n">
        <f aca="false">AVERAGE(I213:N213)</f>
        <v>96.4830873969876</v>
      </c>
      <c r="P213" s="12" t="n">
        <f aca="false">STDEV(I213:N213)/SQRT(6)</f>
        <v>1.02551924261735</v>
      </c>
      <c r="Q213" s="12"/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50000</v>
      </c>
      <c r="I214" s="11" t="n">
        <v>97.6125717739498</v>
      </c>
      <c r="J214" s="11" t="n">
        <v>92.7622742874198</v>
      </c>
      <c r="K214" s="11" t="n">
        <v>95.8936484490399</v>
      </c>
      <c r="L214" s="0" t="n">
        <v>103.04368396152</v>
      </c>
      <c r="M214" s="0" t="n">
        <v>94.8041936478569</v>
      </c>
      <c r="N214" s="0" t="n">
        <v>96.8872203973096</v>
      </c>
      <c r="O214" s="12" t="n">
        <f aca="false">AVERAGE(I214:N214)</f>
        <v>96.8339320861827</v>
      </c>
      <c r="P214" s="12" t="n">
        <f aca="false">STDEV(I214:N214)/SQRT(6)</f>
        <v>1.42305430251562</v>
      </c>
      <c r="Q214" s="12"/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99.9263914376178</v>
      </c>
      <c r="K219" s="11" t="n">
        <f aca="false">($J219-I212)^2</f>
        <v>4.29341101139241</v>
      </c>
      <c r="L219" s="11" t="n">
        <f aca="false">($J219-J212)^2</f>
        <v>11.3814341459446</v>
      </c>
      <c r="M219" s="11" t="n">
        <f aca="false">($J219-K212)^2</f>
        <v>4.27742437645945</v>
      </c>
      <c r="N219" s="11" t="n">
        <f aca="false">($J219-L212)^2</f>
        <v>0.905288209355661</v>
      </c>
      <c r="O219" s="11" t="n">
        <f aca="false">($J219-M212)^2</f>
        <v>25.2977900640818</v>
      </c>
      <c r="P219" s="11" t="n">
        <f aca="false">($J219-N212)^2</f>
        <v>0.255175971076901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99.6330376509274</v>
      </c>
      <c r="K220" s="11" t="n">
        <f aca="false">($J220-I213)^2</f>
        <v>17.2309580256219</v>
      </c>
      <c r="L220" s="11" t="n">
        <f aca="false">($J220-J213)^2</f>
        <v>23.7272433168412</v>
      </c>
      <c r="M220" s="11" t="n">
        <f aca="false">($J220-K213)^2</f>
        <v>16.8811315376042</v>
      </c>
      <c r="N220" s="11" t="n">
        <f aca="false">($J220-L213)^2</f>
        <v>1.1074871226383</v>
      </c>
      <c r="O220" s="11" t="n">
        <f aca="false">($J220-M213)^2</f>
        <v>31.3570337864328</v>
      </c>
      <c r="P220" s="11" t="n">
        <f aca="false">($J220-N213)^2</f>
        <v>0.779957333986091</v>
      </c>
      <c r="R220" s="12" t="s">
        <v>0</v>
      </c>
      <c r="S220" s="11" t="n">
        <v>1357537.60437171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50000</v>
      </c>
      <c r="I221" s="11" t="n">
        <v>50000</v>
      </c>
      <c r="J221" s="11" t="n">
        <f aca="false">S$219-((I221^S$221*S$219)/(I221^S$221+S$220^S$221))</f>
        <v>96.4476970388071</v>
      </c>
      <c r="K221" s="11" t="n">
        <f aca="false">($J221-I214)^2</f>
        <v>1.35693314857378</v>
      </c>
      <c r="L221" s="11" t="n">
        <f aca="false">($J221-J214)^2</f>
        <v>13.5823408564431</v>
      </c>
      <c r="M221" s="11" t="n">
        <f aca="false">($J221-K214)^2</f>
        <v>0.306969839823014</v>
      </c>
      <c r="N221" s="11" t="n">
        <f aca="false">($J221-L214)^2</f>
        <v>43.5070434845997</v>
      </c>
      <c r="O221" s="11" t="n">
        <f aca="false">($J221-M214)^2</f>
        <v>2.70110339606476</v>
      </c>
      <c r="P221" s="11" t="n">
        <f aca="false">($J221-N214)^2</f>
        <v>0.193180782669328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199.141906409609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Amb649</v>
      </c>
      <c r="H247" s="11" t="n">
        <v>1000</v>
      </c>
      <c r="I247" s="11" t="n">
        <v>94.0616500453309</v>
      </c>
      <c r="J247" s="12" t="n">
        <v>93.2696612445904</v>
      </c>
      <c r="K247" s="11" t="n">
        <v>93.0871491875923</v>
      </c>
      <c r="L247" s="0" t="n">
        <v>99.290332755086</v>
      </c>
      <c r="M247" s="0" t="n">
        <v>92.645698427382</v>
      </c>
      <c r="N247" s="0" t="n">
        <v>96.6525887689661</v>
      </c>
      <c r="O247" s="11"/>
      <c r="P247" s="12" t="n">
        <f aca="false">AVERAGE(I247:N247)</f>
        <v>94.8345134048246</v>
      </c>
      <c r="Q247" s="12" t="n">
        <f aca="false">STDEV(I247:N247)/SQRT(6)</f>
        <v>1.06536373883666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92.3844061650045</v>
      </c>
      <c r="J248" s="11" t="n">
        <v>93.0458140576033</v>
      </c>
      <c r="K248" s="11" t="n">
        <v>95.1846381093058</v>
      </c>
      <c r="L248" s="0" t="n">
        <v>99.4638069705094</v>
      </c>
      <c r="M248" s="0" t="n">
        <v>95.4054887449892</v>
      </c>
      <c r="N248" s="0" t="n">
        <v>97.0749256999843</v>
      </c>
      <c r="O248" s="11"/>
      <c r="P248" s="12" t="n">
        <f aca="false">AVERAGE(I248:N248)</f>
        <v>95.4265132912328</v>
      </c>
      <c r="Q248" s="12" t="n">
        <f aca="false">STDEV(I248:N248)/SQRT(6)</f>
        <v>1.06455145430181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50000</v>
      </c>
      <c r="I249" s="11" t="n">
        <v>93.064369900272</v>
      </c>
      <c r="J249" s="11" t="n">
        <v>92.4638113714371</v>
      </c>
      <c r="K249" s="11" t="n">
        <v>91.506646971935</v>
      </c>
      <c r="L249" s="0" t="n">
        <v>95.3161961835673</v>
      </c>
      <c r="M249" s="0" t="n">
        <v>88.868331791551</v>
      </c>
      <c r="N249" s="0" t="n">
        <v>94.8537462849992</v>
      </c>
      <c r="O249" s="11"/>
      <c r="P249" s="12" t="n">
        <f aca="false">AVERAGE(I249:N249)</f>
        <v>92.6788504172936</v>
      </c>
      <c r="Q249" s="12" t="n">
        <f aca="false">STDEV(I249:N249)/SQRT(6)</f>
        <v>0.962197916295211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99.8294441592249</v>
      </c>
      <c r="K254" s="11" t="n">
        <f aca="false">($J254-I247)^2</f>
        <v>33.2674489402699</v>
      </c>
      <c r="L254" s="11" t="n">
        <f aca="false">($J254-J247)^2</f>
        <v>43.0307518871303</v>
      </c>
      <c r="M254" s="11" t="n">
        <f aca="false">($J254-K247)^2</f>
        <v>45.4585414845017</v>
      </c>
      <c r="N254" s="11" t="n">
        <f aca="false">($J254-L247)^2</f>
        <v>0.290641106072578</v>
      </c>
      <c r="O254" s="11" t="n">
        <f aca="false">($J254-M247)^2</f>
        <v>51.6062027397705</v>
      </c>
      <c r="P254" s="11" t="n">
        <f aca="false">($J254-N247)^2</f>
        <v>10.0924101706162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99.1529992332408</v>
      </c>
      <c r="K255" s="11" t="n">
        <f aca="false">($J255-I248)^2</f>
        <v>45.8138521233761</v>
      </c>
      <c r="L255" s="11" t="n">
        <f aca="false">($J255-J248)^2</f>
        <v>37.2977107695262</v>
      </c>
      <c r="M255" s="11" t="n">
        <f aca="false">($J255-K248)^2</f>
        <v>15.7478900099585</v>
      </c>
      <c r="N255" s="11" t="n">
        <f aca="false">($J255-L248)^2</f>
        <v>0.0966014495460384</v>
      </c>
      <c r="O255" s="11" t="n">
        <f aca="false">($J255-M248)^2</f>
        <v>14.0438348595556</v>
      </c>
      <c r="P255" s="11" t="n">
        <f aca="false">($J255-N248)^2</f>
        <v>4.31838960962104</v>
      </c>
      <c r="R255" s="12" t="s">
        <v>0</v>
      </c>
      <c r="S255" s="11" t="n">
        <v>585318.237742676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50000</v>
      </c>
      <c r="I256" s="11" t="n">
        <v>50000</v>
      </c>
      <c r="J256" s="11" t="n">
        <f aca="false">S$254-((I256^S$256*S$254)/(I256^S$256+S$255^S$256))</f>
        <v>92.129928431198</v>
      </c>
      <c r="K256" s="11" t="n">
        <f aca="false">($J256-I249)^2</f>
        <v>0.8731808591251</v>
      </c>
      <c r="L256" s="11" t="n">
        <f aca="false">($J256-J249)^2</f>
        <v>0.111477817782683</v>
      </c>
      <c r="M256" s="11" t="n">
        <f aca="false">($J256-K249)^2</f>
        <v>0.388479777461065</v>
      </c>
      <c r="N256" s="11" t="n">
        <f aca="false">($J256-L249)^2</f>
        <v>10.1523021897883</v>
      </c>
      <c r="O256" s="11" t="n">
        <f aca="false">($J256-M249)^2</f>
        <v>10.6380126397569</v>
      </c>
      <c r="P256" s="11" t="n">
        <f aca="false">($J256-N249)^2</f>
        <v>7.41918370068599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330.646912134545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A295" colorId="64" zoomScale="65" zoomScaleNormal="65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3.8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3.8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H5" s="1" t="s">
        <v>4</v>
      </c>
      <c r="P5" s="0" t="s">
        <v>2</v>
      </c>
      <c r="Q5" s="0" t="s">
        <v>5</v>
      </c>
      <c r="S5" s="1"/>
      <c r="AE5" s="1"/>
      <c r="AP5" s="1"/>
      <c r="BA5" s="1"/>
    </row>
    <row r="6" customFormat="false" ht="13.8" hidden="false" customHeight="false" outlineLevel="0" collapsed="false">
      <c r="A6" s="8" t="s">
        <v>50</v>
      </c>
      <c r="B6" s="9" t="n">
        <f aca="false">AVERAGE(S15,AN15,AC15,AY15,BJ15)</f>
        <v>113137.772563801</v>
      </c>
      <c r="C6" s="9" t="e">
        <f aca="false">STDEV(S15,AN15,AC15,AY15,BJ15)</f>
        <v>#DIV/0!</v>
      </c>
      <c r="D6" s="10" t="n">
        <f aca="false">B6/1000</f>
        <v>113.137772563801</v>
      </c>
      <c r="E6" s="10" t="e">
        <f aca="false">C6/1000</f>
        <v>#DIV/0!</v>
      </c>
      <c r="H6" s="11" t="n">
        <v>0</v>
      </c>
      <c r="I6" s="0" t="n">
        <v>100</v>
      </c>
      <c r="J6" s="0" t="n">
        <v>100</v>
      </c>
      <c r="K6" s="0" t="n">
        <v>100</v>
      </c>
      <c r="L6" s="3" t="n">
        <v>100</v>
      </c>
      <c r="M6" s="3" t="n">
        <v>100</v>
      </c>
      <c r="N6" s="3" t="n">
        <v>100</v>
      </c>
      <c r="O6" s="11"/>
      <c r="P6" s="12" t="n">
        <f aca="false">AVERAGE(I6:N6)</f>
        <v>100</v>
      </c>
      <c r="Q6" s="12" t="n">
        <f aca="false">STDEV(I6:N6)/SQRT(6)</f>
        <v>0</v>
      </c>
      <c r="S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3.8" hidden="false" customHeight="false" outlineLevel="0" collapsed="false">
      <c r="A7" s="13"/>
      <c r="B7" s="14"/>
      <c r="C7" s="14"/>
      <c r="D7" s="15"/>
      <c r="E7" s="16"/>
      <c r="G7" s="12" t="str">
        <f aca="false">A6</f>
        <v>LKC098</v>
      </c>
      <c r="H7" s="11" t="n">
        <v>1000</v>
      </c>
      <c r="I7" s="11" t="n">
        <v>91.9299394336225</v>
      </c>
      <c r="J7" s="12" t="n">
        <v>89.6438098226895</v>
      </c>
      <c r="K7" s="11" t="n">
        <v>91.5851899342843</v>
      </c>
      <c r="L7" s="0" t="n">
        <v>93.1896822900283</v>
      </c>
      <c r="M7" s="0" t="n">
        <v>82.9031753480369</v>
      </c>
      <c r="N7" s="0" t="n">
        <v>87.2854321737809</v>
      </c>
      <c r="O7" s="11"/>
      <c r="P7" s="12" t="n">
        <f aca="false">AVERAGE(I7:N7)</f>
        <v>89.4228715004071</v>
      </c>
      <c r="Q7" s="12" t="n">
        <f aca="false">STDEV(I7:N7)/SQRT(6)</f>
        <v>1.55213586918737</v>
      </c>
      <c r="S7" s="11"/>
      <c r="Y7" s="12"/>
      <c r="Z7" s="12"/>
      <c r="AJ7" s="12"/>
      <c r="AK7" s="12"/>
      <c r="AU7" s="12"/>
      <c r="AV7" s="12"/>
      <c r="BF7" s="12"/>
      <c r="BG7" s="12"/>
    </row>
    <row r="8" customFormat="false" ht="13.8" hidden="false" customHeight="false" outlineLevel="0" collapsed="false">
      <c r="A8" s="8" t="s">
        <v>51</v>
      </c>
      <c r="B8" s="17" t="n">
        <f aca="false">AVERAGE(S49,AB49,AM49,AX49)</f>
        <v>105865.384133913</v>
      </c>
      <c r="C8" s="18" t="e">
        <f aca="false">STDEV(S49,AB49,AM49,AX49)</f>
        <v>#DIV/0!</v>
      </c>
      <c r="D8" s="10" t="n">
        <f aca="false">B8/1000</f>
        <v>105.865384133913</v>
      </c>
      <c r="E8" s="10" t="e">
        <f aca="false">C8/1000</f>
        <v>#DIV/0!</v>
      </c>
      <c r="H8" s="11" t="n">
        <v>5000</v>
      </c>
      <c r="I8" s="11" t="n">
        <v>94.761826812899</v>
      </c>
      <c r="J8" s="11" t="n">
        <v>93.6293739212302</v>
      </c>
      <c r="K8" s="11" t="n">
        <v>92.8834749158519</v>
      </c>
      <c r="L8" s="0" t="n">
        <v>95.5803711859075</v>
      </c>
      <c r="M8" s="0" t="n">
        <v>78.8518692319725</v>
      </c>
      <c r="N8" s="0" t="n">
        <v>82.8497645450402</v>
      </c>
      <c r="O8" s="11"/>
      <c r="P8" s="12" t="n">
        <f aca="false">AVERAGE(I8:N8)</f>
        <v>89.7594467688169</v>
      </c>
      <c r="Q8" s="12" t="n">
        <f aca="false">STDEV(I8:N8)/SQRT(6)</f>
        <v>2.88883950955635</v>
      </c>
      <c r="R8" s="2"/>
      <c r="S8" s="11"/>
      <c r="Y8" s="12"/>
      <c r="Z8" s="12"/>
      <c r="AJ8" s="12"/>
      <c r="AK8" s="12"/>
      <c r="AU8" s="12"/>
      <c r="AV8" s="12"/>
      <c r="BF8" s="12"/>
      <c r="BG8" s="12"/>
    </row>
    <row r="9" customFormat="false" ht="13.8" hidden="false" customHeight="false" outlineLevel="0" collapsed="false">
      <c r="A9" s="19"/>
      <c r="B9" s="20"/>
      <c r="C9" s="14"/>
      <c r="D9" s="15"/>
      <c r="E9" s="16"/>
      <c r="H9" s="11" t="n">
        <v>20000</v>
      </c>
      <c r="I9" s="11" t="n">
        <v>90.0638402357178</v>
      </c>
      <c r="J9" s="11" t="n">
        <v>90.4283696846069</v>
      </c>
      <c r="K9" s="11" t="n">
        <v>82.5773361115563</v>
      </c>
      <c r="L9" s="0" t="n">
        <v>92.135891789871</v>
      </c>
      <c r="M9" s="0" t="n">
        <v>91.8973877678711</v>
      </c>
      <c r="N9" s="0" t="n">
        <v>78.1710466352727</v>
      </c>
      <c r="O9" s="11"/>
      <c r="P9" s="12" t="n">
        <f aca="false">AVERAGE(I9:N9)</f>
        <v>87.545645370816</v>
      </c>
      <c r="Q9" s="12" t="n">
        <f aca="false">STDEV(I9:N9)/SQRT(6)</f>
        <v>2.36097880318742</v>
      </c>
      <c r="S9" s="11"/>
      <c r="Y9" s="12"/>
      <c r="Z9" s="12"/>
      <c r="AJ9" s="12"/>
      <c r="AK9" s="12"/>
      <c r="AU9" s="12"/>
      <c r="AV9" s="12"/>
      <c r="BF9" s="12"/>
      <c r="BG9" s="12"/>
    </row>
    <row r="10" customFormat="false" ht="13.8" hidden="false" customHeight="false" outlineLevel="0" collapsed="false">
      <c r="A10" s="8" t="s">
        <v>52</v>
      </c>
      <c r="B10" s="17" t="n">
        <f aca="false">AVERAGE(S84,AB84,AM84,AX84)</f>
        <v>122194.667147256</v>
      </c>
      <c r="C10" s="18" t="e">
        <f aca="false">STDEV(S84,AB84,AM84,AX84)</f>
        <v>#DIV/0!</v>
      </c>
      <c r="D10" s="10" t="n">
        <f aca="false">B10/1000</f>
        <v>122.194667147256</v>
      </c>
      <c r="E10" s="10" t="e">
        <f aca="false">C10/1000</f>
        <v>#DIV/0!</v>
      </c>
      <c r="H10" s="11"/>
      <c r="I10" s="11"/>
      <c r="J10" s="11"/>
      <c r="K10" s="11"/>
      <c r="L10" s="11"/>
      <c r="M10" s="12"/>
      <c r="N10" s="12"/>
      <c r="O10" s="11"/>
      <c r="P10" s="12"/>
      <c r="Q10" s="12"/>
      <c r="R10" s="2"/>
      <c r="Y10" s="12"/>
      <c r="Z10" s="12"/>
      <c r="AJ10" s="12"/>
      <c r="AK10" s="12"/>
      <c r="AU10" s="12"/>
      <c r="AV10" s="12"/>
      <c r="BF10" s="12"/>
      <c r="BG10" s="12"/>
    </row>
    <row r="11" customFormat="false" ht="13.8" hidden="false" customHeight="false" outlineLevel="0" collapsed="false">
      <c r="A11" s="19"/>
      <c r="B11" s="20"/>
      <c r="C11" s="14"/>
      <c r="D11" s="15"/>
      <c r="E11" s="16"/>
      <c r="H11" s="11"/>
      <c r="I11" s="11"/>
      <c r="J11" s="11"/>
      <c r="K11" s="11"/>
      <c r="L11" s="11"/>
      <c r="M11" s="11"/>
      <c r="N11" s="11"/>
      <c r="O11" s="11"/>
      <c r="P11" s="11"/>
      <c r="Q11" s="11"/>
      <c r="S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3.8" hidden="false" customHeight="false" outlineLevel="0" collapsed="false">
      <c r="A12" s="8" t="s">
        <v>53</v>
      </c>
      <c r="B12" s="17" t="n">
        <f aca="false">AVERAGE(S118,AB118,AM118)</f>
        <v>90607.6279648574</v>
      </c>
      <c r="C12" s="18" t="e">
        <f aca="false">STDEV(S118,AB118,AM118)</f>
        <v>#DIV/0!</v>
      </c>
      <c r="D12" s="10" t="n">
        <f aca="false">B12/1000</f>
        <v>90.6076279648574</v>
      </c>
      <c r="E12" s="10" t="e">
        <f aca="false">C12/1000</f>
        <v>#DIV/0!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customFormat="false" ht="13.8" hidden="false" customHeight="false" outlineLevel="0" collapsed="false">
      <c r="A13" s="13"/>
      <c r="B13" s="21"/>
      <c r="C13" s="14"/>
      <c r="D13" s="15"/>
      <c r="E13" s="16"/>
      <c r="H13" s="11" t="n">
        <v>0.1</v>
      </c>
      <c r="I13" s="11" t="n">
        <v>0</v>
      </c>
      <c r="J13" s="11" t="n">
        <f aca="false">$S$14-(I13^$S$16*$S$14)/(I13^$S$16+$S$15^$S$16)</f>
        <v>100</v>
      </c>
      <c r="K13" s="11" t="n">
        <f aca="false">($J13-I6)^2</f>
        <v>0</v>
      </c>
      <c r="L13" s="11" t="n">
        <f aca="false">($J13-J6)^2</f>
        <v>0</v>
      </c>
      <c r="M13" s="11" t="n">
        <f aca="false">($J13-K6)^2</f>
        <v>0</v>
      </c>
      <c r="N13" s="11" t="n">
        <f aca="false">($J13-L6)^2</f>
        <v>0</v>
      </c>
      <c r="O13" s="11" t="n">
        <f aca="false">($J13-M6)^2</f>
        <v>0</v>
      </c>
      <c r="P13" s="11" t="n">
        <f aca="false">($J13-N6)^2</f>
        <v>0</v>
      </c>
      <c r="R13" s="12" t="s">
        <v>10</v>
      </c>
      <c r="S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3.8" hidden="false" customHeight="false" outlineLevel="0" collapsed="false">
      <c r="A14" s="22" t="s">
        <v>54</v>
      </c>
      <c r="B14" s="17" t="n">
        <f aca="false">AVERAGE(S152,AB152,AM152)</f>
        <v>58362.8414010064</v>
      </c>
      <c r="C14" s="18" t="e">
        <f aca="false">STDEV(S152,AB152,AM152)</f>
        <v>#DIV/0!</v>
      </c>
      <c r="D14" s="10" t="n">
        <f aca="false">B14/1000</f>
        <v>58.3628414010064</v>
      </c>
      <c r="E14" s="10" t="e">
        <f aca="false">C14/1000</f>
        <v>#DIV/0!</v>
      </c>
      <c r="H14" s="11" t="n">
        <v>1000</v>
      </c>
      <c r="I14" s="11" t="n">
        <v>1000</v>
      </c>
      <c r="J14" s="11" t="n">
        <f aca="false">$S$14-(I14^$S$16*$S$14)/(I14^$S$16+$S$15^$S$16)</f>
        <v>99.1238658530496</v>
      </c>
      <c r="K14" s="11" t="n">
        <f aca="false">($J14-I7)^2</f>
        <v>51.7525773281318</v>
      </c>
      <c r="L14" s="11" t="n">
        <f aca="false">($J14-J7)^2</f>
        <v>89.8714623387675</v>
      </c>
      <c r="M14" s="11" t="n">
        <f aca="false">($J14-K7)^2</f>
        <v>56.8316346081724</v>
      </c>
      <c r="N14" s="11" t="n">
        <f aca="false">($J14-L7)^2</f>
        <v>35.2145345596326</v>
      </c>
      <c r="O14" s="11" t="n">
        <f aca="false">($J14-M7)^2</f>
        <v>263.11080045941</v>
      </c>
      <c r="P14" s="11" t="n">
        <f aca="false">($J14-N7)^2</f>
        <v>140.148511978444</v>
      </c>
      <c r="R14" s="12" t="s">
        <v>12</v>
      </c>
      <c r="S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3.8" hidden="false" customHeight="false" outlineLevel="0" collapsed="false">
      <c r="A15" s="19"/>
      <c r="B15" s="20"/>
      <c r="C15" s="14"/>
      <c r="D15" s="15"/>
      <c r="E15" s="16"/>
      <c r="H15" s="11" t="n">
        <v>5000</v>
      </c>
      <c r="I15" s="11" t="n">
        <v>5000</v>
      </c>
      <c r="J15" s="11" t="n">
        <f aca="false">$S$14-(I15^$S$16*$S$14)/(I15^$S$16+$S$15^$S$16)</f>
        <v>95.7676534003553</v>
      </c>
      <c r="K15" s="11" t="n">
        <f aca="false">($J15-I8)^2</f>
        <v>1.01168712403401</v>
      </c>
      <c r="L15" s="11" t="n">
        <f aca="false">($J15-J8)^2</f>
        <v>4.57223913084758</v>
      </c>
      <c r="M15" s="11" t="n">
        <f aca="false">($J15-K8)^2</f>
        <v>8.31848553047238</v>
      </c>
      <c r="N15" s="11" t="n">
        <f aca="false">($J15-L8)^2</f>
        <v>0.0350746278484789</v>
      </c>
      <c r="O15" s="11" t="n">
        <f aca="false">($J15-M8)^2</f>
        <v>286.143754031311</v>
      </c>
      <c r="P15" s="11" t="n">
        <f aca="false">($J15-N8)^2</f>
        <v>166.871852478274</v>
      </c>
      <c r="R15" s="12" t="s">
        <v>0</v>
      </c>
      <c r="S15" s="11" t="n">
        <v>113137.772563801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3.8" hidden="false" customHeight="false" outlineLevel="0" collapsed="false">
      <c r="A16" s="8" t="s">
        <v>55</v>
      </c>
      <c r="B16" s="17" t="n">
        <f aca="false">AVERAGE(S186,AB186,AM186,AX186,BI186)</f>
        <v>60903.0826441</v>
      </c>
      <c r="C16" s="18" t="e">
        <f aca="false">STDEV(S186,AB186,AM186,AX186,BI186)</f>
        <v>#DIV/0!</v>
      </c>
      <c r="D16" s="10" t="n">
        <f aca="false">B16/1000</f>
        <v>60.9030826441</v>
      </c>
      <c r="E16" s="10" t="e">
        <f aca="false">C16/1000</f>
        <v>#DIV/0!</v>
      </c>
      <c r="H16" s="11" t="n">
        <v>20000</v>
      </c>
      <c r="I16" s="11" t="n">
        <v>20000</v>
      </c>
      <c r="J16" s="11" t="n">
        <f aca="false">$S$14-(I16^$S$16*$S$14)/(I16^$S$16+$S$15^$S$16)</f>
        <v>84.9779670976426</v>
      </c>
      <c r="K16" s="11" t="n">
        <f aca="false">($J16-I9)^2</f>
        <v>25.8661055765953</v>
      </c>
      <c r="L16" s="11" t="n">
        <f aca="false">($J16-J9)^2</f>
        <v>29.7068883599876</v>
      </c>
      <c r="M16" s="11" t="n">
        <f aca="false">($J16-K9)^2</f>
        <v>5.76302913135747</v>
      </c>
      <c r="N16" s="11" t="n">
        <f aca="false">($J16-L9)^2</f>
        <v>51.2358858996135</v>
      </c>
      <c r="O16" s="11" t="n">
        <f aca="false">($J16-M9)^2</f>
        <v>47.8783824115859</v>
      </c>
      <c r="P16" s="11" t="n">
        <f aca="false">($J16-N9)^2</f>
        <v>46.3341661810295</v>
      </c>
      <c r="R16" s="12" t="s">
        <v>14</v>
      </c>
      <c r="S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3.8" hidden="false" customHeight="false" outlineLevel="0" collapsed="false">
      <c r="A17" s="19"/>
      <c r="B17" s="20"/>
      <c r="C17" s="14"/>
      <c r="D17" s="15"/>
      <c r="E17" s="16"/>
      <c r="H17" s="11"/>
      <c r="I17" s="11"/>
      <c r="J17" s="11"/>
      <c r="K17" s="11"/>
      <c r="L17" s="11"/>
      <c r="M17" s="11"/>
      <c r="N17" s="11"/>
      <c r="O17" s="11"/>
      <c r="R17" s="12" t="s">
        <v>15</v>
      </c>
      <c r="S17" s="11" t="n">
        <f aca="false">SUM(K13:P16)</f>
        <v>1310.66707175552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8" t="s">
        <v>56</v>
      </c>
      <c r="B18" s="17" t="n">
        <f aca="false">AVERAGE(S220,AB220,AM220,AX220,BI220)</f>
        <v>73486.0946217819</v>
      </c>
      <c r="C18" s="17" t="e">
        <f aca="false">STDEV(S220,AB220,AM220,AX220,BI220)</f>
        <v>#DIV/0!</v>
      </c>
      <c r="D18" s="10" t="n">
        <f aca="false">B18/1000</f>
        <v>73.4860946217819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4" t="s">
        <v>57</v>
      </c>
      <c r="B20" s="18" t="n">
        <f aca="false">AVERAGE(S255,AB255,AM255,AX255)</f>
        <v>119657.969150515</v>
      </c>
      <c r="C20" s="18" t="e">
        <f aca="false">STDEV(S255,AB255,AM255,AX255)</f>
        <v>#DIV/0!</v>
      </c>
      <c r="D20" s="10" t="n">
        <f aca="false">B20/1000</f>
        <v>119.657969150515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P39" s="0" t="s">
        <v>2</v>
      </c>
      <c r="Q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1"/>
      <c r="P40" s="12" t="n">
        <f aca="false">AVERAGE(I40:N40)</f>
        <v>100</v>
      </c>
      <c r="Q40" s="12" t="n">
        <f aca="false">STDEV(I40:N40)/SQRT(4)</f>
        <v>0</v>
      </c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LKE101</v>
      </c>
      <c r="H41" s="11" t="n">
        <v>1000</v>
      </c>
      <c r="I41" s="11" t="n">
        <v>99.6071370109674</v>
      </c>
      <c r="J41" s="12" t="n">
        <v>98.0386003452063</v>
      </c>
      <c r="K41" s="11" t="n">
        <v>94.3901266228562</v>
      </c>
      <c r="L41" s="0" t="n">
        <v>89.3519974834854</v>
      </c>
      <c r="M41" s="0" t="n">
        <v>87.0170498983263</v>
      </c>
      <c r="N41" s="0" t="n">
        <v>91.6451465897007</v>
      </c>
      <c r="O41" s="11"/>
      <c r="P41" s="12" t="n">
        <f aca="false">AVERAGE(I41:N41)</f>
        <v>93.3416763250904</v>
      </c>
      <c r="Q41" s="12" t="n">
        <f aca="false">STDEV(I41:N41)/SQRT(4)</f>
        <v>2.46183864950805</v>
      </c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99.0833196922574</v>
      </c>
      <c r="J42" s="11" t="n">
        <v>98.4936450651185</v>
      </c>
      <c r="K42" s="11" t="n">
        <v>95.2075653149543</v>
      </c>
      <c r="L42" s="0" t="n">
        <v>87.134318968229</v>
      </c>
      <c r="M42" s="0" t="n">
        <v>88.8158923822931</v>
      </c>
      <c r="N42" s="0" t="n">
        <v>87.1790976758317</v>
      </c>
      <c r="O42" s="11"/>
      <c r="P42" s="12" t="n">
        <f aca="false">AVERAGE(I42:N42)</f>
        <v>92.6523065164473</v>
      </c>
      <c r="Q42" s="12" t="n">
        <f aca="false">STDEV(I42:N42)/SQRT(4)</f>
        <v>2.80295191752379</v>
      </c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11" t="n">
        <v>93.4686528073335</v>
      </c>
      <c r="J43" s="11" t="n">
        <v>91.6209006747215</v>
      </c>
      <c r="K43" s="11" t="n">
        <v>87.9307581343164</v>
      </c>
      <c r="L43" s="0" t="n">
        <v>81.582258571878</v>
      </c>
      <c r="M43" s="0" t="n">
        <v>76.9591740966682</v>
      </c>
      <c r="N43" s="0" t="n">
        <v>80.9661248670819</v>
      </c>
      <c r="O43" s="11"/>
      <c r="P43" s="12" t="n">
        <f aca="false">AVERAGE(I43:N43)</f>
        <v>85.4213115253333</v>
      </c>
      <c r="Q43" s="12" t="n">
        <f aca="false">STDEV(I43:N43)/SQRT(4)</f>
        <v>3.28395124213533</v>
      </c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99.0642432925269</v>
      </c>
      <c r="K48" s="11" t="n">
        <f aca="false">($J48-I41)^2</f>
        <v>0.294733589522179</v>
      </c>
      <c r="L48" s="11" t="n">
        <f aca="false">($J48-J41)^2</f>
        <v>1.05194345538844</v>
      </c>
      <c r="M48" s="11" t="n">
        <f aca="false">($J48-K41)^2</f>
        <v>21.8473666416933</v>
      </c>
      <c r="N48" s="11" t="n">
        <f aca="false">($J48-L41)^2</f>
        <v>94.3277186552437</v>
      </c>
      <c r="O48" s="11" t="n">
        <f aca="false">($J48-M41)^2</f>
        <v>145.13486867727</v>
      </c>
      <c r="P48" s="11" t="n">
        <f aca="false">($J48-N41)^2</f>
        <v>55.0429958858863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95.4900259994945</v>
      </c>
      <c r="K49" s="11" t="n">
        <f aca="false">($J49-I42)^2</f>
        <v>12.9117595624495</v>
      </c>
      <c r="L49" s="11" t="n">
        <f aca="false">($J49-J42)^2</f>
        <v>9.02172749137987</v>
      </c>
      <c r="M49" s="11" t="n">
        <f aca="false">($J49-K42)^2</f>
        <v>0.0797840383109329</v>
      </c>
      <c r="N49" s="11" t="n">
        <f aca="false">($J49-L42)^2</f>
        <v>69.8178399923401</v>
      </c>
      <c r="O49" s="11" t="n">
        <f aca="false">($J49-M42)^2</f>
        <v>44.5440595402581</v>
      </c>
      <c r="P49" s="11" t="n">
        <f aca="false">($J49-N42)^2</f>
        <v>69.0715296010609</v>
      </c>
      <c r="R49" s="12" t="s">
        <v>0</v>
      </c>
      <c r="S49" s="11" t="n">
        <v>105865.384133913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84.1100075786356</v>
      </c>
      <c r="K50" s="11" t="n">
        <f aca="false">($J50-I43)^2</f>
        <v>87.5842405166304</v>
      </c>
      <c r="L50" s="11" t="n">
        <f aca="false">($J50-J43)^2</f>
        <v>56.4135151008312</v>
      </c>
      <c r="M50" s="11" t="n">
        <f aca="false">($J50-K43)^2</f>
        <v>14.5981348087354</v>
      </c>
      <c r="N50" s="11" t="n">
        <f aca="false">($J50-L43)^2</f>
        <v>6.3895150411639</v>
      </c>
      <c r="O50" s="11" t="n">
        <f aca="false">($J50-M43)^2</f>
        <v>51.1344194868255</v>
      </c>
      <c r="P50" s="11" t="n">
        <f aca="false">($J50-N43)^2</f>
        <v>9.88399850400607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749.150150588996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LKE21</v>
      </c>
      <c r="H76" s="11" t="n">
        <v>1000</v>
      </c>
      <c r="I76" s="11" t="n">
        <v>89.9819937796693</v>
      </c>
      <c r="J76" s="12" t="n">
        <v>95.8261415345991</v>
      </c>
      <c r="K76" s="11" t="n">
        <v>79.8365122615804</v>
      </c>
      <c r="L76" s="0" t="n">
        <v>81.5508021390374</v>
      </c>
      <c r="M76" s="0" t="n">
        <v>93.0861880181448</v>
      </c>
      <c r="N76" s="0" t="n">
        <v>75.2696339055142</v>
      </c>
      <c r="O76" s="11"/>
      <c r="P76" s="12" t="n">
        <f aca="false">AVERAGE(I76:N76)</f>
        <v>85.9252119397575</v>
      </c>
      <c r="Q76" s="12" t="n">
        <f aca="false">STDEV(I76:N76)/SQRT(6)</f>
        <v>3.34422154496081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98.2648551317728</v>
      </c>
      <c r="J77" s="11" t="n">
        <v>100.894398242586</v>
      </c>
      <c r="K77" s="11" t="n">
        <v>92.0660362237538</v>
      </c>
      <c r="L77" s="0" t="n">
        <v>83.4853727587292</v>
      </c>
      <c r="M77" s="0" t="n">
        <v>86.1567339277335</v>
      </c>
      <c r="N77" s="0" t="n">
        <v>90.1260823332827</v>
      </c>
      <c r="O77" s="11"/>
      <c r="P77" s="12" t="n">
        <f aca="false">AVERAGE(I77:N77)</f>
        <v>91.8322464363097</v>
      </c>
      <c r="Q77" s="12" t="n">
        <f aca="false">STDEV(I77:N77)/SQRT(6)</f>
        <v>2.75891552380403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92.4373874611229</v>
      </c>
      <c r="J78" s="11" t="n">
        <v>95.104346461635</v>
      </c>
      <c r="K78" s="11" t="n">
        <v>85.9272319281936</v>
      </c>
      <c r="L78" s="0" t="n">
        <v>89.8238439760931</v>
      </c>
      <c r="M78" s="0" t="n">
        <v>80.4004379790396</v>
      </c>
      <c r="N78" s="0" t="n">
        <v>85.1587422147957</v>
      </c>
      <c r="O78" s="11"/>
      <c r="P78" s="12" t="n">
        <f aca="false">AVERAGE(I78:N78)</f>
        <v>88.1419983368133</v>
      </c>
      <c r="Q78" s="12" t="n">
        <f aca="false">STDEV(I78:N78)/SQRT(6)</f>
        <v>2.1870073007207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99.1882765519349</v>
      </c>
      <c r="K83" s="11" t="n">
        <f aca="false">($J83-I76)^2</f>
        <v>84.7556424829148</v>
      </c>
      <c r="L83" s="11" t="n">
        <f aca="false">($J83-J76)^2</f>
        <v>11.3039518747957</v>
      </c>
      <c r="M83" s="11" t="n">
        <f aca="false">($J83-K76)^2</f>
        <v>374.490781149441</v>
      </c>
      <c r="N83" s="11" t="n">
        <f aca="false">($J83-L76)^2</f>
        <v>311.080503665615</v>
      </c>
      <c r="O83" s="11" t="n">
        <f aca="false">($J83-M76)^2</f>
        <v>37.2354844742129</v>
      </c>
      <c r="P83" s="11" t="n">
        <f aca="false">($J83-N76)^2</f>
        <v>572.101466047176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96.0690175837236</v>
      </c>
      <c r="K84" s="11" t="n">
        <f aca="false">($J84-I77)^2</f>
        <v>4.82170253742296</v>
      </c>
      <c r="L84" s="11" t="n">
        <f aca="false">($J84-J77)^2</f>
        <v>23.2842985029237</v>
      </c>
      <c r="M84" s="11" t="n">
        <f aca="false">($J84-K77)^2</f>
        <v>16.0238597682653</v>
      </c>
      <c r="N84" s="11" t="n">
        <f aca="false">($J84-L77)^2</f>
        <v>158.348117081607</v>
      </c>
      <c r="O84" s="11" t="n">
        <f aca="false">($J84-M77)^2</f>
        <v>98.2533672768075</v>
      </c>
      <c r="P84" s="11" t="n">
        <f aca="false">($J84-N77)^2</f>
        <v>35.3184793909325</v>
      </c>
      <c r="R84" s="12" t="s">
        <v>0</v>
      </c>
      <c r="S84" s="11" t="n">
        <v>122194.667147256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85.9347749101673</v>
      </c>
      <c r="K85" s="11" t="n">
        <f aca="false">($J85-I78)^2</f>
        <v>42.2839699878457</v>
      </c>
      <c r="L85" s="11" t="n">
        <f aca="false">($J85-J78)^2</f>
        <v>84.0810424374865</v>
      </c>
      <c r="M85" s="11" t="n">
        <f aca="false">($J85-K78)^2</f>
        <v>5.68965770549143E-005</v>
      </c>
      <c r="N85" s="11" t="n">
        <f aca="false">($J85-L78)^2</f>
        <v>15.1248581995413</v>
      </c>
      <c r="O85" s="11" t="n">
        <f aca="false">($J85-M78)^2</f>
        <v>30.6288852672436</v>
      </c>
      <c r="P85" s="11" t="n">
        <f aca="false">($J85-N78)^2</f>
        <v>0.602226744285662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1899.73869378509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P108" s="0" t="s">
        <v>2</v>
      </c>
      <c r="Q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1"/>
      <c r="P109" s="12" t="n">
        <f aca="false">AVERAGE(I109:N109)</f>
        <v>100</v>
      </c>
      <c r="Q109" s="12" t="n">
        <f aca="false">STDEV(I109:N109)/SQRT(6)</f>
        <v>0</v>
      </c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LKE61</v>
      </c>
      <c r="H110" s="11" t="n">
        <v>1000</v>
      </c>
      <c r="I110" s="11" t="n">
        <v>96.4151252250778</v>
      </c>
      <c r="J110" s="12" t="n">
        <v>99.8430880276165</v>
      </c>
      <c r="K110" s="11" t="n">
        <v>91.5050488860394</v>
      </c>
      <c r="L110" s="0" t="n">
        <v>75.668449197861</v>
      </c>
      <c r="M110" s="0" t="n">
        <v>96.1520412951666</v>
      </c>
      <c r="N110" s="0" t="n">
        <v>82.3180920552939</v>
      </c>
      <c r="O110" s="11"/>
      <c r="P110" s="12" t="n">
        <f aca="false">AVERAGE(I110:N110)</f>
        <v>90.3169741145092</v>
      </c>
      <c r="Q110" s="12" t="n">
        <f aca="false">STDEV(I110:N110)/SQRT(6)</f>
        <v>3.83820800352307</v>
      </c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98.41217875266</v>
      </c>
      <c r="J111" s="11"/>
      <c r="K111" s="11" t="n">
        <v>90.1266228562269</v>
      </c>
      <c r="L111" s="0" t="n">
        <v>71.6892104435357</v>
      </c>
      <c r="M111" s="0" t="n">
        <v>81.8707961833255</v>
      </c>
      <c r="N111" s="0" t="n">
        <v>86.9056661096764</v>
      </c>
      <c r="O111" s="11"/>
      <c r="P111" s="12" t="n">
        <f aca="false">AVERAGE(I111:N111)</f>
        <v>85.8008948690849</v>
      </c>
      <c r="Q111" s="12" t="n">
        <f aca="false">STDEV(I111:N111)/SQRT(6)</f>
        <v>4.04949706913813</v>
      </c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20000</v>
      </c>
      <c r="I112" s="11" t="n">
        <v>90.2439024390244</v>
      </c>
      <c r="J112" s="11" t="n">
        <v>91.5895182802448</v>
      </c>
      <c r="K112" s="11" t="n">
        <v>85.7188652027569</v>
      </c>
      <c r="L112" s="0" t="n">
        <v>70.5253224284366</v>
      </c>
      <c r="M112" s="0" t="n">
        <v>80.6037853902706</v>
      </c>
      <c r="N112" s="0" t="n">
        <v>79.8116360322042</v>
      </c>
      <c r="O112" s="11"/>
      <c r="P112" s="12" t="n">
        <f aca="false">AVERAGE(I112:N112)</f>
        <v>83.0821716288229</v>
      </c>
      <c r="Q112" s="12" t="n">
        <f aca="false">STDEV(I112:N112)/SQRT(6)</f>
        <v>3.18920445422528</v>
      </c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98.9083878469339</v>
      </c>
      <c r="K117" s="11" t="n">
        <f aca="false">($J117-I110)^2</f>
        <v>6.21635850154456</v>
      </c>
      <c r="L117" s="11" t="n">
        <f aca="false">($J117-J110)^2</f>
        <v>0.87366442776816</v>
      </c>
      <c r="M117" s="11" t="n">
        <f aca="false">($J117-K110)^2</f>
        <v>54.8094277698978</v>
      </c>
      <c r="N117" s="11" t="n">
        <f aca="false">($J117-L110)^2</f>
        <v>540.094748412671</v>
      </c>
      <c r="O117" s="11" t="n">
        <f aca="false">($J117-M110)^2</f>
        <v>7.59744631343929</v>
      </c>
      <c r="P117" s="11" t="n">
        <f aca="false">($J117-N110)^2</f>
        <v>275.237914454107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94.7702917576432</v>
      </c>
      <c r="K118" s="11" t="n">
        <f aca="false">($J118-I111)^2</f>
        <v>13.2633408844727</v>
      </c>
      <c r="L118" s="11"/>
      <c r="M118" s="11" t="n">
        <f aca="false">($J118-K111)^2</f>
        <v>21.5636608659805</v>
      </c>
      <c r="N118" s="11" t="n">
        <f aca="false">($J118-L111)^2</f>
        <v>532.736314628441</v>
      </c>
      <c r="O118" s="11" t="n">
        <f aca="false">($J118-M111)^2</f>
        <v>166.396986071841</v>
      </c>
      <c r="P118" s="11" t="n">
        <f aca="false">($J118-N111)^2</f>
        <v>61.8523365826566</v>
      </c>
      <c r="R118" s="12" t="s">
        <v>0</v>
      </c>
      <c r="S118" s="11" t="n">
        <v>90607.6279648574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81.9180644517985</v>
      </c>
      <c r="K119" s="11" t="n">
        <f aca="false">($J119-I112)^2</f>
        <v>69.3195781895335</v>
      </c>
      <c r="L119" s="11" t="n">
        <f aca="false">($J119-J112)^2</f>
        <v>93.5370191557684</v>
      </c>
      <c r="M119" s="11" t="n">
        <f aca="false">($J119-K112)^2</f>
        <v>14.4460863484858</v>
      </c>
      <c r="N119" s="11" t="n">
        <f aca="false">($J119-L112)^2</f>
        <v>129.794570810877</v>
      </c>
      <c r="O119" s="11" t="n">
        <f aca="false">($J119-M112)^2</f>
        <v>1.72732945157069</v>
      </c>
      <c r="P119" s="11" t="n">
        <f aca="false">($J119-N112)^2</f>
        <v>4.43704068687458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SUM(K117:N120)</f>
        <v>1476.65476999544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TL4-31</v>
      </c>
      <c r="H144" s="11" t="n">
        <v>1000</v>
      </c>
      <c r="I144" s="11" t="n">
        <v>97.3481748240301</v>
      </c>
      <c r="J144" s="12" t="n">
        <v>93.5352267378001</v>
      </c>
      <c r="K144" s="11" t="n">
        <v>89.0687610193941</v>
      </c>
      <c r="L144" s="0" t="n">
        <v>67.9616231519346</v>
      </c>
      <c r="M144" s="0" t="n">
        <v>84.045049272642</v>
      </c>
      <c r="N144" s="0" t="n">
        <v>87.1942883183959</v>
      </c>
      <c r="O144" s="11"/>
      <c r="P144" s="12" t="n">
        <f aca="false">AVERAGE(I144:N144)</f>
        <v>86.5255205540328</v>
      </c>
      <c r="Q144" s="12" t="n">
        <f aca="false">STDEV(I144:N144)/SQRT(6)</f>
        <v>4.17912340549774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91.7498772303159</v>
      </c>
      <c r="J145" s="11" t="n">
        <v>91.8091950415817</v>
      </c>
      <c r="K145" s="11" t="n">
        <v>94.6786343965379</v>
      </c>
      <c r="L145" s="0" t="n">
        <v>70.2893991821328</v>
      </c>
      <c r="M145" s="0" t="n">
        <v>82.9970279993743</v>
      </c>
      <c r="N145" s="0" t="n">
        <v>77.3963238644995</v>
      </c>
      <c r="O145" s="11"/>
      <c r="P145" s="12" t="n">
        <f aca="false">AVERAGE(I145:N145)</f>
        <v>84.8200762857404</v>
      </c>
      <c r="Q145" s="12" t="n">
        <f aca="false">STDEV(I145:N145)/SQRT(6)</f>
        <v>3.93123081784095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11" t="n">
        <v>90.2602717302341</v>
      </c>
      <c r="J146" s="11" t="n">
        <v>88.4826612270516</v>
      </c>
      <c r="K146" s="11" t="n">
        <v>81.7919538387562</v>
      </c>
      <c r="L146" s="0" t="n">
        <v>63.7307329348852</v>
      </c>
      <c r="M146" s="0" t="n">
        <v>75.9893633661818</v>
      </c>
      <c r="N146" s="0" t="n">
        <v>69.4971897311256</v>
      </c>
      <c r="O146" s="11"/>
      <c r="P146" s="12" t="n">
        <f aca="false">AVERAGE(I146:N146)</f>
        <v>78.2920288047057</v>
      </c>
      <c r="Q146" s="12" t="n">
        <f aca="false">STDEV(I146:N146)/SQRT(6)</f>
        <v>4.29736393228918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98.3154445164698</v>
      </c>
      <c r="K151" s="11" t="n">
        <f aca="false">($J151-I144)^2</f>
        <v>0.935610657912365</v>
      </c>
      <c r="L151" s="11" t="n">
        <f aca="false">($J151-J144)^2</f>
        <v>22.8504820115097</v>
      </c>
      <c r="M151" s="11" t="n">
        <f aca="false">($J151-K144)^2</f>
        <v>85.5011556950917</v>
      </c>
      <c r="N151" s="11" t="n">
        <f aca="false">($J151-L144)^2</f>
        <v>921.354471430112</v>
      </c>
      <c r="O151" s="11" t="n">
        <f aca="false">($J151-M144)^2</f>
        <v>203.644180415062</v>
      </c>
      <c r="P151" s="11" t="n">
        <f aca="false">($J151-N144)^2</f>
        <v>123.680115181957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92.1089397358992</v>
      </c>
      <c r="K152" s="11" t="n">
        <f aca="false">($J152-I145)^2</f>
        <v>0.128925882915785</v>
      </c>
      <c r="L152" s="11" t="n">
        <f aca="false">($J152-J145)^2</f>
        <v>0.0898468817715149</v>
      </c>
      <c r="M152" s="11" t="n">
        <f aca="false">($J152-K145)^2</f>
        <v>6.60333064891484</v>
      </c>
      <c r="N152" s="11" t="n">
        <f aca="false">($J152-L145)^2</f>
        <v>476.092349977458</v>
      </c>
      <c r="O152" s="11" t="n">
        <f aca="false">($J152-M145)^2</f>
        <v>83.026935494221</v>
      </c>
      <c r="P152" s="11" t="n">
        <f aca="false">($J152-N145)^2</f>
        <v>216.461065779364</v>
      </c>
      <c r="R152" s="12" t="s">
        <v>0</v>
      </c>
      <c r="S152" s="11" t="n">
        <v>58362.8414010064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74.4776993247936</v>
      </c>
      <c r="K153" s="11" t="n">
        <f aca="false">($J153-I146)^2</f>
        <v>249.089591732973</v>
      </c>
      <c r="L153" s="11" t="n">
        <f aca="false">($J153-J146)^2</f>
        <v>196.138957883699</v>
      </c>
      <c r="M153" s="11" t="n">
        <f aca="false">($J153-K146)^2</f>
        <v>53.4983190950226</v>
      </c>
      <c r="N153" s="11" t="n">
        <f aca="false">($J153-L146)^2</f>
        <v>115.49728658582</v>
      </c>
      <c r="O153" s="11" t="n">
        <f aca="false">($J153-M146)^2</f>
        <v>2.28512817402619</v>
      </c>
      <c r="P153" s="11" t="n">
        <f aca="false">($J153-N146)^2</f>
        <v>24.8054758126187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2781.68322934045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TL4-50.2</v>
      </c>
      <c r="H178" s="11" t="n">
        <v>1000</v>
      </c>
      <c r="I178" s="11" t="n">
        <v>83.4179080045834</v>
      </c>
      <c r="J178" s="12" t="n">
        <v>92.5309901145458</v>
      </c>
      <c r="K178" s="11" t="n">
        <v>81.4874178554256</v>
      </c>
      <c r="L178" s="0" t="n">
        <v>92.1516200062913</v>
      </c>
      <c r="M178" s="0" t="n">
        <v>96.245893946504</v>
      </c>
      <c r="N178" s="0" t="n">
        <v>90.4147045420021</v>
      </c>
      <c r="O178" s="11"/>
      <c r="P178" s="12" t="n">
        <f aca="false">AVERAGE(I178:N178)</f>
        <v>89.374755744892</v>
      </c>
      <c r="Q178" s="12" t="n">
        <f aca="false">STDEV(I178:N178)/SQRT(6)</f>
        <v>2.33567233855347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80.0949418890162</v>
      </c>
      <c r="J179" s="11" t="n">
        <v>86.7409383335949</v>
      </c>
      <c r="K179" s="11" t="n">
        <v>71.8704920660362</v>
      </c>
      <c r="L179" s="0" t="n">
        <v>102.044668134634</v>
      </c>
      <c r="M179" s="0" t="n">
        <v>91.021429688722</v>
      </c>
      <c r="N179" s="0" t="n">
        <v>84.4903539419717</v>
      </c>
      <c r="O179" s="11"/>
      <c r="P179" s="12" t="n">
        <f aca="false">AVERAGE(I179:N179)</f>
        <v>86.0438040089958</v>
      </c>
      <c r="Q179" s="12" t="n">
        <f aca="false">STDEV(I179:N179)/SQRT(6)</f>
        <v>4.16323330080058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11" t="n">
        <v>88.9670977246685</v>
      </c>
      <c r="J180" s="11" t="n">
        <v>88.7180291856269</v>
      </c>
      <c r="K180" s="11" t="n">
        <v>82.9940695624299</v>
      </c>
      <c r="L180" s="0" t="n">
        <v>57.4079899339415</v>
      </c>
      <c r="M180" s="0" t="n">
        <v>69.8889410292508</v>
      </c>
      <c r="N180" s="0" t="n">
        <v>82.7130487619626</v>
      </c>
      <c r="O180" s="11"/>
      <c r="P180" s="12" t="n">
        <f aca="false">AVERAGE(I180:N180)</f>
        <v>78.44819603298</v>
      </c>
      <c r="Q180" s="12" t="n">
        <f aca="false">STDEV(I180:N180)/SQRT(6)</f>
        <v>5.06925970807427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98.3845715636662</v>
      </c>
      <c r="K185" s="11" t="n">
        <f aca="false">($J185-I178)^2</f>
        <v>224.001018090778</v>
      </c>
      <c r="L185" s="11" t="n">
        <f aca="false">($J185-J178)^2</f>
        <v>34.2644157814866</v>
      </c>
      <c r="M185" s="11" t="n">
        <f aca="false">($J185-K178)^2</f>
        <v>285.513803439909</v>
      </c>
      <c r="N185" s="11" t="n">
        <f aca="false">($J185-L178)^2</f>
        <v>38.8496851165824</v>
      </c>
      <c r="O185" s="11" t="n">
        <f aca="false">($J185-M178)^2</f>
        <v>4.57394195015065</v>
      </c>
      <c r="P185" s="11" t="n">
        <f aca="false">($J185-N178)^2</f>
        <v>63.5187803430092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92.41310148267</v>
      </c>
      <c r="K186" s="11" t="n">
        <f aca="false">($J186-I179)^2</f>
        <v>151.737055774725</v>
      </c>
      <c r="L186" s="11" t="n">
        <f aca="false">($J186-J179)^2</f>
        <v>32.1734347897254</v>
      </c>
      <c r="M186" s="11" t="n">
        <f aca="false">($J186-K179)^2</f>
        <v>421.998801644371</v>
      </c>
      <c r="N186" s="11" t="n">
        <f aca="false">($J186-L179)^2</f>
        <v>92.7670761712252</v>
      </c>
      <c r="O186" s="11" t="n">
        <f aca="false">($J186-M179)^2</f>
        <v>1.93675038207042</v>
      </c>
      <c r="P186" s="11" t="n">
        <f aca="false">($J186-N179)^2</f>
        <v>62.7699285936407</v>
      </c>
      <c r="R186" s="12" t="s">
        <v>0</v>
      </c>
      <c r="S186" s="11" t="n">
        <v>60903.0826441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75.2790631131056</v>
      </c>
      <c r="K187" s="11" t="n">
        <f aca="false">($J187-I180)^2</f>
        <v>187.362291527345</v>
      </c>
      <c r="L187" s="11" t="n">
        <f aca="false">($J187-J180)^2</f>
        <v>180.605809098379</v>
      </c>
      <c r="M187" s="11" t="n">
        <f aca="false">($J187-K180)^2</f>
        <v>59.5213245131159</v>
      </c>
      <c r="N187" s="11" t="n">
        <f aca="false">($J187-L180)^2</f>
        <v>319.375256575038</v>
      </c>
      <c r="O187" s="11" t="n">
        <f aca="false">($J187-M180)^2</f>
        <v>29.053416078859</v>
      </c>
      <c r="P187" s="11" t="n">
        <f aca="false">($J187-N180)^2</f>
        <v>55.2641426274121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2245.28693249782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AVERAGE(I211:N211)</f>
        <v>100</v>
      </c>
      <c r="Q211" s="12" t="n">
        <f aca="false">STDEV(I211:N211)/SQRT(6)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CB-21</v>
      </c>
      <c r="H212" s="11" t="n">
        <v>1000</v>
      </c>
      <c r="I212" s="11" t="n">
        <v>87.4283843509576</v>
      </c>
      <c r="J212" s="12" t="n">
        <v>93.707829907422</v>
      </c>
      <c r="K212" s="11" t="n">
        <v>91.4569642570925</v>
      </c>
      <c r="L212" s="0" t="n">
        <v>97.2003774771941</v>
      </c>
      <c r="M212" s="0" t="n">
        <v>94.9006726106679</v>
      </c>
      <c r="N212" s="0" t="n">
        <v>92.4958225732948</v>
      </c>
      <c r="O212" s="11"/>
      <c r="P212" s="12" t="n">
        <f aca="false">AVERAGE(I212:N212)</f>
        <v>92.8650085294382</v>
      </c>
      <c r="Q212" s="12" t="n">
        <f aca="false">STDEV(I212:N212)/SQRT(6)</f>
        <v>1.35800674324664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88.36143394991</v>
      </c>
      <c r="J213" s="11" t="n">
        <v>92.4839165228307</v>
      </c>
      <c r="K213" s="11" t="n">
        <v>81.3912485975317</v>
      </c>
      <c r="L213" s="0" t="n">
        <v>98.2856244101919</v>
      </c>
      <c r="M213" s="0" t="n">
        <v>92.8515563898014</v>
      </c>
      <c r="N213" s="0" t="n">
        <v>86.1157526963391</v>
      </c>
      <c r="O213" s="11"/>
      <c r="P213" s="12" t="n">
        <f aca="false">AVERAGE(I213:N213)</f>
        <v>89.9149220944341</v>
      </c>
      <c r="Q213" s="12" t="n">
        <f aca="false">STDEV(I213:N213)/SQRT(6)</f>
        <v>2.41379531049678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11" t="n">
        <v>77.885087575708</v>
      </c>
      <c r="J214" s="11" t="n">
        <v>82.0492703593284</v>
      </c>
      <c r="K214" s="11" t="n">
        <v>76.9354063151146</v>
      </c>
      <c r="L214" s="0" t="n">
        <v>87.0556778861277</v>
      </c>
      <c r="M214" s="0" t="n">
        <v>84.4986704207727</v>
      </c>
      <c r="N214" s="0" t="n">
        <v>73.8569041470454</v>
      </c>
      <c r="O214" s="11"/>
      <c r="P214" s="12" t="n">
        <f aca="false">AVERAGE(I214:N214)</f>
        <v>80.3801694506828</v>
      </c>
      <c r="Q214" s="12" t="n">
        <f aca="false">STDEV(I214:N214)/SQRT(6)</f>
        <v>2.0408754477773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98.6574675379644</v>
      </c>
      <c r="K219" s="11" t="n">
        <f aca="false">($J219-I212)^2</f>
        <v>126.092309220718</v>
      </c>
      <c r="L219" s="11" t="n">
        <f aca="false">($J219-J212)^2</f>
        <v>24.4989126736811</v>
      </c>
      <c r="M219" s="11" t="n">
        <f aca="false">($J219-K212)^2</f>
        <v>51.8472474978466</v>
      </c>
      <c r="N219" s="11" t="n">
        <f aca="false">($J219-L212)^2</f>
        <v>2.12311144519551</v>
      </c>
      <c r="O219" s="11" t="n">
        <f aca="false">($J219-M212)^2</f>
        <v>14.1135081257605</v>
      </c>
      <c r="P219" s="11" t="n">
        <f aca="false">($J219-N212)^2</f>
        <v>37.9658686706378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93.629444777327</v>
      </c>
      <c r="K220" s="11" t="n">
        <f aca="false">($J220-I213)^2</f>
        <v>27.7519380777828</v>
      </c>
      <c r="L220" s="11" t="n">
        <f aca="false">($J220-J213)^2</f>
        <v>1.31223498184934</v>
      </c>
      <c r="M220" s="11" t="n">
        <f aca="false">($J220-K213)^2</f>
        <v>149.773445735156</v>
      </c>
      <c r="N220" s="11" t="n">
        <f aca="false">($J220-L213)^2</f>
        <v>21.680008773506</v>
      </c>
      <c r="O220" s="11" t="n">
        <f aca="false">($J220-M213)^2</f>
        <v>0.605110343447167</v>
      </c>
      <c r="P220" s="11" t="n">
        <f aca="false">($J220-N213)^2</f>
        <v>56.4555686879002</v>
      </c>
      <c r="R220" s="12" t="s">
        <v>0</v>
      </c>
      <c r="S220" s="11" t="n">
        <v>73486.0946217819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78.6064440054809</v>
      </c>
      <c r="K221" s="11" t="n">
        <f aca="false">($J221-I214)^2</f>
        <v>0.520355098774741</v>
      </c>
      <c r="L221" s="11" t="n">
        <f aca="false">($J221-J214)^2</f>
        <v>11.8530533027467</v>
      </c>
      <c r="M221" s="11" t="n">
        <f aca="false">($J221-K214)^2</f>
        <v>2.7923669626248</v>
      </c>
      <c r="N221" s="11" t="n">
        <f aca="false">($J221-L214)^2</f>
        <v>71.3895531698693</v>
      </c>
      <c r="O221" s="11" t="n">
        <f aca="false">($J221-M214)^2</f>
        <v>34.7183321290621</v>
      </c>
      <c r="P221" s="11" t="n">
        <f aca="false">($J221-N214)^2</f>
        <v>22.5581288668678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658.051053763426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CB-26</v>
      </c>
      <c r="H247" s="11" t="n">
        <v>1000</v>
      </c>
      <c r="I247" s="11" t="n">
        <v>94.549026027173</v>
      </c>
      <c r="J247" s="12" t="n">
        <v>90.789267221089</v>
      </c>
      <c r="K247" s="11" t="n">
        <v>86.5523321045039</v>
      </c>
      <c r="L247" s="0" t="n">
        <v>106.747404844291</v>
      </c>
      <c r="M247" s="0" t="n">
        <v>96.9654309400907</v>
      </c>
      <c r="N247" s="0" t="n">
        <v>88.2576332978885</v>
      </c>
      <c r="O247" s="11"/>
      <c r="P247" s="12" t="n">
        <f aca="false">AVERAGE(I247:N247)</f>
        <v>93.976849072506</v>
      </c>
      <c r="Q247" s="12" t="n">
        <f aca="false">STDEV(I247:N247)/SQRT(6)</f>
        <v>3.00188641863327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92.3882795874939</v>
      </c>
      <c r="J248" s="11" t="n">
        <v>94.6179193472462</v>
      </c>
      <c r="K248" s="11" t="n">
        <v>83.9557621413688</v>
      </c>
      <c r="L248" s="0" t="n">
        <v>90.122680088078</v>
      </c>
      <c r="M248" s="0" t="n">
        <v>95.6671359299233</v>
      </c>
      <c r="N248" s="0" t="n">
        <v>92.7236822117576</v>
      </c>
      <c r="O248" s="11"/>
      <c r="P248" s="12" t="n">
        <f aca="false">AVERAGE(I248:N248)</f>
        <v>91.5792432176446</v>
      </c>
      <c r="Q248" s="12" t="n">
        <f aca="false">STDEV(I248:N248)/SQRT(6)</f>
        <v>1.71413476499997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20000</v>
      </c>
      <c r="I249" s="11" t="n">
        <v>81.4044851857915</v>
      </c>
      <c r="J249" s="11" t="n">
        <v>88.9220147497254</v>
      </c>
      <c r="K249" s="11" t="n">
        <v>85.1739060746915</v>
      </c>
      <c r="L249" s="0" t="n">
        <v>89.6665618118906</v>
      </c>
      <c r="M249" s="0" t="n">
        <v>88.5499765368372</v>
      </c>
      <c r="N249" s="0" t="n">
        <v>90.7488986784141</v>
      </c>
      <c r="O249" s="11"/>
      <c r="P249" s="12" t="n">
        <f aca="false">AVERAGE(I249:N249)</f>
        <v>87.4109738395584</v>
      </c>
      <c r="Q249" s="12" t="n">
        <f aca="false">STDEV(I249:N249)/SQRT(6)</f>
        <v>1.42469141968619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99.1712109800617</v>
      </c>
      <c r="K254" s="11" t="n">
        <f aca="false">($J254-I247)^2</f>
        <v>21.3645937387107</v>
      </c>
      <c r="L254" s="11" t="n">
        <f aca="false">($J254-J247)^2</f>
        <v>70.2569811785813</v>
      </c>
      <c r="M254" s="11" t="n">
        <f aca="false">($J254-K247)^2</f>
        <v>159.236104075999</v>
      </c>
      <c r="N254" s="11" t="n">
        <f aca="false">($J254-L247)^2</f>
        <v>57.3987134683856</v>
      </c>
      <c r="O254" s="11" t="n">
        <f aca="false">($J254-M247)^2</f>
        <v>4.86546558473448</v>
      </c>
      <c r="P254" s="11" t="n">
        <f aca="false">($J254-N247)^2</f>
        <v>119.106177824829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95.9890249824599</v>
      </c>
      <c r="K255" s="11" t="n">
        <f aca="false">($J255-I248)^2</f>
        <v>12.9653673993688</v>
      </c>
      <c r="L255" s="11" t="n">
        <f aca="false">($J255-J248)^2</f>
        <v>1.87993066291475</v>
      </c>
      <c r="M255" s="11" t="n">
        <f aca="false">($J255-K248)^2</f>
        <v>144.799414602784</v>
      </c>
      <c r="N255" s="11" t="n">
        <f aca="false">($J255-L248)^2</f>
        <v>34.4140024198405</v>
      </c>
      <c r="O255" s="11" t="n">
        <f aca="false">($J255-M248)^2</f>
        <v>0.103612562142904</v>
      </c>
      <c r="P255" s="11" t="n">
        <f aca="false">($J255-N248)^2</f>
        <v>10.6624634101777</v>
      </c>
      <c r="R255" s="12" t="s">
        <v>0</v>
      </c>
      <c r="S255" s="11" t="n">
        <v>119657.969150515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20000</v>
      </c>
      <c r="I256" s="11" t="n">
        <v>20000</v>
      </c>
      <c r="J256" s="11" t="n">
        <f aca="false">S$254-((I256^S$256*S$254)/(I256^S$256+S$255^S$256))</f>
        <v>85.6792991322642</v>
      </c>
      <c r="K256" s="11" t="n">
        <f aca="false">($J256-I249)^2</f>
        <v>18.2740342769574</v>
      </c>
      <c r="L256" s="11" t="n">
        <f aca="false">($J256-J249)^2</f>
        <v>10.5152045757269</v>
      </c>
      <c r="M256" s="11" t="n">
        <f aca="false">($J256-K249)^2</f>
        <v>0.255422142642672</v>
      </c>
      <c r="N256" s="11" t="n">
        <f aca="false">($J256-L249)^2</f>
        <v>15.8982636763416</v>
      </c>
      <c r="O256" s="11" t="n">
        <f aca="false">($J256-M249)^2</f>
        <v>8.24078876112607</v>
      </c>
      <c r="P256" s="11" t="n">
        <f aca="false">($J256-N249)^2</f>
        <v>25.7008395583233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715.937379919586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6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3.8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H5" s="1" t="s">
        <v>4</v>
      </c>
      <c r="P5" s="0" t="s">
        <v>2</v>
      </c>
      <c r="Q5" s="0" t="s">
        <v>5</v>
      </c>
      <c r="S5" s="1"/>
      <c r="AE5" s="1"/>
      <c r="AP5" s="1"/>
      <c r="BA5" s="1"/>
    </row>
    <row r="6" customFormat="false" ht="13.8" hidden="false" customHeight="false" outlineLevel="0" collapsed="false">
      <c r="A6" s="8" t="s">
        <v>58</v>
      </c>
      <c r="B6" s="9" t="n">
        <f aca="false">AVERAGE(S15,AN15,AC15,AY15,BJ15)</f>
        <v>113271.784211791</v>
      </c>
      <c r="C6" s="9" t="e">
        <f aca="false">STDEV(S15,AN15,AC15,AY15,BJ15)</f>
        <v>#DIV/0!</v>
      </c>
      <c r="D6" s="10" t="n">
        <f aca="false">B6/1000</f>
        <v>113.271784211791</v>
      </c>
      <c r="E6" s="10" t="e">
        <f aca="false">C6/1000</f>
        <v>#DIV/0!</v>
      </c>
      <c r="H6" s="11" t="n">
        <v>0</v>
      </c>
      <c r="I6" s="0" t="n">
        <v>100</v>
      </c>
      <c r="J6" s="0" t="n">
        <v>100</v>
      </c>
      <c r="K6" s="0" t="n">
        <v>100</v>
      </c>
      <c r="L6" s="3" t="n">
        <v>100</v>
      </c>
      <c r="M6" s="3" t="n">
        <v>100</v>
      </c>
      <c r="N6" s="3" t="n">
        <v>100</v>
      </c>
      <c r="O6" s="11"/>
      <c r="P6" s="12" t="n">
        <f aca="false">AVERAGE(I6:N6)</f>
        <v>100</v>
      </c>
      <c r="Q6" s="12" t="n">
        <f aca="false">STDEV(I6:N6)/SQRT(6)</f>
        <v>0</v>
      </c>
      <c r="S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3.8" hidden="false" customHeight="false" outlineLevel="0" collapsed="false">
      <c r="A7" s="13"/>
      <c r="B7" s="14"/>
      <c r="C7" s="14"/>
      <c r="D7" s="15"/>
      <c r="E7" s="16"/>
      <c r="G7" s="12" t="str">
        <f aca="false">A6</f>
        <v>MV-I-25</v>
      </c>
      <c r="H7" s="11" t="n">
        <v>1000</v>
      </c>
      <c r="I7" s="11" t="n">
        <v>94.4596995638831</v>
      </c>
      <c r="J7" s="12" t="n">
        <v>94.7341857335128</v>
      </c>
      <c r="K7" s="11" t="n">
        <v>81.8196561790464</v>
      </c>
      <c r="L7" s="0" t="n">
        <v>103.500583430572</v>
      </c>
      <c r="M7" s="0" t="n">
        <v>91.6629179787075</v>
      </c>
      <c r="N7" s="0" t="n">
        <v>92.9941231054748</v>
      </c>
      <c r="O7" s="11"/>
      <c r="P7" s="12" t="n">
        <f aca="false">AVERAGE(I7:N7)</f>
        <v>93.1951943318661</v>
      </c>
      <c r="Q7" s="12" t="n">
        <f aca="false">STDEV(I7:N7)/SQRT(6)</f>
        <v>2.83995118044105</v>
      </c>
      <c r="S7" s="11"/>
      <c r="Y7" s="12"/>
      <c r="Z7" s="12"/>
      <c r="AJ7" s="12"/>
      <c r="AK7" s="12"/>
      <c r="AU7" s="12"/>
      <c r="AV7" s="12"/>
      <c r="BF7" s="12"/>
      <c r="BG7" s="12"/>
    </row>
    <row r="8" customFormat="false" ht="13.8" hidden="false" customHeight="false" outlineLevel="0" collapsed="false">
      <c r="A8" s="8" t="s">
        <v>59</v>
      </c>
      <c r="B8" s="17" t="n">
        <f aca="false">AVERAGE(S49,AB49,AO53)</f>
        <v>2299.2274913879</v>
      </c>
      <c r="C8" s="18" t="n">
        <f aca="false">STDEV(S49,AB49,AO53)</f>
        <v>112.028984034678</v>
      </c>
      <c r="D8" s="10" t="n">
        <f aca="false">B8/1000</f>
        <v>2.2992274913879</v>
      </c>
      <c r="E8" s="10" t="n">
        <f aca="false">C8/1000</f>
        <v>0.112028984034678</v>
      </c>
      <c r="H8" s="11" t="n">
        <v>5000</v>
      </c>
      <c r="I8" s="11" t="n">
        <v>97.2056210628332</v>
      </c>
      <c r="J8" s="11" t="n">
        <v>91.5208613728129</v>
      </c>
      <c r="K8" s="11" t="n">
        <v>86.863444696724</v>
      </c>
      <c r="L8" s="0" t="n">
        <v>101.366894482414</v>
      </c>
      <c r="M8" s="0" t="n">
        <v>95.1117109011846</v>
      </c>
      <c r="N8" s="0" t="n">
        <v>96.8450355706774</v>
      </c>
      <c r="O8" s="11"/>
      <c r="P8" s="12" t="n">
        <f aca="false">AVERAGE(I8:N8)</f>
        <v>94.818928014441</v>
      </c>
      <c r="Q8" s="12" t="n">
        <f aca="false">STDEV(I8:N8)/SQRT(6)</f>
        <v>2.05693915492773</v>
      </c>
      <c r="R8" s="2"/>
      <c r="S8" s="11"/>
      <c r="Y8" s="12"/>
      <c r="Z8" s="12"/>
      <c r="AJ8" s="12"/>
      <c r="AK8" s="12"/>
      <c r="AU8" s="12"/>
      <c r="AV8" s="12"/>
      <c r="BF8" s="12"/>
      <c r="BG8" s="12"/>
    </row>
    <row r="9" customFormat="false" ht="13.8" hidden="false" customHeight="false" outlineLevel="0" collapsed="false">
      <c r="A9" s="19"/>
      <c r="B9" s="20"/>
      <c r="C9" s="14"/>
      <c r="D9" s="15"/>
      <c r="E9" s="16"/>
      <c r="H9" s="11" t="n">
        <v>20000</v>
      </c>
      <c r="I9" s="11" t="n">
        <v>87.158778872557</v>
      </c>
      <c r="J9" s="11" t="n">
        <v>82.3351278600269</v>
      </c>
      <c r="K9" s="11" t="n">
        <v>84.5929289652936</v>
      </c>
      <c r="L9" s="0" t="n">
        <v>91.0151691948658</v>
      </c>
      <c r="M9" s="0" t="n">
        <v>88.4240515819463</v>
      </c>
      <c r="N9" s="0" t="n">
        <v>80.6681101144448</v>
      </c>
      <c r="O9" s="11"/>
      <c r="P9" s="12" t="n">
        <f aca="false">AVERAGE(I9:N9)</f>
        <v>85.6990277648557</v>
      </c>
      <c r="Q9" s="12" t="n">
        <f aca="false">STDEV(I9:N9)/SQRT(6)</f>
        <v>1.58815823448979</v>
      </c>
      <c r="S9" s="11"/>
      <c r="Y9" s="12"/>
      <c r="Z9" s="12"/>
      <c r="AJ9" s="12"/>
      <c r="AK9" s="12"/>
      <c r="AU9" s="12"/>
      <c r="AV9" s="12"/>
      <c r="BF9" s="12"/>
      <c r="BG9" s="12"/>
    </row>
    <row r="10" customFormat="false" ht="13.8" hidden="false" customHeight="false" outlineLevel="0" collapsed="false">
      <c r="A10" s="8" t="s">
        <v>60</v>
      </c>
      <c r="B10" s="17" t="n">
        <f aca="false">AVERAGE(S84,AB84,AM84,AX84)</f>
        <v>164795.793406884</v>
      </c>
      <c r="C10" s="18" t="e">
        <f aca="false">STDEV(S84,AB84,AM84,AX84)</f>
        <v>#DIV/0!</v>
      </c>
      <c r="D10" s="10" t="n">
        <f aca="false">B10/1000</f>
        <v>164.795793406884</v>
      </c>
      <c r="E10" s="10" t="e">
        <f aca="false">C10/1000</f>
        <v>#DIV/0!</v>
      </c>
      <c r="H10" s="11"/>
      <c r="I10" s="11"/>
      <c r="J10" s="11"/>
      <c r="K10" s="11"/>
      <c r="L10" s="11"/>
      <c r="M10" s="12"/>
      <c r="N10" s="12"/>
      <c r="O10" s="11"/>
      <c r="P10" s="12"/>
      <c r="Q10" s="12"/>
      <c r="R10" s="2"/>
      <c r="Y10" s="12"/>
      <c r="Z10" s="12"/>
      <c r="AJ10" s="12"/>
      <c r="AK10" s="12"/>
      <c r="AU10" s="12"/>
      <c r="AV10" s="12"/>
      <c r="BF10" s="12"/>
      <c r="BG10" s="12"/>
    </row>
    <row r="11" customFormat="false" ht="13.8" hidden="false" customHeight="false" outlineLevel="0" collapsed="false">
      <c r="A11" s="19"/>
      <c r="B11" s="20"/>
      <c r="C11" s="14"/>
      <c r="D11" s="15"/>
      <c r="E11" s="16"/>
      <c r="H11" s="11"/>
      <c r="I11" s="11"/>
      <c r="J11" s="11"/>
      <c r="K11" s="11"/>
      <c r="L11" s="11"/>
      <c r="M11" s="11"/>
      <c r="N11" s="11"/>
      <c r="O11" s="11"/>
      <c r="P11" s="11"/>
      <c r="Q11" s="11"/>
      <c r="S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3.8" hidden="false" customHeight="false" outlineLevel="0" collapsed="false">
      <c r="A12" s="8" t="s">
        <v>61</v>
      </c>
      <c r="B12" s="17" t="n">
        <f aca="false">AVERAGE(S118,AB118,AM118)</f>
        <v>8651.25894859325</v>
      </c>
      <c r="C12" s="18" t="e">
        <f aca="false">STDEV(S118,AB118,AM118)</f>
        <v>#DIV/0!</v>
      </c>
      <c r="D12" s="10" t="n">
        <f aca="false">B12/1000</f>
        <v>8.65125894859325</v>
      </c>
      <c r="E12" s="10" t="e">
        <f aca="false">C12/1000</f>
        <v>#DIV/0!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customFormat="false" ht="13.8" hidden="false" customHeight="false" outlineLevel="0" collapsed="false">
      <c r="A13" s="13"/>
      <c r="B13" s="21"/>
      <c r="C13" s="14"/>
      <c r="D13" s="15"/>
      <c r="E13" s="16"/>
      <c r="H13" s="11" t="n">
        <v>0.1</v>
      </c>
      <c r="I13" s="11" t="n">
        <v>0</v>
      </c>
      <c r="J13" s="11" t="n">
        <f aca="false">$S$14-(I13^$S$16*$S$14)/(I13^$S$16+$S$15^$S$16)</f>
        <v>100</v>
      </c>
      <c r="K13" s="11" t="n">
        <f aca="false">($J13-I6)^2</f>
        <v>0</v>
      </c>
      <c r="L13" s="11" t="n">
        <f aca="false">($J13-J6)^2</f>
        <v>0</v>
      </c>
      <c r="M13" s="11" t="n">
        <f aca="false">($J13-K6)^2</f>
        <v>0</v>
      </c>
      <c r="N13" s="11" t="n">
        <f aca="false">($J13-L6)^2</f>
        <v>0</v>
      </c>
      <c r="O13" s="11" t="n">
        <f aca="false">($J13-M6)^2</f>
        <v>0</v>
      </c>
      <c r="P13" s="11" t="n">
        <f aca="false">($J13-N6)^2</f>
        <v>0</v>
      </c>
      <c r="R13" s="12" t="s">
        <v>10</v>
      </c>
      <c r="S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3.8" hidden="false" customHeight="false" outlineLevel="0" collapsed="false">
      <c r="A14" s="22" t="s">
        <v>62</v>
      </c>
      <c r="B14" s="17" t="n">
        <f aca="false">AVERAGE(S152,AB152,AM152)</f>
        <v>7958.21182416603</v>
      </c>
      <c r="C14" s="18" t="e">
        <f aca="false">STDEV(S152,AB152,AM152)</f>
        <v>#DIV/0!</v>
      </c>
      <c r="D14" s="10" t="n">
        <f aca="false">B14/1000</f>
        <v>7.95821182416603</v>
      </c>
      <c r="E14" s="10" t="e">
        <f aca="false">C14/1000</f>
        <v>#DIV/0!</v>
      </c>
      <c r="H14" s="11" t="n">
        <v>1000</v>
      </c>
      <c r="I14" s="11" t="n">
        <v>1000</v>
      </c>
      <c r="J14" s="11" t="n">
        <f aca="false">$S$14-(I14^$S$16*$S$14)/(I14^$S$16+$S$15^$S$16)</f>
        <v>99.1248933348703</v>
      </c>
      <c r="K14" s="11" t="n">
        <f aca="false">($J14-I7)^2</f>
        <v>21.7640329208578</v>
      </c>
      <c r="L14" s="11" t="n">
        <f aca="false">($J14-J7)^2</f>
        <v>19.2783132406186</v>
      </c>
      <c r="M14" s="11" t="n">
        <f aca="false">($J14-K7)^2</f>
        <v>299.471233019308</v>
      </c>
      <c r="N14" s="11" t="n">
        <f aca="false">($J14-L7)^2</f>
        <v>19.1466638136218</v>
      </c>
      <c r="O14" s="11" t="n">
        <f aca="false">($J14-M7)^2</f>
        <v>55.6810762159811</v>
      </c>
      <c r="P14" s="11" t="n">
        <f aca="false">($J14-N7)^2</f>
        <v>37.5863436056423</v>
      </c>
      <c r="R14" s="12" t="s">
        <v>12</v>
      </c>
      <c r="S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3.8" hidden="false" customHeight="false" outlineLevel="0" collapsed="false">
      <c r="A15" s="19"/>
      <c r="B15" s="20"/>
      <c r="C15" s="14"/>
      <c r="D15" s="15"/>
      <c r="E15" s="16"/>
      <c r="H15" s="11" t="n">
        <v>5000</v>
      </c>
      <c r="I15" s="11" t="n">
        <v>5000</v>
      </c>
      <c r="J15" s="11" t="n">
        <f aca="false">$S$14-(I15^$S$16*$S$14)/(I15^$S$16+$S$15^$S$16)</f>
        <v>95.7724489967561</v>
      </c>
      <c r="K15" s="11" t="n">
        <f aca="false">($J15-I8)^2</f>
        <v>2.05398217098364</v>
      </c>
      <c r="L15" s="11" t="n">
        <f aca="false">($J15-J8)^2</f>
        <v>18.0759973240672</v>
      </c>
      <c r="M15" s="11" t="n">
        <f aca="false">($J15-K8)^2</f>
        <v>79.3703576179909</v>
      </c>
      <c r="N15" s="11" t="n">
        <f aca="false">($J15-L8)^2</f>
        <v>31.2978202919977</v>
      </c>
      <c r="O15" s="11" t="n">
        <f aca="false">($J15-M8)^2</f>
        <v>0.436574830939494</v>
      </c>
      <c r="P15" s="11" t="n">
        <f aca="false">($J15-N8)^2</f>
        <v>1.15044195855617</v>
      </c>
      <c r="R15" s="12" t="s">
        <v>0</v>
      </c>
      <c r="S15" s="11" t="n">
        <v>113271.784211791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3.8" hidden="false" customHeight="false" outlineLevel="0" collapsed="false">
      <c r="A16" s="8" t="s">
        <v>63</v>
      </c>
      <c r="B16" s="17" t="n">
        <f aca="false">AVERAGE(S186,AB186,AM186,AX186,BI186)</f>
        <v>56946.5186944633</v>
      </c>
      <c r="C16" s="18" t="e">
        <f aca="false">STDEV(S186,AB186,AM186,AX186,BI186)</f>
        <v>#DIV/0!</v>
      </c>
      <c r="D16" s="10" t="n">
        <f aca="false">B16/1000</f>
        <v>56.9465186944633</v>
      </c>
      <c r="E16" s="10" t="e">
        <f aca="false">C16/1000</f>
        <v>#DIV/0!</v>
      </c>
      <c r="H16" s="11" t="n">
        <v>20000</v>
      </c>
      <c r="I16" s="11" t="n">
        <v>20000</v>
      </c>
      <c r="J16" s="11" t="n">
        <f aca="false">$S$14-(I16^$S$16*$S$14)/(I16^$S$16+$S$15^$S$16)</f>
        <v>84.9930725259769</v>
      </c>
      <c r="K16" s="11" t="n">
        <f aca="false">($J16-I9)^2</f>
        <v>4.69028397961718</v>
      </c>
      <c r="L16" s="11" t="n">
        <f aca="false">($J16-J9)^2</f>
        <v>7.0646698472522</v>
      </c>
      <c r="M16" s="11" t="n">
        <f aca="false">($J16-K9)^2</f>
        <v>0.160114869156336</v>
      </c>
      <c r="N16" s="11" t="n">
        <f aca="false">($J16-L9)^2</f>
        <v>36.2656482894425</v>
      </c>
      <c r="O16" s="11" t="n">
        <f aca="false">($J16-M9)^2</f>
        <v>11.7716172825005</v>
      </c>
      <c r="P16" s="11" t="n">
        <f aca="false">($J16-N9)^2</f>
        <v>18.7052998611658</v>
      </c>
      <c r="R16" s="12" t="s">
        <v>14</v>
      </c>
      <c r="S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3.8" hidden="false" customHeight="false" outlineLevel="0" collapsed="false">
      <c r="A17" s="19"/>
      <c r="B17" s="20"/>
      <c r="C17" s="14"/>
      <c r="D17" s="15"/>
      <c r="E17" s="16"/>
      <c r="H17" s="11"/>
      <c r="I17" s="11"/>
      <c r="J17" s="11"/>
      <c r="K17" s="11"/>
      <c r="L17" s="11"/>
      <c r="M17" s="11"/>
      <c r="N17" s="11"/>
      <c r="O17" s="11"/>
      <c r="R17" s="12" t="s">
        <v>15</v>
      </c>
      <c r="S17" s="11" t="n">
        <f aca="false">SUM(K13:P16)</f>
        <v>663.970471139699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8" t="s">
        <v>64</v>
      </c>
      <c r="B18" s="17" t="n">
        <f aca="false">AVERAGE(S220,AB220,AM220,AX220,BI220)</f>
        <v>232713.331783111</v>
      </c>
      <c r="C18" s="17" t="e">
        <f aca="false">STDEV(S220,AB220,AM220,AX220,BI220)</f>
        <v>#DIV/0!</v>
      </c>
      <c r="D18" s="10" t="n">
        <f aca="false">B18/1000</f>
        <v>232.713331783111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4" t="s">
        <v>65</v>
      </c>
      <c r="B20" s="18" t="n">
        <f aca="false">AVERAGE(S255,AB255,AN255)</f>
        <v>8622.81257781534</v>
      </c>
      <c r="C20" s="18" t="n">
        <f aca="false">STDEV(S255,AB255,AN255)</f>
        <v>2574.31283040209</v>
      </c>
      <c r="D20" s="10" t="n">
        <f aca="false">B20/1000</f>
        <v>8.62281257781534</v>
      </c>
      <c r="E20" s="10" t="n">
        <f aca="false">C20/1000</f>
        <v>2.57431283040209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P39" s="0" t="s">
        <v>2</v>
      </c>
      <c r="Q39" s="0" t="s">
        <v>5</v>
      </c>
      <c r="S39" s="1"/>
      <c r="AD39" s="1"/>
      <c r="AF39" s="1" t="s">
        <v>66</v>
      </c>
      <c r="AK39" s="0" t="s">
        <v>2</v>
      </c>
      <c r="AL39" s="0" t="s">
        <v>5</v>
      </c>
      <c r="AQ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1"/>
      <c r="P40" s="12" t="n">
        <f aca="false">AVERAGE(I40:N40)</f>
        <v>100</v>
      </c>
      <c r="Q40" s="12" t="n">
        <f aca="false">STDEV(I40:N40)/SQRT(6)</f>
        <v>0</v>
      </c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11" t="n">
        <v>0</v>
      </c>
      <c r="AG40" s="3" t="n">
        <v>100</v>
      </c>
      <c r="AH40" s="3" t="n">
        <v>100</v>
      </c>
      <c r="AI40" s="3" t="n">
        <v>100</v>
      </c>
      <c r="AJ40" s="3"/>
      <c r="AK40" s="12" t="n">
        <f aca="false">AVERAGE(AG40:AJ40)</f>
        <v>100</v>
      </c>
      <c r="AL40" s="12" t="n">
        <f aca="false">STDEV(AG40:AJ40)/SQRT(3)</f>
        <v>0</v>
      </c>
      <c r="AM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TL2-73</v>
      </c>
      <c r="H41" s="11" t="n">
        <v>1000</v>
      </c>
      <c r="I41" s="11" t="n">
        <v>80.0355354546923</v>
      </c>
      <c r="J41" s="12" t="n">
        <v>84.0006729475101</v>
      </c>
      <c r="K41" s="11" t="n">
        <v>67.8397664612391</v>
      </c>
      <c r="L41" s="0" t="n">
        <v>88.6647774629105</v>
      </c>
      <c r="M41" s="0" t="n">
        <v>78.4975258659469</v>
      </c>
      <c r="N41" s="0" t="n">
        <v>74.1725951128982</v>
      </c>
      <c r="O41" s="11"/>
      <c r="P41" s="12" t="n">
        <f aca="false">AVERAGE(I41:N41)</f>
        <v>78.8684788841995</v>
      </c>
      <c r="Q41" s="12" t="n">
        <f aca="false">STDEV(I41:N41)/SQRT(6)</f>
        <v>2.98602484377446</v>
      </c>
      <c r="R41" s="12"/>
      <c r="S41" s="11"/>
      <c r="X41" s="12"/>
      <c r="Y41" s="12"/>
      <c r="AF41" s="11" t="n">
        <v>1</v>
      </c>
      <c r="AG41" s="0" t="n">
        <v>99.3253762324857</v>
      </c>
      <c r="AH41" s="2" t="n">
        <v>98.9151491669895</v>
      </c>
      <c r="AI41" s="0" t="n">
        <v>89.6600025467974</v>
      </c>
      <c r="AK41" s="12" t="n">
        <f aca="false">AVERAGE(AG41:AJ41)</f>
        <v>95.9668426487576</v>
      </c>
      <c r="AL41" s="12" t="n">
        <f aca="false">STDEV(AG41:AJ41)/SQRT(3)</f>
        <v>3.15564286187383</v>
      </c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27.3623001130674</v>
      </c>
      <c r="J42" s="11" t="n">
        <v>24.7812920592194</v>
      </c>
      <c r="K42" s="11" t="n">
        <v>19.3642555951995</v>
      </c>
      <c r="L42" s="0" t="n">
        <v>36.0560093348891</v>
      </c>
      <c r="M42" s="0" t="n">
        <v>32.8834907782276</v>
      </c>
      <c r="N42" s="0" t="n">
        <v>34.0705227343025</v>
      </c>
      <c r="O42" s="11"/>
      <c r="P42" s="12" t="n">
        <f aca="false">AVERAGE(I42:N42)</f>
        <v>29.0863117691509</v>
      </c>
      <c r="Q42" s="12" t="n">
        <f aca="false">STDEV(I42:N42)/SQRT(6)</f>
        <v>2.60679495851799</v>
      </c>
      <c r="R42" s="12"/>
      <c r="S42" s="11"/>
      <c r="X42" s="12"/>
      <c r="Y42" s="12"/>
      <c r="AC42" s="2"/>
      <c r="AF42" s="11" t="n">
        <v>10</v>
      </c>
      <c r="AG42" s="0" t="n">
        <v>97.2496107939803</v>
      </c>
      <c r="AH42" s="0" t="n">
        <v>100.813638124758</v>
      </c>
      <c r="AI42" s="0" t="n">
        <v>92.0921940659621</v>
      </c>
      <c r="AK42" s="12" t="n">
        <f aca="false">AVERAGE(AG42:AJ42)</f>
        <v>96.7184809949001</v>
      </c>
      <c r="AL42" s="12" t="n">
        <f aca="false">STDEV(AG42:AJ42)/SQRT(3)</f>
        <v>2.53163127681736</v>
      </c>
      <c r="AP42" s="2"/>
      <c r="AT42" s="12"/>
      <c r="AU42" s="12"/>
    </row>
    <row r="43" customFormat="false" ht="15" hidden="false" customHeight="false" outlineLevel="0" collapsed="false">
      <c r="H43" s="11" t="n">
        <v>20000</v>
      </c>
      <c r="I43" s="11" t="n">
        <v>1.29219835244711</v>
      </c>
      <c r="J43" s="11" t="n">
        <v>-1.00942126514132</v>
      </c>
      <c r="K43" s="11" t="n">
        <v>-0.648718780408689</v>
      </c>
      <c r="L43" s="0" t="n">
        <v>-1.3002167027838</v>
      </c>
      <c r="M43" s="0" t="n">
        <v>-2.09926525715999</v>
      </c>
      <c r="N43" s="0" t="n">
        <v>-0.479430869161766</v>
      </c>
      <c r="O43" s="11"/>
      <c r="P43" s="12" t="n">
        <f aca="false">AVERAGE(I43:N43)</f>
        <v>-0.707475753701409</v>
      </c>
      <c r="Q43" s="12" t="n">
        <f aca="false">STDEV(I43:N43)/SQRT(6)</f>
        <v>0.463096258122484</v>
      </c>
      <c r="R43" s="12"/>
      <c r="S43" s="11"/>
      <c r="X43" s="12"/>
      <c r="Y43" s="12"/>
      <c r="AF43" s="11" t="n">
        <v>50</v>
      </c>
      <c r="AG43" s="0" t="n">
        <v>90.6331084587442</v>
      </c>
      <c r="AH43" s="2" t="n">
        <v>98.7860002582978</v>
      </c>
      <c r="AI43" s="0" t="n">
        <v>95.377562714886</v>
      </c>
      <c r="AK43" s="12" t="n">
        <f aca="false">AVERAGE(AG43:AJ43)</f>
        <v>94.9322238106427</v>
      </c>
      <c r="AL43" s="12" t="n">
        <f aca="false">STDEV(AG43:AJ43)/SQRT(3)</f>
        <v>2.36404711096117</v>
      </c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F44" s="11" t="n">
        <v>100</v>
      </c>
      <c r="AG44" s="0" t="n">
        <v>84.1722885313959</v>
      </c>
      <c r="AH44" s="0" t="n">
        <v>89.2031512333721</v>
      </c>
      <c r="AI44" s="0" t="n">
        <v>97.3767986756653</v>
      </c>
      <c r="AK44" s="12" t="n">
        <f aca="false">AVERAGE(AG44:AJ44)</f>
        <v>90.2507461468111</v>
      </c>
      <c r="AL44" s="12" t="n">
        <f aca="false">STDEV(AG44:AJ44)/SQRT(3)</f>
        <v>3.84763405070899</v>
      </c>
      <c r="AP44" s="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 t="n">
        <v>500</v>
      </c>
      <c r="AG45" s="0" t="n">
        <v>85.1712506486767</v>
      </c>
      <c r="AH45" s="0" t="n">
        <v>91.1403848637479</v>
      </c>
      <c r="AI45" s="3" t="n">
        <v>88.8577613650834</v>
      </c>
      <c r="AJ45" s="11"/>
      <c r="AK45" s="12" t="n">
        <f aca="false">AVERAGE(AG45:AJ45)</f>
        <v>88.3897989591693</v>
      </c>
      <c r="AL45" s="12" t="n">
        <f aca="false">STDEV(AG45:AJ45)/SQRT(3)</f>
        <v>1.73895394125272</v>
      </c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  <c r="AF46" s="11" t="n">
        <v>1000</v>
      </c>
      <c r="AG46" s="0" t="n">
        <v>76.3751946030098</v>
      </c>
      <c r="AH46" s="0" t="n">
        <v>73.9377502260106</v>
      </c>
      <c r="AI46" s="1" t="n">
        <v>78.4286260028015</v>
      </c>
      <c r="AK46" s="12" t="n">
        <f aca="false">AVERAGE(AG46:AJ46)</f>
        <v>76.247190277274</v>
      </c>
      <c r="AL46" s="12" t="n">
        <f aca="false">STDEV(AG46:AJ46)/SQRT(3)</f>
        <v>1.29798306886711</v>
      </c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 t="n">
        <v>10000</v>
      </c>
      <c r="AG47" s="0" t="n">
        <v>3.42501297353399</v>
      </c>
      <c r="AH47" s="0" t="n">
        <v>5.3338499289681</v>
      </c>
      <c r="AI47" s="0" t="n">
        <v>3.73105819432064</v>
      </c>
      <c r="AK47" s="12" t="n">
        <f aca="false">AVERAGE(AG47:AJ47)</f>
        <v>4.16330703227424</v>
      </c>
      <c r="AL47" s="12" t="n">
        <f aca="false">STDEV(AG47:AJ47)/SQRT(3)</f>
        <v>0.591901997530537</v>
      </c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70.4005744633931</v>
      </c>
      <c r="K48" s="11" t="n">
        <f aca="false">($J48-I41)^2</f>
        <v>92.8324733038569</v>
      </c>
      <c r="L48" s="11" t="n">
        <f aca="false">($J48-J41)^2</f>
        <v>184.962678777681</v>
      </c>
      <c r="M48" s="11" t="n">
        <f aca="false">($J48-K41)^2</f>
        <v>6.55773762389606</v>
      </c>
      <c r="N48" s="11" t="n">
        <f aca="false">($J48-L41)^2</f>
        <v>333.58111120758</v>
      </c>
      <c r="O48" s="11" t="n">
        <f aca="false">($J48-M41)^2</f>
        <v>65.5606220153177</v>
      </c>
      <c r="P48" s="11" t="n">
        <f aca="false">($J48-N41)^2</f>
        <v>14.2281397802927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 t="n">
        <v>50000</v>
      </c>
      <c r="AG48" s="0" t="n">
        <v>-0.973015049299429</v>
      </c>
      <c r="AH48" s="0" t="n">
        <v>-0.981531706057082</v>
      </c>
      <c r="AI48" s="0" t="n">
        <v>0.165541831147333</v>
      </c>
      <c r="AK48" s="12" t="n">
        <f aca="false">AVERAGE(AG48:AJ48)</f>
        <v>-0.596334974736393</v>
      </c>
      <c r="AL48" s="12" t="n">
        <f aca="false">STDEV(AG48:AJ48)/SQRT(3)</f>
        <v>0.380946336495607</v>
      </c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32.2350344218329</v>
      </c>
      <c r="K49" s="11" t="n">
        <f aca="false">($J49-I42)^2</f>
        <v>23.7435396438209</v>
      </c>
      <c r="L49" s="11" t="n">
        <f aca="false">($J49-J42)^2</f>
        <v>55.5582752082198</v>
      </c>
      <c r="M49" s="11" t="n">
        <f aca="false">($J49-K42)^2</f>
        <v>165.656947604116</v>
      </c>
      <c r="N49" s="11" t="n">
        <f aca="false">($J49-L42)^2</f>
        <v>14.5998492862044</v>
      </c>
      <c r="O49" s="11" t="n">
        <f aca="false">($J49-M42)^2</f>
        <v>0.42049564614863</v>
      </c>
      <c r="P49" s="11" t="n">
        <f aca="false">($J49-N42)^2</f>
        <v>3.36901734521232</v>
      </c>
      <c r="R49" s="12" t="s">
        <v>0</v>
      </c>
      <c r="S49" s="11" t="n">
        <v>2378.44394568826</v>
      </c>
      <c r="T49" s="11"/>
      <c r="U49" s="11"/>
      <c r="V49" s="11"/>
      <c r="W49" s="11"/>
      <c r="X49" s="11"/>
      <c r="Y49" s="11"/>
      <c r="Z49" s="11"/>
      <c r="AA49" s="12"/>
      <c r="AB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10.6282811774611</v>
      </c>
      <c r="K50" s="11" t="n">
        <f aca="false">($J50-I43)^2</f>
        <v>87.1624425155205</v>
      </c>
      <c r="L50" s="11" t="n">
        <f aca="false">($J50-J43)^2</f>
        <v>135.436118142553</v>
      </c>
      <c r="M50" s="11" t="n">
        <f aca="false">($J50-K43)^2</f>
        <v>127.170728049794</v>
      </c>
      <c r="N50" s="11" t="n">
        <f aca="false">($J50-L43)^2</f>
        <v>142.289061679006</v>
      </c>
      <c r="O50" s="11" t="n">
        <f aca="false">($J50-M43)^2</f>
        <v>161.990438245435</v>
      </c>
      <c r="P50" s="11" t="n">
        <f aca="false">($J50-N43)^2</f>
        <v>123.38126691069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1738.50094298535</v>
      </c>
      <c r="T51" s="11"/>
      <c r="U51" s="11"/>
      <c r="V51" s="11"/>
      <c r="W51" s="11"/>
      <c r="X51" s="11"/>
      <c r="Y51" s="11"/>
      <c r="Z51" s="11"/>
      <c r="AA51" s="12"/>
      <c r="AB51" s="11"/>
      <c r="AF51" s="11" t="n">
        <v>0.1</v>
      </c>
      <c r="AG51" s="11" t="n">
        <v>0</v>
      </c>
      <c r="AH51" s="11" t="n">
        <f aca="false">AO$52-(AG51^AO$54*AO$52)/(AG51^AO$54+AO$53^AO$54)</f>
        <v>100</v>
      </c>
      <c r="AI51" s="11" t="n">
        <f aca="false">($U47-AG40)^2</f>
        <v>10000</v>
      </c>
      <c r="AJ51" s="11" t="n">
        <f aca="false">($U47-AH40)^2</f>
        <v>10000</v>
      </c>
      <c r="AK51" s="11" t="n">
        <f aca="false">($U47-AI40)^2</f>
        <v>10000</v>
      </c>
      <c r="AL51" s="11"/>
      <c r="AM51" s="11"/>
      <c r="AN51" s="12" t="s">
        <v>10</v>
      </c>
      <c r="AO51" s="11" t="n">
        <v>0</v>
      </c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  <c r="AF52" s="11" t="n">
        <v>1</v>
      </c>
      <c r="AG52" s="11" t="n">
        <v>1</v>
      </c>
      <c r="AH52" s="11" t="n">
        <f aca="false">AO$52-(AG52^AO$54*AO$52)/(AG52^AO$54+AO$53^AO$54)</f>
        <v>99.954975460126</v>
      </c>
      <c r="AI52" s="11" t="n">
        <f aca="false">($AH52-AG41)^2</f>
        <v>0.396395187445242</v>
      </c>
      <c r="AJ52" s="11" t="n">
        <f aca="false">($AH52-AH41)^2</f>
        <v>1.08123871989796</v>
      </c>
      <c r="AK52" s="11" t="n">
        <f aca="false">($AH52-AI41)^2</f>
        <v>105.986467286169</v>
      </c>
      <c r="AL52" s="11"/>
      <c r="AM52" s="11"/>
      <c r="AN52" s="12" t="s">
        <v>12</v>
      </c>
      <c r="AO52" s="11" t="n">
        <v>100</v>
      </c>
    </row>
    <row r="53" customFormat="false" ht="15" hidden="false" customHeight="false" outlineLevel="0" collapsed="false">
      <c r="AF53" s="11" t="n">
        <v>10</v>
      </c>
      <c r="AG53" s="11" t="n">
        <v>10</v>
      </c>
      <c r="AH53" s="11" t="n">
        <f aca="false">AO$52-(AG53^AO$54*AO$52)/(AG53^AO$54+AO$53^AO$54)</f>
        <v>99.5515717261624</v>
      </c>
      <c r="AI53" s="11" t="n">
        <f aca="false">($AH53-AG42)^2</f>
        <v>5.29902413329261</v>
      </c>
      <c r="AJ53" s="11" t="n">
        <f aca="false">($AH53-AH42)^2</f>
        <v>1.59281159446412</v>
      </c>
      <c r="AK53" s="11" t="n">
        <f aca="false">($AH53-AI42)^2</f>
        <v>55.6423150774949</v>
      </c>
      <c r="AL53" s="11"/>
      <c r="AM53" s="11"/>
      <c r="AN53" s="12" t="s">
        <v>0</v>
      </c>
      <c r="AO53" s="11" t="n">
        <v>2220.01103708754</v>
      </c>
    </row>
    <row r="54" customFormat="false" ht="15" hidden="false" customHeight="false" outlineLevel="0" collapsed="false">
      <c r="AF54" s="11" t="n">
        <v>50</v>
      </c>
      <c r="AG54" s="11" t="n">
        <v>50</v>
      </c>
      <c r="AH54" s="11" t="n">
        <f aca="false">AO$52-(AG54^AO$54*AO$52)/(AG54^AO$54+AO$53^AO$54)</f>
        <v>97.7973675377301</v>
      </c>
      <c r="AI54" s="11" t="n">
        <f aca="false">($AH54-AG43)^2</f>
        <v>51.3266081508318</v>
      </c>
      <c r="AJ54" s="11" t="n">
        <f aca="false">($AH54-AH43)^2</f>
        <v>0.977394656177107</v>
      </c>
      <c r="AK54" s="11" t="n">
        <f aca="false">($AH54-AI43)^2</f>
        <v>5.85545538065956</v>
      </c>
      <c r="AL54" s="11"/>
      <c r="AM54" s="11"/>
      <c r="AN54" s="12" t="s">
        <v>14</v>
      </c>
      <c r="AO54" s="11" t="n">
        <v>1</v>
      </c>
    </row>
    <row r="55" customFormat="false" ht="15" hidden="false" customHeight="false" outlineLevel="0" collapsed="false">
      <c r="AF55" s="11" t="n">
        <v>100</v>
      </c>
      <c r="AG55" s="11" t="n">
        <v>100</v>
      </c>
      <c r="AH55" s="11" t="n">
        <f aca="false">AO$52-(AG55^AO$54*AO$52)/(AG55^AO$54+AO$53^AO$54)</f>
        <v>95.6896756782012</v>
      </c>
      <c r="AI55" s="11" t="n">
        <f aca="false">($AH55-AG44)^2</f>
        <v>132.650206689397</v>
      </c>
      <c r="AJ55" s="11" t="n">
        <f aca="false">($AH55-AH44)^2</f>
        <v>42.074999373366</v>
      </c>
      <c r="AK55" s="11" t="n">
        <f aca="false">($AH55-AI44)^2</f>
        <v>2.84638400857211</v>
      </c>
      <c r="AL55" s="11"/>
      <c r="AM55" s="11"/>
      <c r="AN55" s="12" t="s">
        <v>15</v>
      </c>
      <c r="AO55" s="11" t="n">
        <f aca="false">SUM(AI52:AK59)</f>
        <v>1393.34732080452</v>
      </c>
    </row>
    <row r="56" customFormat="false" ht="15" hidden="false" customHeight="false" outlineLevel="0" collapsed="false">
      <c r="AF56" s="11" t="n">
        <v>500</v>
      </c>
      <c r="AG56" s="11" t="n">
        <v>500</v>
      </c>
      <c r="AH56" s="11" t="n">
        <f aca="false">AO$52-(AG56^AO$54*AO$52)/(AG56^AO$54+AO$53^AO$54)</f>
        <v>81.6177216495645</v>
      </c>
      <c r="AI56" s="11" t="n">
        <f aca="false">($AH56-AG45)^2</f>
        <v>12.6275683475317</v>
      </c>
      <c r="AJ56" s="11" t="n">
        <f aca="false">($AH56-AH45)^2</f>
        <v>90.6811146907625</v>
      </c>
      <c r="AK56" s="11" t="n">
        <f aca="false">($AH56-AI45)^2</f>
        <v>52.4181750822917</v>
      </c>
    </row>
    <row r="57" customFormat="false" ht="15" hidden="false" customHeight="false" outlineLevel="0" collapsed="false">
      <c r="AF57" s="11" t="n">
        <v>1000</v>
      </c>
      <c r="AG57" s="11" t="n">
        <v>1000</v>
      </c>
      <c r="AH57" s="11" t="n">
        <f aca="false">AO$52-(AG57^AO$54*AO$52)/(AG57^AO$54+AO$53^AO$54)</f>
        <v>68.9442058278009</v>
      </c>
      <c r="AI57" s="11" t="n">
        <f aca="false">($AH57-AG46)^2</f>
        <v>55.2195941772807</v>
      </c>
      <c r="AJ57" s="11" t="n">
        <f aca="false">($AH57-AH46)^2</f>
        <v>24.9354856568915</v>
      </c>
      <c r="AK57" s="11" t="n">
        <f aca="false">($AH57-AI46)^2</f>
        <v>89.954226055958</v>
      </c>
    </row>
    <row r="58" customFormat="false" ht="15" hidden="false" customHeight="false" outlineLevel="0" collapsed="false">
      <c r="AF58" s="11" t="n">
        <v>10000</v>
      </c>
      <c r="AG58" s="11" t="n">
        <v>10000</v>
      </c>
      <c r="AH58" s="11" t="n">
        <f aca="false">AO$52-(AG58^AO$54*AO$52)/(AG58^AO$54+AO$53^AO$54)</f>
        <v>18.1670133549785</v>
      </c>
      <c r="AI58" s="11" t="n">
        <f aca="false">($AH58-AG47)^2</f>
        <v>217.32657524651</v>
      </c>
      <c r="AJ58" s="11" t="n">
        <f aca="false">($AH58-AH47)^2</f>
        <v>164.690083518691</v>
      </c>
      <c r="AK58" s="11" t="n">
        <f aca="false">($AH58-AI47)^2</f>
        <v>208.396801400524</v>
      </c>
    </row>
    <row r="59" customFormat="false" ht="15" hidden="false" customHeight="false" outlineLevel="0" collapsed="false">
      <c r="AF59" s="11" t="n">
        <v>50000</v>
      </c>
      <c r="AG59" s="11" t="n">
        <v>50000</v>
      </c>
      <c r="AH59" s="11" t="n">
        <f aca="false">AO$52-(AG59^AO$54*AO$52)/(AG59^AO$54+AO$53^AO$54)</f>
        <v>4.25126497102968</v>
      </c>
      <c r="AI59" s="11" t="n">
        <f aca="false">($AH59-AG48)^2</f>
        <v>27.29310173081</v>
      </c>
      <c r="AJ59" s="11" t="n">
        <f aca="false">($AH59-AH48)^2</f>
        <v>27.3821610637303</v>
      </c>
      <c r="AK59" s="11" t="n">
        <f aca="false">($AH59-AI48)^2</f>
        <v>16.6931335757701</v>
      </c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PKII-52</v>
      </c>
      <c r="H76" s="11" t="n">
        <v>1000</v>
      </c>
      <c r="I76" s="11" t="n">
        <v>90.2115974802132</v>
      </c>
      <c r="J76" s="12" t="n">
        <v>103.482503364738</v>
      </c>
      <c r="K76" s="11" t="n">
        <v>77.4732403503081</v>
      </c>
      <c r="L76" s="0" t="n">
        <v>98.899816636106</v>
      </c>
      <c r="M76" s="0" t="n">
        <v>87.1345029239766</v>
      </c>
      <c r="N76" s="0" t="n">
        <v>82.7559542220848</v>
      </c>
      <c r="O76" s="11"/>
      <c r="P76" s="12" t="n">
        <f aca="false">AVERAGE(I76:N76)</f>
        <v>89.9929358295711</v>
      </c>
      <c r="Q76" s="12" t="n">
        <f aca="false">STDEV(I76:N76)/SQRT(6)</f>
        <v>3.99431298749221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93.1190437732192</v>
      </c>
      <c r="J77" s="11" t="n">
        <v>94.6164199192463</v>
      </c>
      <c r="K77" s="11" t="n">
        <v>81.0249756730457</v>
      </c>
      <c r="L77" s="0" t="n">
        <v>93.9656609434906</v>
      </c>
      <c r="M77" s="0" t="n">
        <v>90.55330634278</v>
      </c>
      <c r="N77" s="0" t="n">
        <v>90.6433652953913</v>
      </c>
      <c r="O77" s="11"/>
      <c r="P77" s="12" t="n">
        <f aca="false">AVERAGE(I77:N77)</f>
        <v>90.6537953245289</v>
      </c>
      <c r="Q77" s="12" t="n">
        <f aca="false">STDEV(I77:N77)/SQRT(6)</f>
        <v>2.0450971629097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96.8825714747214</v>
      </c>
      <c r="J78" s="11" t="n">
        <v>87.6177658142665</v>
      </c>
      <c r="K78" s="11" t="n">
        <v>86.3606876419073</v>
      </c>
      <c r="L78" s="0" t="n">
        <v>101.433572262044</v>
      </c>
      <c r="M78" s="0" t="n">
        <v>88.3340830709252</v>
      </c>
      <c r="N78" s="0" t="n">
        <v>89.3133312712651</v>
      </c>
      <c r="O78" s="11"/>
      <c r="P78" s="12" t="n">
        <f aca="false">AVERAGE(I78:N78)</f>
        <v>91.6570019225216</v>
      </c>
      <c r="Q78" s="12" t="n">
        <f aca="false">STDEV(I78:N78)/SQRT(6)</f>
        <v>2.4751354162391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99.3968483883389</v>
      </c>
      <c r="K83" s="11" t="n">
        <f aca="false">($J83-I76)^2</f>
        <v>84.3688342452231</v>
      </c>
      <c r="L83" s="11" t="n">
        <f aca="false">($J83-J76)^2</f>
        <v>16.6925765861751</v>
      </c>
      <c r="M83" s="11" t="n">
        <f aca="false">($J83-K76)^2</f>
        <v>480.644589405206</v>
      </c>
      <c r="N83" s="11" t="n">
        <f aca="false">($J83-L76)^2</f>
        <v>0.247040562727664</v>
      </c>
      <c r="O83" s="11" t="n">
        <f aca="false">($J83-M76)^2</f>
        <v>150.365116287366</v>
      </c>
      <c r="P83" s="11" t="n">
        <f aca="false">($J83-N76)^2</f>
        <v>276.919358652468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97.055286294391</v>
      </c>
      <c r="K84" s="11" t="n">
        <f aca="false">($J84-I77)^2</f>
        <v>15.4940051854812</v>
      </c>
      <c r="L84" s="11" t="n">
        <f aca="false">($J84-J77)^2</f>
        <v>5.94806919581165</v>
      </c>
      <c r="M84" s="11" t="n">
        <f aca="false">($J84-K77)^2</f>
        <v>256.970858616817</v>
      </c>
      <c r="N84" s="11" t="n">
        <f aca="false">($J84-L77)^2</f>
        <v>9.54578480892663</v>
      </c>
      <c r="O84" s="11" t="n">
        <f aca="false">($J84-M77)^2</f>
        <v>42.2757432911518</v>
      </c>
      <c r="P84" s="11" t="n">
        <f aca="false">($J84-N77)^2</f>
        <v>41.1127308974137</v>
      </c>
      <c r="R84" s="12" t="s">
        <v>0</v>
      </c>
      <c r="S84" s="11" t="n">
        <v>164795.793406884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89.1772428196112</v>
      </c>
      <c r="K85" s="11" t="n">
        <f aca="false">($J85-I78)^2</f>
        <v>59.3720896832625</v>
      </c>
      <c r="L85" s="11" t="n">
        <f aca="false">($J85-J78)^2</f>
        <v>2.43196853019884</v>
      </c>
      <c r="M85" s="11" t="n">
        <f aca="false">($J85-K78)^2</f>
        <v>7.93298306905059</v>
      </c>
      <c r="N85" s="11" t="n">
        <f aca="false">($J85-L78)^2</f>
        <v>150.217611401445</v>
      </c>
      <c r="O85" s="11" t="n">
        <f aca="false">($J85-M78)^2</f>
        <v>0.710918361804224</v>
      </c>
      <c r="P85" s="11" t="n">
        <f aca="false">($J85-N78)^2</f>
        <v>0.0185200666735571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1601.2687988472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P108" s="0" t="s">
        <v>2</v>
      </c>
      <c r="Q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1"/>
      <c r="P109" s="12" t="n">
        <f aca="false">AVERAGE(I109:N109)</f>
        <v>100</v>
      </c>
      <c r="Q109" s="12" t="n">
        <f aca="false">STDEV(I109:N109)/SQRT(6)</f>
        <v>0</v>
      </c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TL4-58</v>
      </c>
      <c r="H110" s="11" t="n">
        <v>1000</v>
      </c>
      <c r="I110" s="11" t="n">
        <v>97.9324826360847</v>
      </c>
      <c r="J110" s="12" t="n">
        <v>100.252355316285</v>
      </c>
      <c r="K110" s="11" t="n">
        <v>91.3882581900746</v>
      </c>
      <c r="L110" s="0" t="n">
        <v>104.350725120853</v>
      </c>
      <c r="M110" s="0" t="n">
        <v>85.3801169590643</v>
      </c>
      <c r="N110" s="0" t="n">
        <v>92.9167955459326</v>
      </c>
      <c r="O110" s="11"/>
      <c r="P110" s="12" t="n">
        <f aca="false">AVERAGE(I110:N110)</f>
        <v>95.3701222947157</v>
      </c>
      <c r="Q110" s="12" t="n">
        <f aca="false">STDEV(I110:N110)/SQRT(6)</f>
        <v>2.78524312168744</v>
      </c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72.4600226134712</v>
      </c>
      <c r="J111" s="11" t="n">
        <v>76.0262449528937</v>
      </c>
      <c r="K111" s="11" t="n">
        <v>69.704832954914</v>
      </c>
      <c r="L111" s="0" t="n">
        <v>79.7799633272212</v>
      </c>
      <c r="M111" s="0" t="n">
        <v>65.167191482981</v>
      </c>
      <c r="N111" s="0" t="n">
        <v>67.9245283018868</v>
      </c>
      <c r="O111" s="11"/>
      <c r="P111" s="12" t="n">
        <f aca="false">AVERAGE(I111:N111)</f>
        <v>71.843797272228</v>
      </c>
      <c r="Q111" s="12" t="n">
        <f aca="false">STDEV(I111:N111)/SQRT(6)</f>
        <v>2.20127414923533</v>
      </c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20000</v>
      </c>
      <c r="I112" s="11" t="n">
        <v>20.8690033920207</v>
      </c>
      <c r="J112" s="11" t="n">
        <v>20.2388963660834</v>
      </c>
      <c r="K112" s="11" t="n">
        <v>15.2773272786247</v>
      </c>
      <c r="L112" s="0" t="n">
        <v>22.7537922987164</v>
      </c>
      <c r="M112" s="0" t="n">
        <v>13.4802819013345</v>
      </c>
      <c r="N112" s="0" t="n">
        <v>17.4296319208166</v>
      </c>
      <c r="O112" s="11"/>
      <c r="P112" s="12" t="n">
        <f aca="false">AVERAGE(I112:N112)</f>
        <v>18.3414888595994</v>
      </c>
      <c r="Q112" s="12" t="n">
        <f aca="false">STDEV(I112:N112)/SQRT(6)</f>
        <v>1.4526849734006</v>
      </c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89.6386574505313</v>
      </c>
      <c r="K117" s="11" t="n">
        <f aca="false">($J117-I110)^2</f>
        <v>68.7875362085202</v>
      </c>
      <c r="L117" s="11" t="n">
        <f aca="false">($J117-J110)^2</f>
        <v>112.650582385505</v>
      </c>
      <c r="M117" s="11" t="n">
        <f aca="false">($J117-K110)^2</f>
        <v>3.0611027478105</v>
      </c>
      <c r="N117" s="11" t="n">
        <f aca="false">($J117-L110)^2</f>
        <v>216.444935136125</v>
      </c>
      <c r="O117" s="11" t="n">
        <f aca="false">($J117-M110)^2</f>
        <v>18.1351671174639</v>
      </c>
      <c r="P117" s="11" t="n">
        <f aca="false">($J117-N110)^2</f>
        <v>10.7461893725214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63.3733414710792</v>
      </c>
      <c r="K118" s="11" t="n">
        <f aca="false">($J118-I111)^2</f>
        <v>82.5677741835032</v>
      </c>
      <c r="L118" s="11" t="n">
        <f aca="false">($J118-J111)^2</f>
        <v>160.095966520115</v>
      </c>
      <c r="M118" s="11" t="n">
        <f aca="false">($J118-K111)^2</f>
        <v>40.0877844098732</v>
      </c>
      <c r="N118" s="11" t="n">
        <f aca="false">($J118-L111)^2</f>
        <v>269.177240730438</v>
      </c>
      <c r="O118" s="11" t="n">
        <f aca="false">($J118-M111)^2</f>
        <v>3.21789786520025</v>
      </c>
      <c r="P118" s="11" t="n">
        <f aca="false">($J118-N111)^2</f>
        <v>20.7133015689169</v>
      </c>
      <c r="R118" s="12" t="s">
        <v>0</v>
      </c>
      <c r="S118" s="11" t="n">
        <v>8651.25894859325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30.1950394714436</v>
      </c>
      <c r="K119" s="11" t="n">
        <f aca="false">($J119-I112)^2</f>
        <v>86.9749489546975</v>
      </c>
      <c r="L119" s="11" t="n">
        <f aca="false">($J119-J112)^2</f>
        <v>99.1247855344113</v>
      </c>
      <c r="M119" s="11" t="n">
        <f aca="false">($J119-K112)^2</f>
        <v>222.538137067777</v>
      </c>
      <c r="N119" s="11" t="n">
        <f aca="false">($J119-L112)^2</f>
        <v>55.3721594856204</v>
      </c>
      <c r="O119" s="11" t="n">
        <f aca="false">($J119-M112)^2</f>
        <v>279.383120627519</v>
      </c>
      <c r="P119" s="11" t="n">
        <f aca="false">($J119-N112)^2</f>
        <v>162.955629933605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1912.03425984962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TL4-66</v>
      </c>
      <c r="H144" s="11" t="n">
        <v>1000</v>
      </c>
      <c r="I144" s="11" t="n">
        <v>88.06331771927</v>
      </c>
      <c r="J144" s="12" t="n">
        <v>95.2893674293405</v>
      </c>
      <c r="K144" s="11" t="n">
        <v>90.7881933181966</v>
      </c>
      <c r="L144" s="0" t="n">
        <v>99.7499583263877</v>
      </c>
      <c r="M144" s="0" t="n">
        <v>77.0280401859349</v>
      </c>
      <c r="N144" s="0" t="n">
        <v>85.446953294154</v>
      </c>
      <c r="O144" s="11"/>
      <c r="P144" s="12" t="n">
        <f aca="false">AVERAGE(I144:N144)</f>
        <v>89.3943050455473</v>
      </c>
      <c r="Q144" s="12" t="n">
        <f aca="false">STDEV(I144:N144)/SQRT(6)</f>
        <v>3.23631405351029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67.3558391213051</v>
      </c>
      <c r="J145" s="11" t="n">
        <v>72.7624495289367</v>
      </c>
      <c r="K145" s="11" t="n">
        <v>68.1803438209536</v>
      </c>
      <c r="L145" s="0" t="n">
        <v>79.2965494249042</v>
      </c>
      <c r="M145" s="0" t="n">
        <v>54.1310541310541</v>
      </c>
      <c r="N145" s="0" t="n">
        <v>83.7766780080421</v>
      </c>
      <c r="O145" s="11"/>
      <c r="P145" s="12" t="n">
        <f aca="false">AVERAGE(I145:N145)</f>
        <v>70.9171523391993</v>
      </c>
      <c r="Q145" s="12" t="n">
        <f aca="false">STDEV(I145:N145)/SQRT(6)</f>
        <v>4.24630421041241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11" t="n">
        <v>15.4417703117429</v>
      </c>
      <c r="J146" s="11" t="n">
        <v>17.3620457604307</v>
      </c>
      <c r="K146" s="11" t="n">
        <v>15.8125202724619</v>
      </c>
      <c r="L146" s="0" t="n">
        <v>22.2370395065844</v>
      </c>
      <c r="M146" s="0" t="n">
        <v>13.7801769380717</v>
      </c>
      <c r="N146" s="0" t="n">
        <v>18.1719764924219</v>
      </c>
      <c r="O146" s="11"/>
      <c r="P146" s="12" t="n">
        <f aca="false">AVERAGE(I146:N146)</f>
        <v>17.1342548802856</v>
      </c>
      <c r="Q146" s="12" t="n">
        <f aca="false">STDEV(I146:N146)/SQRT(6)</f>
        <v>1.19761556161237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88.8370578902548</v>
      </c>
      <c r="K151" s="11" t="n">
        <f aca="false">($J151-I144)^2</f>
        <v>0.598673852195645</v>
      </c>
      <c r="L151" s="11" t="n">
        <f aca="false">($J151-J144)^2</f>
        <v>41.6322983881758</v>
      </c>
      <c r="M151" s="11" t="n">
        <f aca="false">($J151-K144)^2</f>
        <v>3.80692945816949</v>
      </c>
      <c r="N151" s="11" t="n">
        <f aca="false">($J151-L144)^2</f>
        <v>119.091395928949</v>
      </c>
      <c r="O151" s="11" t="n">
        <f aca="false">($J151-M144)^2</f>
        <v>139.452899140942</v>
      </c>
      <c r="P151" s="11" t="n">
        <f aca="false">($J151-N144)^2</f>
        <v>11.492809172504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61.414429183235</v>
      </c>
      <c r="K152" s="11" t="n">
        <f aca="false">($J152-I145)^2</f>
        <v>35.3003520521982</v>
      </c>
      <c r="L152" s="11" t="n">
        <f aca="false">($J152-J145)^2</f>
        <v>128.77756576646</v>
      </c>
      <c r="M152" s="11" t="n">
        <f aca="false">($J152-K145)^2</f>
        <v>45.7776008848948</v>
      </c>
      <c r="N152" s="11" t="n">
        <f aca="false">($J152-L145)^2</f>
        <v>319.770224337516</v>
      </c>
      <c r="O152" s="11" t="n">
        <f aca="false">($J152-M145)^2</f>
        <v>53.047552150731</v>
      </c>
      <c r="P152" s="11" t="n">
        <f aca="false">($J152-N145)^2</f>
        <v>500.070172502587</v>
      </c>
      <c r="R152" s="12" t="s">
        <v>0</v>
      </c>
      <c r="S152" s="11" t="n">
        <v>7958.21182416603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28.4646667469886</v>
      </c>
      <c r="K153" s="11" t="n">
        <f aca="false">($J153-I146)^2</f>
        <v>169.595831563136</v>
      </c>
      <c r="L153" s="11" t="n">
        <f aca="false">($J153-J146)^2</f>
        <v>123.268192771157</v>
      </c>
      <c r="M153" s="11" t="n">
        <f aca="false">($J153-K146)^2</f>
        <v>160.076810412879</v>
      </c>
      <c r="N153" s="11" t="n">
        <f aca="false">($J153-L146)^2</f>
        <v>38.7833410454248</v>
      </c>
      <c r="O153" s="11" t="n">
        <f aca="false">($J153-M146)^2</f>
        <v>215.634240948185</v>
      </c>
      <c r="P153" s="11" t="n">
        <f aca="false">($J153-N146)^2</f>
        <v>105.939472676453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2212.11636305256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TL4-32</v>
      </c>
      <c r="H178" s="11" t="n">
        <v>1000</v>
      </c>
      <c r="I178" s="11" t="n">
        <v>95.2511710547569</v>
      </c>
      <c r="J178" s="12" t="n">
        <v>93.9266487213997</v>
      </c>
      <c r="K178" s="11" t="n">
        <v>104.573467401881</v>
      </c>
      <c r="L178" s="0" t="n">
        <v>104.96749458243</v>
      </c>
      <c r="M178" s="0" t="n">
        <v>77.0730244414455</v>
      </c>
      <c r="N178" s="0" t="n">
        <v>100.634085988246</v>
      </c>
      <c r="O178" s="11"/>
      <c r="P178" s="12" t="n">
        <f aca="false">AVERAGE(I178:N178)</f>
        <v>96.0709820316932</v>
      </c>
      <c r="Q178" s="12" t="n">
        <f aca="false">STDEV(I178:N178)/SQRT(6)</f>
        <v>4.23656605730936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89.0324664836053</v>
      </c>
      <c r="J179" s="11" t="n">
        <v>84.0174966352624</v>
      </c>
      <c r="K179" s="11" t="n">
        <v>90.2367823548492</v>
      </c>
      <c r="L179" s="0" t="n">
        <v>88.9981663610602</v>
      </c>
      <c r="M179" s="0" t="n">
        <v>72.1997300944669</v>
      </c>
      <c r="N179" s="0" t="n">
        <v>87.0089699969069</v>
      </c>
      <c r="O179" s="11"/>
      <c r="P179" s="12" t="n">
        <f aca="false">AVERAGE(I179:N179)</f>
        <v>85.2489353210251</v>
      </c>
      <c r="Q179" s="12" t="n">
        <f aca="false">STDEV(I179:N179)/SQRT(6)</f>
        <v>2.75769456747564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11" t="n">
        <v>70.78016475529</v>
      </c>
      <c r="J180" s="11" t="n">
        <v>78.8021534320323</v>
      </c>
      <c r="K180" s="11" t="n">
        <v>80.003243593902</v>
      </c>
      <c r="L180" s="0" t="n">
        <v>88.4480746791132</v>
      </c>
      <c r="M180" s="0" t="n">
        <v>62.5581046633678</v>
      </c>
      <c r="N180" s="0" t="n">
        <v>80.0804206619239</v>
      </c>
      <c r="O180" s="11"/>
      <c r="P180" s="12" t="n">
        <f aca="false">AVERAGE(I180:N180)</f>
        <v>76.7786936309382</v>
      </c>
      <c r="Q180" s="12" t="n">
        <f aca="false">STDEV(I180:N180)/SQRT(6)</f>
        <v>3.65045872332739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98.2742707887721</v>
      </c>
      <c r="K185" s="11" t="n">
        <f aca="false">($J185-I178)^2</f>
        <v>9.13913200180271</v>
      </c>
      <c r="L185" s="11" t="n">
        <f aca="false">($J185-J178)^2</f>
        <v>18.9018176407033</v>
      </c>
      <c r="M185" s="11" t="n">
        <f aca="false">($J185-K178)^2</f>
        <v>39.6798779706029</v>
      </c>
      <c r="N185" s="11" t="n">
        <f aca="false">($J185-L178)^2</f>
        <v>44.7992447519885</v>
      </c>
      <c r="O185" s="11" t="n">
        <f aca="false">($J185-M178)^2</f>
        <v>449.492846680029</v>
      </c>
      <c r="P185" s="11" t="n">
        <f aca="false">($J185-N178)^2</f>
        <v>5.56872777566811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91.9285213997879</v>
      </c>
      <c r="K186" s="11" t="n">
        <f aca="false">($J186-I179)^2</f>
        <v>8.38713407754528</v>
      </c>
      <c r="L186" s="11" t="n">
        <f aca="false">($J186-J179)^2</f>
        <v>62.5843128249354</v>
      </c>
      <c r="M186" s="11" t="n">
        <f aca="false">($J186-K179)^2</f>
        <v>2.86198099617006</v>
      </c>
      <c r="N186" s="11" t="n">
        <f aca="false">($J186-L179)^2</f>
        <v>8.58698065299672</v>
      </c>
      <c r="O186" s="11" t="n">
        <f aca="false">($J186-M179)^2</f>
        <v>389.225206368909</v>
      </c>
      <c r="P186" s="11" t="n">
        <f aca="false">($J186-N179)^2</f>
        <v>24.2019860055883</v>
      </c>
      <c r="R186" s="12" t="s">
        <v>0</v>
      </c>
      <c r="S186" s="11" t="n">
        <v>56946.5186944633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74.0079209048881</v>
      </c>
      <c r="K187" s="11" t="n">
        <f aca="false">($J187-I180)^2</f>
        <v>10.418409761268</v>
      </c>
      <c r="L187" s="11" t="n">
        <f aca="false">($J187-J180)^2</f>
        <v>22.9846655243279</v>
      </c>
      <c r="M187" s="11" t="n">
        <f aca="false">($J187-K180)^2</f>
        <v>35.9438941454054</v>
      </c>
      <c r="N187" s="11" t="n">
        <f aca="false">($J187-L180)^2</f>
        <v>208.518041023269</v>
      </c>
      <c r="O187" s="11" t="n">
        <f aca="false">($J187-M180)^2</f>
        <v>131.098291964581</v>
      </c>
      <c r="P187" s="11" t="n">
        <f aca="false">($J187-N180)^2</f>
        <v>36.8752532992004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1509.26780346499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AVERAGE(I211:N211)</f>
        <v>100</v>
      </c>
      <c r="Q211" s="12" t="n">
        <f aca="false">STDEV(I211:N211)/SQRT(6)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TL4-28</v>
      </c>
      <c r="H212" s="11" t="n">
        <v>1000</v>
      </c>
      <c r="I212" s="11" t="n">
        <v>93.5067032789533</v>
      </c>
      <c r="J212" s="12" t="n">
        <v>93.657469717362</v>
      </c>
      <c r="K212" s="11" t="n">
        <v>96.8374959455076</v>
      </c>
      <c r="L212" s="0" t="n">
        <v>96.9828304717453</v>
      </c>
      <c r="M212" s="0" t="n">
        <v>87.6743139901035</v>
      </c>
      <c r="N212" s="0" t="n">
        <v>102.505412929168</v>
      </c>
      <c r="O212" s="11"/>
      <c r="P212" s="12" t="n">
        <f aca="false">AVERAGE(I212:N212)</f>
        <v>95.1940377221399</v>
      </c>
      <c r="Q212" s="12" t="n">
        <f aca="false">STDEV(I212:N212)/SQRT(6)</f>
        <v>2.00923970374836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98.0778549507349</v>
      </c>
      <c r="J213" s="11" t="n">
        <v>96.6016150740242</v>
      </c>
      <c r="K213" s="11" t="n">
        <v>93.0100551410963</v>
      </c>
      <c r="L213" s="0" t="n">
        <v>102.733788964827</v>
      </c>
      <c r="M213" s="0" t="n">
        <v>83.2208726945569</v>
      </c>
      <c r="N213" s="0" t="n">
        <v>96.2418806062481</v>
      </c>
      <c r="O213" s="11"/>
      <c r="P213" s="12" t="n">
        <f aca="false">AVERAGE(I213:N213)</f>
        <v>94.9810112385812</v>
      </c>
      <c r="Q213" s="12" t="n">
        <f aca="false">STDEV(I213:N213)/SQRT(6)</f>
        <v>2.68388821374706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11" t="n">
        <v>100.290744629301</v>
      </c>
      <c r="J214" s="11" t="n">
        <v>91.8236877523553</v>
      </c>
      <c r="K214" s="11" t="n">
        <v>91.3558222510541</v>
      </c>
      <c r="L214" s="0" t="n">
        <v>98.6664444074012</v>
      </c>
      <c r="M214" s="0" t="n">
        <v>79.5171689908532</v>
      </c>
      <c r="N214" s="0" t="n">
        <v>97.3399319517476</v>
      </c>
      <c r="O214" s="11"/>
      <c r="P214" s="12" t="n">
        <f aca="false">AVERAGE(I214:N214)</f>
        <v>93.1656333304521</v>
      </c>
      <c r="Q214" s="12" t="n">
        <f aca="false">STDEV(I214:N214)/SQRT(6)</f>
        <v>3.10809542652736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99.5721253929459</v>
      </c>
      <c r="K219" s="11" t="n">
        <f aca="false">($J219-I212)^2</f>
        <v>36.7893454209106</v>
      </c>
      <c r="L219" s="11" t="n">
        <f aca="false">($J219-J212)^2</f>
        <v>34.9831517607169</v>
      </c>
      <c r="M219" s="11" t="n">
        <f aca="false">($J219-K212)^2</f>
        <v>7.47819821479675</v>
      </c>
      <c r="N219" s="11" t="n">
        <f aca="false">($J219-L212)^2</f>
        <v>6.70444818895524</v>
      </c>
      <c r="O219" s="11" t="n">
        <f aca="false">($J219-M212)^2</f>
        <v>141.557916177607</v>
      </c>
      <c r="P219" s="11" t="n">
        <f aca="false">($J219-N212)^2</f>
        <v>8.60417577015589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97.8966261746893</v>
      </c>
      <c r="K220" s="11" t="n">
        <f aca="false">($J220-I213)^2</f>
        <v>0.0328438692669966</v>
      </c>
      <c r="L220" s="11" t="n">
        <f aca="false">($J220-J213)^2</f>
        <v>1.67705375084578</v>
      </c>
      <c r="M220" s="11" t="n">
        <f aca="false">($J220-K213)^2</f>
        <v>23.8785764663499</v>
      </c>
      <c r="N220" s="11" t="n">
        <f aca="false">($J220-L213)^2</f>
        <v>23.398143858293</v>
      </c>
      <c r="O220" s="11" t="n">
        <f aca="false">($J220-M213)^2</f>
        <v>215.377740209617</v>
      </c>
      <c r="P220" s="11" t="n">
        <f aca="false">($J220-N213)^2</f>
        <v>2.7381828962757</v>
      </c>
      <c r="R220" s="12" t="s">
        <v>0</v>
      </c>
      <c r="S220" s="11" t="n">
        <v>232713.331783111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92.085894377284</v>
      </c>
      <c r="K221" s="11" t="n">
        <f aca="false">($J221-I214)^2</f>
        <v>67.3195676580227</v>
      </c>
      <c r="L221" s="11" t="n">
        <f aca="false">($J221-J214)^2</f>
        <v>0.0687523141565269</v>
      </c>
      <c r="M221" s="11" t="n">
        <f aca="false">($J221-K214)^2</f>
        <v>0.533005309497929</v>
      </c>
      <c r="N221" s="11" t="n">
        <f aca="false">($J221-L214)^2</f>
        <v>43.3036386988749</v>
      </c>
      <c r="O221" s="11" t="n">
        <f aca="false">($J221-M214)^2</f>
        <v>157.972857839511</v>
      </c>
      <c r="P221" s="11" t="n">
        <f aca="false">($J221-N214)^2</f>
        <v>27.6049108338748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800.022509237729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E245" s="1" t="s">
        <v>66</v>
      </c>
      <c r="AJ245" s="0" t="s">
        <v>2</v>
      </c>
      <c r="AK245" s="0" t="s">
        <v>5</v>
      </c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11" t="n">
        <v>0</v>
      </c>
      <c r="AF246" s="3" t="n">
        <v>100</v>
      </c>
      <c r="AG246" s="3" t="n">
        <v>100</v>
      </c>
      <c r="AH246" s="3" t="n">
        <v>100</v>
      </c>
      <c r="AI246" s="3"/>
      <c r="AJ246" s="12" t="n">
        <f aca="false">AVERAGE(AF246:AI246)</f>
        <v>100</v>
      </c>
      <c r="AK246" s="12" t="n">
        <f aca="false">STDEV(AF246:AI246)/SQRT(3)</f>
        <v>0</v>
      </c>
      <c r="AL246" s="3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TL4-63</v>
      </c>
      <c r="H247" s="11" t="n">
        <v>1000</v>
      </c>
      <c r="I247" s="11" t="n">
        <v>88.5478921014376</v>
      </c>
      <c r="J247" s="12" t="n">
        <v>90.4946164199193</v>
      </c>
      <c r="K247" s="11" t="n">
        <v>91.5828738241972</v>
      </c>
      <c r="L247" s="0" t="n">
        <v>99.9833305550925</v>
      </c>
      <c r="M247" s="0" t="n">
        <v>78.1676413255361</v>
      </c>
      <c r="N247" s="0" t="n">
        <v>90.040210330962</v>
      </c>
      <c r="O247" s="11"/>
      <c r="P247" s="12" t="n">
        <f aca="false">AVERAGE(I247:N247)</f>
        <v>89.8027607595241</v>
      </c>
      <c r="Q247" s="12" t="n">
        <f aca="false">STDEV(I247:N247)/SQRT(6)</f>
        <v>2.85364416160267</v>
      </c>
      <c r="R247" s="12"/>
      <c r="S247" s="11"/>
      <c r="X247" s="12"/>
      <c r="Y247" s="12"/>
      <c r="AE247" s="11" t="n">
        <v>50</v>
      </c>
      <c r="AF247" s="0" t="n">
        <v>97.5998962117281</v>
      </c>
      <c r="AG247" s="0" t="n">
        <v>96.3321709931551</v>
      </c>
      <c r="AH247" s="0" t="n">
        <v>90.8315293518401</v>
      </c>
      <c r="AJ247" s="12" t="n">
        <f aca="false">AVERAGE(AF247:AI247)</f>
        <v>94.9211988522411</v>
      </c>
      <c r="AK247" s="12" t="n">
        <f aca="false">STDEV(AF247:AI247)/SQRT(3)</f>
        <v>2.07732434270097</v>
      </c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74.511387497981</v>
      </c>
      <c r="J248" s="11" t="n">
        <v>70.6763122476447</v>
      </c>
      <c r="K248" s="11" t="n">
        <v>71.2131041193643</v>
      </c>
      <c r="L248" s="0" t="n">
        <v>76.8628104684114</v>
      </c>
      <c r="M248" s="0" t="n">
        <v>61.6134352976458</v>
      </c>
      <c r="N248" s="0" t="n">
        <v>67.7698731828024</v>
      </c>
      <c r="O248" s="11"/>
      <c r="P248" s="12" t="n">
        <f aca="false">AVERAGE(I248:N248)</f>
        <v>70.4411538023083</v>
      </c>
      <c r="Q248" s="12" t="n">
        <f aca="false">STDEV(I248:N248)/SQRT(6)</f>
        <v>2.18723598488153</v>
      </c>
      <c r="R248" s="12"/>
      <c r="S248" s="11"/>
      <c r="X248" s="12"/>
      <c r="Y248" s="12"/>
      <c r="AC248" s="2"/>
      <c r="AE248" s="11" t="n">
        <v>100</v>
      </c>
      <c r="AF248" s="0" t="n">
        <v>103.399065905553</v>
      </c>
      <c r="AG248" s="0" t="n">
        <v>98.9409789487279</v>
      </c>
      <c r="AH248" s="0" t="n">
        <v>94.880937221444</v>
      </c>
      <c r="AJ248" s="12" t="n">
        <f aca="false">AVERAGE(AF248:AI248)</f>
        <v>99.0736606919083</v>
      </c>
      <c r="AK248" s="12" t="n">
        <f aca="false">STDEV(AF248:AI248)/SQRT(3)</f>
        <v>2.45986669039132</v>
      </c>
      <c r="AT248" s="12"/>
      <c r="AU248" s="12"/>
    </row>
    <row r="249" customFormat="false" ht="15" hidden="false" customHeight="false" outlineLevel="0" collapsed="false">
      <c r="H249" s="11" t="n">
        <v>20000</v>
      </c>
      <c r="I249" s="11" t="n">
        <v>9.72379260216443</v>
      </c>
      <c r="J249" s="11" t="n">
        <v>4.00403768506056</v>
      </c>
      <c r="K249" s="11" t="n">
        <v>6.9250729808628</v>
      </c>
      <c r="L249" s="0" t="n">
        <v>8.90148358059676</v>
      </c>
      <c r="M249" s="0" t="n">
        <v>5.87794272004798</v>
      </c>
      <c r="N249" s="0" t="n">
        <v>8.52149706155274</v>
      </c>
      <c r="O249" s="11"/>
      <c r="P249" s="12" t="n">
        <f aca="false">AVERAGE(I249:N249)</f>
        <v>7.32563777171421</v>
      </c>
      <c r="Q249" s="12" t="n">
        <f aca="false">STDEV(I249:N249)/SQRT(6)</f>
        <v>0.874715502229607</v>
      </c>
      <c r="R249" s="12"/>
      <c r="S249" s="11"/>
      <c r="X249" s="12"/>
      <c r="Y249" s="12"/>
      <c r="AE249" s="11" t="n">
        <v>500</v>
      </c>
      <c r="AF249" s="0" t="n">
        <v>96.536066424494</v>
      </c>
      <c r="AG249" s="0" t="n">
        <v>96.9391708640062</v>
      </c>
      <c r="AH249" s="0" t="n">
        <v>90.869731312874</v>
      </c>
      <c r="AJ249" s="12" t="n">
        <f aca="false">AVERAGE(AF249:AI249)</f>
        <v>94.7816562004581</v>
      </c>
      <c r="AK249" s="12" t="n">
        <f aca="false">STDEV(AF249:AI249)/SQRT(3)</f>
        <v>1.95942087888772</v>
      </c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  <c r="AE250" s="11" t="n">
        <v>1000</v>
      </c>
      <c r="AF250" s="0" t="n">
        <v>98.1707317073171</v>
      </c>
      <c r="AG250" s="0" t="n">
        <v>96.551724137931</v>
      </c>
      <c r="AH250" s="0" t="n">
        <v>97.8861581561187</v>
      </c>
      <c r="AJ250" s="12" t="n">
        <f aca="false">AVERAGE(AF250:AI250)</f>
        <v>97.5362046671223</v>
      </c>
      <c r="AK250" s="12" t="n">
        <f aca="false">STDEV(AF250:AI250)/SQRT(3)</f>
        <v>0.499048080775774</v>
      </c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  <c r="AE251" s="11" t="n">
        <v>10000</v>
      </c>
      <c r="AF251" s="0" t="n">
        <v>65.5552672548002</v>
      </c>
      <c r="AG251" s="0" t="n">
        <v>63.3346248224203</v>
      </c>
      <c r="AH251" s="0" t="n">
        <v>70.9410416401375</v>
      </c>
      <c r="AI251" s="11"/>
      <c r="AJ251" s="12" t="n">
        <f aca="false">AVERAGE(AF251:AI251)</f>
        <v>66.6103112391193</v>
      </c>
      <c r="AK251" s="12" t="n">
        <f aca="false">STDEV(AF251:AI251)/SQRT(3)</f>
        <v>2.25826131923424</v>
      </c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  <c r="AE252" s="11" t="n">
        <v>50000</v>
      </c>
      <c r="AF252" s="0" t="n">
        <v>-0.0389206019719754</v>
      </c>
      <c r="AG252" s="0" t="n">
        <v>-1.56270179516983</v>
      </c>
      <c r="AH252" s="0" t="n">
        <v>1.36253661021266</v>
      </c>
      <c r="AJ252" s="12" t="n">
        <f aca="false">AVERAGE(AF252:AI252)</f>
        <v>-0.0796952623097152</v>
      </c>
      <c r="AK252" s="12" t="n">
        <f aca="false">STDEV(AF252:AI252)/SQRT(3)</f>
        <v>0.844689659337561</v>
      </c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 t="n">
        <v>100000</v>
      </c>
      <c r="AF253" s="11" t="n">
        <v>-12.2340425531915</v>
      </c>
      <c r="AG253" s="12" t="n">
        <v>-3.7582332429291</v>
      </c>
      <c r="AH253" s="11" t="n">
        <v>-9.8815739207946</v>
      </c>
      <c r="AJ253" s="12" t="n">
        <f aca="false">AVERAGE(AF253:AI253)</f>
        <v>-8.62461657230507</v>
      </c>
      <c r="AK253" s="12" t="n">
        <f aca="false">STDEV(AF253:AI253)/SQRT(3)</f>
        <v>2.52618237649383</v>
      </c>
      <c r="AM253" s="12" t="s">
        <v>10</v>
      </c>
      <c r="AN253" s="11" t="n">
        <v>0</v>
      </c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87.183592568156</v>
      </c>
      <c r="K254" s="11" t="n">
        <f aca="false">($J254-I247)^2</f>
        <v>1.86131321651246</v>
      </c>
      <c r="L254" s="11" t="n">
        <f aca="false">($J254-J247)^2</f>
        <v>10.9628789469456</v>
      </c>
      <c r="M254" s="11" t="n">
        <f aca="false">($J254-K247)^2</f>
        <v>19.3536755697556</v>
      </c>
      <c r="N254" s="11" t="n">
        <f aca="false">($J254-L247)^2</f>
        <v>163.833292534226</v>
      </c>
      <c r="O254" s="11" t="n">
        <f aca="false">($J254-M247)^2</f>
        <v>81.2873768092989</v>
      </c>
      <c r="P254" s="11" t="n">
        <f aca="false">($J254-N247)^2</f>
        <v>8.1602650427789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 t="n">
        <v>200000</v>
      </c>
      <c r="AF254" s="11" t="n">
        <v>-3.43798650752465</v>
      </c>
      <c r="AG254" s="12" t="n">
        <v>-0.400361616944335</v>
      </c>
      <c r="AH254" s="11" t="n">
        <v>-0.458423532407997</v>
      </c>
      <c r="AJ254" s="12" t="n">
        <f aca="false">AVERAGE(AF254:AI254)</f>
        <v>-1.43225721895899</v>
      </c>
      <c r="AK254" s="12" t="n">
        <f aca="false">STDEV(AF254:AI254)/SQRT(3)</f>
        <v>1.00300469935164</v>
      </c>
      <c r="AM254" s="12" t="s">
        <v>12</v>
      </c>
      <c r="AN254" s="11" t="n">
        <v>100</v>
      </c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57.6360887303254</v>
      </c>
      <c r="K255" s="11" t="n">
        <f aca="false">($J255-I248)^2</f>
        <v>284.775708497639</v>
      </c>
      <c r="L255" s="11" t="n">
        <f aca="false">($J255-J248)^2</f>
        <v>170.047429381647</v>
      </c>
      <c r="M255" s="11" t="n">
        <f aca="false">($J255-K248)^2</f>
        <v>184.335346874199</v>
      </c>
      <c r="N255" s="11" t="n">
        <f aca="false">($J255-L248)^2</f>
        <v>369.666828793789</v>
      </c>
      <c r="O255" s="11" t="n">
        <f aca="false">($J255-M248)^2</f>
        <v>15.8192857165754</v>
      </c>
      <c r="P255" s="11" t="n">
        <f aca="false">($J255-N248)^2</f>
        <v>102.693587329265</v>
      </c>
      <c r="R255" s="12" t="s">
        <v>0</v>
      </c>
      <c r="S255" s="11" t="n">
        <v>6802.49851854249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M255" s="12" t="s">
        <v>0</v>
      </c>
      <c r="AN255" s="11" t="n">
        <v>10443.1266370882</v>
      </c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20000</v>
      </c>
      <c r="I256" s="11" t="n">
        <v>20000</v>
      </c>
      <c r="J256" s="11" t="n">
        <f aca="false">S$254-((I256^S$256*S$254)/(I256^S$256+S$255^S$256))</f>
        <v>25.3800910159043</v>
      </c>
      <c r="K256" s="11" t="n">
        <f aca="false">($J256-I249)^2</f>
        <v>245.119680020074</v>
      </c>
      <c r="L256" s="11" t="n">
        <f aca="false">($J256-J249)^2</f>
        <v>456.935656003076</v>
      </c>
      <c r="M256" s="11" t="n">
        <f aca="false">($J256-K249)^2</f>
        <v>340.587690673707</v>
      </c>
      <c r="N256" s="11" t="n">
        <f aca="false">($J256-L249)^2</f>
        <v>271.544503006973</v>
      </c>
      <c r="O256" s="11" t="n">
        <f aca="false">($J256-M249)^2</f>
        <v>380.333788153572</v>
      </c>
      <c r="P256" s="11" t="n">
        <f aca="false">($J256-N249)^2</f>
        <v>284.212190117699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M256" s="12" t="s">
        <v>14</v>
      </c>
      <c r="AN256" s="11" t="n">
        <v>1</v>
      </c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3391.53049668773</v>
      </c>
      <c r="T257" s="11"/>
      <c r="U257" s="11"/>
      <c r="V257" s="11"/>
      <c r="W257" s="11"/>
      <c r="X257" s="11"/>
      <c r="Y257" s="11"/>
      <c r="Z257" s="11"/>
      <c r="AA257" s="12"/>
      <c r="AB257" s="11"/>
      <c r="AE257" s="11" t="n">
        <v>0.1</v>
      </c>
      <c r="AF257" s="11" t="n">
        <v>0</v>
      </c>
      <c r="AG257" s="11" t="n">
        <f aca="false">AN$254-((AF257^AN$256*AN$254)/(AF257^AN$256+AN$255^AN$256))</f>
        <v>100</v>
      </c>
      <c r="AH257" s="11" t="n">
        <f aca="false">($U253-AF246)^2</f>
        <v>10000</v>
      </c>
      <c r="AI257" s="11" t="n">
        <f aca="false">($U253-AG246)^2</f>
        <v>10000</v>
      </c>
      <c r="AJ257" s="11" t="n">
        <f aca="false">($U253-AH246)^2</f>
        <v>10000</v>
      </c>
      <c r="AK257" s="11"/>
      <c r="AL257" s="11"/>
      <c r="AM257" s="12" t="s">
        <v>15</v>
      </c>
      <c r="AN257" s="11" t="n">
        <f aca="false">SUM(AH258:AJ265)</f>
        <v>3079.28321877894</v>
      </c>
      <c r="AQ257" s="11"/>
      <c r="AR257" s="11"/>
      <c r="AS257" s="11"/>
      <c r="AT257" s="11"/>
      <c r="AU257" s="11"/>
      <c r="AV257" s="11"/>
      <c r="AW257" s="12"/>
      <c r="AX257" s="11"/>
    </row>
    <row r="258" customFormat="false" ht="15" hidden="false" customHeight="false" outlineLevel="0" collapsed="false">
      <c r="H258" s="11"/>
      <c r="I258" s="11"/>
      <c r="S258" s="11"/>
      <c r="T258" s="11"/>
      <c r="AE258" s="11" t="n">
        <v>50</v>
      </c>
      <c r="AF258" s="11" t="n">
        <v>50</v>
      </c>
      <c r="AG258" s="11" t="n">
        <f aca="false">AN$254-((AF258^AN$256*AN$254)/(AF258^AN$256+AN$255^AN$256))</f>
        <v>99.5234976024851</v>
      </c>
      <c r="AH258" s="11" t="n">
        <f aca="false">($AG258-AF247)^2</f>
        <v>3.70024231052226</v>
      </c>
      <c r="AI258" s="11" t="n">
        <f aca="false">($AG258-AG247)^2</f>
        <v>10.1845655274177</v>
      </c>
      <c r="AJ258" s="11" t="n">
        <f aca="false">($AG258-AH247)^2</f>
        <v>75.5503120702205</v>
      </c>
      <c r="AK258" s="11"/>
      <c r="AL258" s="11"/>
      <c r="AM258" s="12"/>
      <c r="AN258" s="11"/>
    </row>
    <row r="259" customFormat="false" ht="15" hidden="false" customHeight="false" outlineLevel="0" collapsed="false">
      <c r="AE259" s="11" t="n">
        <v>100</v>
      </c>
      <c r="AF259" s="11" t="n">
        <v>100</v>
      </c>
      <c r="AG259" s="11" t="n">
        <f aca="false">AN$254-((AF259^AN$256*AN$254)/(AF259^AN$256+AN$255^AN$256))</f>
        <v>99.0515147598795</v>
      </c>
      <c r="AH259" s="11" t="n">
        <f aca="false">($AG259-AF248)^2</f>
        <v>18.9012009642474</v>
      </c>
      <c r="AI259" s="11" t="n">
        <f aca="false">($AG259-AG248)^2</f>
        <v>0.0122181655469311</v>
      </c>
      <c r="AJ259" s="11" t="n">
        <f aca="false">($AG259-AH248)^2</f>
        <v>17.3937170041023</v>
      </c>
      <c r="AK259" s="11"/>
      <c r="AL259" s="11"/>
      <c r="AM259" s="12"/>
      <c r="AN259" s="11"/>
    </row>
    <row r="260" customFormat="false" ht="15" hidden="false" customHeight="false" outlineLevel="0" collapsed="false">
      <c r="AE260" s="11" t="n">
        <v>500</v>
      </c>
      <c r="AF260" s="11" t="n">
        <v>500</v>
      </c>
      <c r="AG260" s="11" t="n">
        <f aca="false">AN$254-((AF260^AN$256*AN$254)/(AF260^AN$256+AN$255^AN$256))</f>
        <v>95.4309219240376</v>
      </c>
      <c r="AH260" s="11" t="n">
        <f aca="false">($AG260-AF249)^2</f>
        <v>1.22134436688904</v>
      </c>
      <c r="AI260" s="11" t="n">
        <f aca="false">($AG260-AG249)^2</f>
        <v>2.27481486491643</v>
      </c>
      <c r="AJ260" s="11" t="n">
        <f aca="false">($AG260-AH249)^2</f>
        <v>20.8044597913669</v>
      </c>
      <c r="AK260" s="11"/>
      <c r="AL260" s="11"/>
      <c r="AM260" s="12"/>
      <c r="AN260" s="11"/>
    </row>
    <row r="261" customFormat="false" ht="15" hidden="false" customHeight="false" outlineLevel="0" collapsed="false">
      <c r="AE261" s="11" t="n">
        <v>1000</v>
      </c>
      <c r="AF261" s="11" t="n">
        <v>1000</v>
      </c>
      <c r="AG261" s="11" t="n">
        <f aca="false">AN$254-((AF261^AN$256*AN$254)/(AF261^AN$256+AN$255^AN$256))</f>
        <v>91.2611296570038</v>
      </c>
      <c r="AH261" s="11" t="n">
        <f aca="false">($AG261-AF250)^2</f>
        <v>47.7426004936939</v>
      </c>
      <c r="AI261" s="11" t="n">
        <f aca="false">($AG261-AG250)^2</f>
        <v>27.9903899616175</v>
      </c>
      <c r="AJ261" s="11" t="n">
        <f aca="false">($AG261-AH250)^2</f>
        <v>43.8910026140847</v>
      </c>
      <c r="AK261" s="11"/>
      <c r="AL261" s="11"/>
      <c r="AM261" s="12"/>
      <c r="AN261" s="11"/>
    </row>
    <row r="262" customFormat="false" ht="15" hidden="false" customHeight="false" outlineLevel="0" collapsed="false">
      <c r="AE262" s="11" t="n">
        <v>10000</v>
      </c>
      <c r="AF262" s="11" t="n">
        <v>10000</v>
      </c>
      <c r="AG262" s="11" t="n">
        <f aca="false">AN$254-((AF262^AN$256*AN$254)/(AF262^AN$256+AN$255^AN$256))</f>
        <v>51.0838034830843</v>
      </c>
      <c r="AH262" s="11" t="n">
        <f aca="false">($AG262-AF251)^2</f>
        <v>209.423263696085</v>
      </c>
      <c r="AI262" s="11" t="n">
        <f aca="false">($AG262-AG251)^2</f>
        <v>150.08262348833</v>
      </c>
      <c r="AJ262" s="11" t="n">
        <f aca="false">($AG262-AH251)^2</f>
        <v>394.309907225929</v>
      </c>
    </row>
    <row r="263" customFormat="false" ht="15" hidden="false" customHeight="false" outlineLevel="0" collapsed="false">
      <c r="AE263" s="11" t="n">
        <v>50000</v>
      </c>
      <c r="AF263" s="11" t="n">
        <v>50000</v>
      </c>
      <c r="AG263" s="11" t="n">
        <f aca="false">AN$254-((AF263^AN$256*AN$254)/(AF263^AN$256+AN$255^AN$256))</f>
        <v>17.2776082544351</v>
      </c>
      <c r="AH263" s="11" t="n">
        <f aca="false">($AG263-AF252)^2</f>
        <v>299.862171634778</v>
      </c>
      <c r="AI263" s="11" t="n">
        <f aca="false">($AG263-AG252)^2</f>
        <v>354.957282765244</v>
      </c>
      <c r="AJ263" s="11" t="n">
        <f aca="false">($AG263-AH252)^2</f>
        <v>253.289505440733</v>
      </c>
    </row>
    <row r="264" customFormat="false" ht="15" hidden="false" customHeight="false" outlineLevel="0" collapsed="false">
      <c r="AE264" s="11" t="n">
        <v>100000</v>
      </c>
      <c r="AF264" s="11" t="n">
        <v>100000</v>
      </c>
      <c r="AG264" s="11" t="n">
        <f aca="false">AN$254-((AF264^AN$256*AN$254)/(AF264^AN$256+AN$255^AN$256))</f>
        <v>9.45566008050814</v>
      </c>
      <c r="AH264" s="11" t="n">
        <f aca="false">($AG264-AF253)^2</f>
        <v>470.443200338317</v>
      </c>
      <c r="AI264" s="11" t="n">
        <f aca="false">($AG264-AG253)^2</f>
        <v>174.606976763179</v>
      </c>
      <c r="AJ264" s="11" t="n">
        <f aca="false">($AG264-AH253)^2</f>
        <v>373.928618821139</v>
      </c>
    </row>
    <row r="265" customFormat="false" ht="15" hidden="false" customHeight="false" outlineLevel="0" collapsed="false">
      <c r="AE265" s="11" t="n">
        <v>200000</v>
      </c>
      <c r="AF265" s="11" t="n">
        <v>200000</v>
      </c>
      <c r="AG265" s="11" t="n">
        <f aca="false">AN$254-((AF265^AN$256*AN$254)/(AF265^AN$256+AN$255^AN$256))</f>
        <v>4.96244605560223</v>
      </c>
      <c r="AH265" s="11" t="n">
        <f aca="false">($AG265-AF254)^2</f>
        <v>70.5672672476424</v>
      </c>
      <c r="AI265" s="11" t="n">
        <f aca="false">($AG265-AG254)^2</f>
        <v>28.7597061327243</v>
      </c>
      <c r="AJ265" s="11" t="n">
        <f aca="false">($AG265-AH254)^2</f>
        <v>29.3858270902141</v>
      </c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A238" colorId="64" zoomScale="65" zoomScaleNormal="65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3.8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3.8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H5" s="1" t="s">
        <v>4</v>
      </c>
      <c r="P5" s="0" t="s">
        <v>2</v>
      </c>
      <c r="Q5" s="0" t="s">
        <v>5</v>
      </c>
      <c r="S5" s="1"/>
      <c r="AE5" s="1"/>
      <c r="AP5" s="1"/>
      <c r="BA5" s="1"/>
    </row>
    <row r="6" customFormat="false" ht="13.8" hidden="false" customHeight="false" outlineLevel="0" collapsed="false">
      <c r="A6" s="8" t="s">
        <v>67</v>
      </c>
      <c r="B6" s="9" t="n">
        <f aca="false">AVERAGE(S15,AN15,AC15,AY15,BJ15)</f>
        <v>99150.9484432635</v>
      </c>
      <c r="C6" s="9" t="e">
        <f aca="false">STDEV(S15,AN15,AC15,AY15,BJ15)</f>
        <v>#DIV/0!</v>
      </c>
      <c r="D6" s="10" t="n">
        <f aca="false">B6/1000</f>
        <v>99.1509484432635</v>
      </c>
      <c r="E6" s="10" t="e">
        <f aca="false">C6/1000</f>
        <v>#DIV/0!</v>
      </c>
      <c r="H6" s="11" t="n">
        <v>0</v>
      </c>
      <c r="I6" s="0" t="n">
        <v>100</v>
      </c>
      <c r="J6" s="0" t="n">
        <v>100</v>
      </c>
      <c r="K6" s="0" t="n">
        <v>100</v>
      </c>
      <c r="L6" s="3" t="n">
        <v>100</v>
      </c>
      <c r="M6" s="3" t="n">
        <v>100</v>
      </c>
      <c r="N6" s="3" t="n">
        <v>100</v>
      </c>
      <c r="O6" s="11"/>
      <c r="P6" s="12" t="n">
        <f aca="false">AVERAGE(I6:N6)</f>
        <v>100</v>
      </c>
      <c r="Q6" s="12" t="n">
        <f aca="false">STDEV(I6:N6)/SQRT(6)</f>
        <v>0</v>
      </c>
      <c r="S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3.8" hidden="false" customHeight="false" outlineLevel="0" collapsed="false">
      <c r="A7" s="13"/>
      <c r="B7" s="14"/>
      <c r="C7" s="14"/>
      <c r="D7" s="15"/>
      <c r="E7" s="16"/>
      <c r="G7" s="12" t="str">
        <f aca="false">A6</f>
        <v>TL4-30.2</v>
      </c>
      <c r="H7" s="11" t="n">
        <v>1000</v>
      </c>
      <c r="I7" s="11" t="n">
        <v>99.3030144624499</v>
      </c>
      <c r="J7" s="12" t="n">
        <v>82.1946169772257</v>
      </c>
      <c r="K7" s="11" t="n">
        <v>98.1410031567871</v>
      </c>
      <c r="L7" s="0" t="n">
        <v>100.552380952381</v>
      </c>
      <c r="M7" s="0" t="n">
        <v>82.6690550828482</v>
      </c>
      <c r="N7" s="0" t="n">
        <v>97.1941638608306</v>
      </c>
      <c r="O7" s="11"/>
      <c r="P7" s="12" t="n">
        <f aca="false">AVERAGE(I7:N7)</f>
        <v>93.3423724154204</v>
      </c>
      <c r="Q7" s="12" t="n">
        <f aca="false">STDEV(I7:N7)/SQRT(6)</f>
        <v>3.48122959713169</v>
      </c>
      <c r="S7" s="11"/>
      <c r="Y7" s="12"/>
      <c r="Z7" s="12"/>
      <c r="AJ7" s="12"/>
      <c r="AK7" s="12"/>
      <c r="AU7" s="12"/>
      <c r="AV7" s="12"/>
      <c r="BF7" s="12"/>
      <c r="BG7" s="12"/>
    </row>
    <row r="8" customFormat="false" ht="13.8" hidden="false" customHeight="false" outlineLevel="0" collapsed="false">
      <c r="A8" s="8" t="s">
        <v>68</v>
      </c>
      <c r="B8" s="17" t="n">
        <f aca="false">AVERAGE(S49,AB49,AM49,AX49)</f>
        <v>35849.3061044349</v>
      </c>
      <c r="C8" s="18" t="e">
        <f aca="false">STDEV(S49,AB49,AM49,AX49)</f>
        <v>#DIV/0!</v>
      </c>
      <c r="D8" s="10" t="n">
        <f aca="false">B8/1000</f>
        <v>35.8493061044349</v>
      </c>
      <c r="E8" s="10" t="e">
        <f aca="false">C8/1000</f>
        <v>#DIV/0!</v>
      </c>
      <c r="H8" s="11" t="n">
        <v>5000</v>
      </c>
      <c r="I8" s="11" t="n">
        <v>99.7560550618575</v>
      </c>
      <c r="J8" s="11" t="n">
        <v>81.6425120772947</v>
      </c>
      <c r="K8" s="11" t="n">
        <v>94.2827078218169</v>
      </c>
      <c r="L8" s="0" t="n">
        <v>95.8857142857143</v>
      </c>
      <c r="M8" s="0" t="n">
        <v>78.7580235856098</v>
      </c>
      <c r="N8" s="0" t="n">
        <v>93.4904601571268</v>
      </c>
      <c r="O8" s="11"/>
      <c r="P8" s="12" t="n">
        <f aca="false">AVERAGE(I8:N8)</f>
        <v>90.6359121649033</v>
      </c>
      <c r="Q8" s="12" t="n">
        <f aca="false">STDEV(I8:N8)/SQRT(6)</f>
        <v>3.43584280688953</v>
      </c>
      <c r="R8" s="2"/>
      <c r="S8" s="11"/>
      <c r="Y8" s="12"/>
      <c r="Z8" s="12"/>
      <c r="AJ8" s="12"/>
      <c r="AK8" s="12"/>
      <c r="AU8" s="12"/>
      <c r="AV8" s="12"/>
      <c r="BF8" s="12"/>
      <c r="BG8" s="12"/>
    </row>
    <row r="9" customFormat="false" ht="13.8" hidden="false" customHeight="false" outlineLevel="0" collapsed="false">
      <c r="A9" s="19"/>
      <c r="B9" s="20"/>
      <c r="C9" s="14"/>
      <c r="D9" s="15"/>
      <c r="E9" s="16"/>
      <c r="H9" s="11" t="n">
        <v>20000</v>
      </c>
      <c r="I9" s="11" t="n">
        <v>93.1695417320091</v>
      </c>
      <c r="J9" s="11" t="n">
        <v>76.0006901311249</v>
      </c>
      <c r="K9" s="11" t="n">
        <v>87.9340582251842</v>
      </c>
      <c r="L9" s="0" t="n">
        <v>91.2761904761905</v>
      </c>
      <c r="M9" s="0" t="n">
        <v>73.6229287953426</v>
      </c>
      <c r="N9" s="0" t="n">
        <v>88.6457164234942</v>
      </c>
      <c r="O9" s="11"/>
      <c r="P9" s="12" t="n">
        <f aca="false">AVERAGE(I9:N9)</f>
        <v>85.1081876305576</v>
      </c>
      <c r="Q9" s="12" t="n">
        <f aca="false">STDEV(I9:N9)/SQRT(6)</f>
        <v>3.35850673586349</v>
      </c>
      <c r="S9" s="11"/>
      <c r="Y9" s="12"/>
      <c r="Z9" s="12"/>
      <c r="AJ9" s="12"/>
      <c r="AK9" s="12"/>
      <c r="AU9" s="12"/>
      <c r="AV9" s="12"/>
      <c r="BF9" s="12"/>
      <c r="BG9" s="12"/>
    </row>
    <row r="10" customFormat="false" ht="13.8" hidden="false" customHeight="false" outlineLevel="0" collapsed="false">
      <c r="A10" s="8" t="s">
        <v>69</v>
      </c>
      <c r="B10" s="17" t="n">
        <f aca="false">AVERAGE(S84,AB84,AM84,AX84)</f>
        <v>7334.92507331343</v>
      </c>
      <c r="C10" s="18" t="e">
        <f aca="false">STDEV(S84,AB84,AM84,AX84)</f>
        <v>#DIV/0!</v>
      </c>
      <c r="D10" s="10" t="n">
        <f aca="false">B10/1000</f>
        <v>7.33492507331343</v>
      </c>
      <c r="E10" s="10" t="e">
        <f aca="false">C10/1000</f>
        <v>#DIV/0!</v>
      </c>
      <c r="H10" s="11"/>
      <c r="I10" s="11"/>
      <c r="J10" s="11"/>
      <c r="K10" s="11"/>
      <c r="L10" s="11"/>
      <c r="M10" s="12"/>
      <c r="N10" s="12"/>
      <c r="O10" s="11"/>
      <c r="P10" s="12"/>
      <c r="Q10" s="12"/>
      <c r="R10" s="2"/>
      <c r="Y10" s="12"/>
      <c r="Z10" s="12"/>
      <c r="AJ10" s="12"/>
      <c r="AK10" s="12"/>
      <c r="AU10" s="12"/>
      <c r="AV10" s="12"/>
      <c r="BF10" s="12"/>
      <c r="BG10" s="12"/>
    </row>
    <row r="11" customFormat="false" ht="13.8" hidden="false" customHeight="false" outlineLevel="0" collapsed="false">
      <c r="A11" s="19"/>
      <c r="B11" s="20"/>
      <c r="C11" s="14"/>
      <c r="D11" s="15"/>
      <c r="E11" s="16"/>
      <c r="H11" s="11"/>
      <c r="I11" s="11"/>
      <c r="J11" s="11"/>
      <c r="K11" s="11"/>
      <c r="L11" s="11"/>
      <c r="M11" s="11"/>
      <c r="N11" s="11"/>
      <c r="O11" s="11"/>
      <c r="P11" s="11"/>
      <c r="Q11" s="11"/>
      <c r="S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3.8" hidden="false" customHeight="false" outlineLevel="0" collapsed="false">
      <c r="A12" s="8" t="s">
        <v>70</v>
      </c>
      <c r="B12" s="17" t="n">
        <f aca="false">AVERAGE(S118,AB118,AM118)</f>
        <v>153392.101181377</v>
      </c>
      <c r="C12" s="18" t="e">
        <f aca="false">STDEV(S118,AB118,AM118)</f>
        <v>#DIV/0!</v>
      </c>
      <c r="D12" s="10" t="n">
        <f aca="false">B12/1000</f>
        <v>153.392101181377</v>
      </c>
      <c r="E12" s="10" t="e">
        <f aca="false">C12/1000</f>
        <v>#DIV/0!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customFormat="false" ht="13.8" hidden="false" customHeight="false" outlineLevel="0" collapsed="false">
      <c r="A13" s="13"/>
      <c r="B13" s="21"/>
      <c r="C13" s="14"/>
      <c r="D13" s="15"/>
      <c r="E13" s="16"/>
      <c r="H13" s="11" t="n">
        <v>0.1</v>
      </c>
      <c r="I13" s="11" t="n">
        <v>0</v>
      </c>
      <c r="J13" s="11" t="n">
        <f aca="false">$S$14-(I13^$S$16*$S$14)/(I13^$S$16+$S$15^$S$16)</f>
        <v>100</v>
      </c>
      <c r="K13" s="11" t="n">
        <f aca="false">($J13-I6)^2</f>
        <v>0</v>
      </c>
      <c r="L13" s="11" t="n">
        <f aca="false">($J13-J6)^2</f>
        <v>0</v>
      </c>
      <c r="M13" s="11" t="n">
        <f aca="false">($J13-K6)^2</f>
        <v>0</v>
      </c>
      <c r="N13" s="11" t="n">
        <f aca="false">($J13-L6)^2</f>
        <v>0</v>
      </c>
      <c r="O13" s="11" t="n">
        <f aca="false">($J13-M6)^2</f>
        <v>0</v>
      </c>
      <c r="P13" s="11" t="n">
        <f aca="false">($J13-N6)^2</f>
        <v>0</v>
      </c>
      <c r="R13" s="12" t="s">
        <v>10</v>
      </c>
      <c r="S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3.8" hidden="false" customHeight="false" outlineLevel="0" collapsed="false">
      <c r="A14" s="22" t="s">
        <v>71</v>
      </c>
      <c r="B14" s="17" t="n">
        <f aca="false">AVERAGE(S152,AB152,AM152)</f>
        <v>357720.675639521</v>
      </c>
      <c r="C14" s="18" t="e">
        <f aca="false">STDEV(S152,AB152,AM152)</f>
        <v>#DIV/0!</v>
      </c>
      <c r="D14" s="10" t="n">
        <f aca="false">B14/1000</f>
        <v>357.720675639521</v>
      </c>
      <c r="E14" s="10" t="e">
        <f aca="false">C14/1000</f>
        <v>#DIV/0!</v>
      </c>
      <c r="H14" s="11" t="n">
        <v>1000</v>
      </c>
      <c r="I14" s="11" t="n">
        <v>1000</v>
      </c>
      <c r="J14" s="11" t="n">
        <f aca="false">$S$14-(I14^$S$16*$S$14)/(I14^$S$16+$S$15^$S$16)</f>
        <v>99.0015072093236</v>
      </c>
      <c r="K14" s="11" t="n">
        <f aca="false">($J14-I7)^2</f>
        <v>0.0909066236877514</v>
      </c>
      <c r="L14" s="11" t="n">
        <f aca="false">($J14-J7)^2</f>
        <v>282.471559273788</v>
      </c>
      <c r="M14" s="11" t="n">
        <f aca="false">($J14-K7)^2</f>
        <v>0.740467224431786</v>
      </c>
      <c r="N14" s="11" t="n">
        <f aca="false">($J14-L7)^2</f>
        <v>2.40520936690481</v>
      </c>
      <c r="O14" s="11" t="n">
        <f aca="false">($J14-M7)^2</f>
        <v>266.748992463611</v>
      </c>
      <c r="P14" s="11" t="n">
        <f aca="false">($J14-N7)^2</f>
        <v>3.26648997934196</v>
      </c>
      <c r="R14" s="12" t="s">
        <v>12</v>
      </c>
      <c r="S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3.8" hidden="false" customHeight="false" outlineLevel="0" collapsed="false">
      <c r="A15" s="19"/>
      <c r="B15" s="20"/>
      <c r="C15" s="14"/>
      <c r="D15" s="15"/>
      <c r="E15" s="16"/>
      <c r="H15" s="11" t="n">
        <v>5000</v>
      </c>
      <c r="I15" s="11" t="n">
        <v>5000</v>
      </c>
      <c r="J15" s="11" t="n">
        <f aca="false">$S$14-(I15^$S$16*$S$14)/(I15^$S$16+$S$15^$S$16)</f>
        <v>95.1992755949565</v>
      </c>
      <c r="K15" s="11" t="n">
        <f aca="false">($J15-I8)^2</f>
        <v>20.7642391099704</v>
      </c>
      <c r="L15" s="11" t="n">
        <f aca="false">($J15-J8)^2</f>
        <v>183.785837073807</v>
      </c>
      <c r="M15" s="11" t="n">
        <f aca="false">($J15-K8)^2</f>
        <v>0.84009648275812</v>
      </c>
      <c r="N15" s="11" t="n">
        <f aca="false">($J15-L8)^2</f>
        <v>0.471198076169258</v>
      </c>
      <c r="O15" s="11" t="n">
        <f aca="false">($J15-M8)^2</f>
        <v>270.314767634847</v>
      </c>
      <c r="P15" s="11" t="n">
        <f aca="false">($J15-N8)^2</f>
        <v>2.92005020056515</v>
      </c>
      <c r="R15" s="12" t="s">
        <v>0</v>
      </c>
      <c r="S15" s="11" t="n">
        <v>99150.9484432635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3.8" hidden="false" customHeight="false" outlineLevel="0" collapsed="false">
      <c r="A16" s="8" t="s">
        <v>72</v>
      </c>
      <c r="B16" s="17" t="n">
        <f aca="false">AVERAGE(S186,AB186,AM186,AX186,BI186)</f>
        <v>8511.63146112409</v>
      </c>
      <c r="C16" s="18" t="e">
        <f aca="false">STDEV(S186,AB186,AM186,AX186,BI186)</f>
        <v>#DIV/0!</v>
      </c>
      <c r="D16" s="10" t="n">
        <f aca="false">B16/1000</f>
        <v>8.51163146112409</v>
      </c>
      <c r="E16" s="10" t="e">
        <f aca="false">C16/1000</f>
        <v>#DIV/0!</v>
      </c>
      <c r="H16" s="11" t="n">
        <v>20000</v>
      </c>
      <c r="I16" s="11" t="n">
        <v>20000</v>
      </c>
      <c r="J16" s="11" t="n">
        <f aca="false">$S$14-(I16^$S$16*$S$14)/(I16^$S$16+$S$15^$S$16)</f>
        <v>83.2145691987308</v>
      </c>
      <c r="K16" s="11" t="n">
        <f aca="false">($J16-I9)^2</f>
        <v>99.1014781383264</v>
      </c>
      <c r="L16" s="11" t="n">
        <f aca="false">($J16-J9)^2</f>
        <v>52.0400512020418</v>
      </c>
      <c r="M16" s="11" t="n">
        <f aca="false">($J16-K9)^2</f>
        <v>22.2735766708146</v>
      </c>
      <c r="N16" s="11" t="n">
        <f aca="false">($J16-L9)^2</f>
        <v>64.9897376211918</v>
      </c>
      <c r="O16" s="11" t="n">
        <f aca="false">($J16-M9)^2</f>
        <v>91.9995656279078</v>
      </c>
      <c r="P16" s="11" t="n">
        <f aca="false">($J16-N9)^2</f>
        <v>29.4973601770559</v>
      </c>
      <c r="R16" s="12" t="s">
        <v>14</v>
      </c>
      <c r="S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3.8" hidden="false" customHeight="false" outlineLevel="0" collapsed="false">
      <c r="A17" s="19"/>
      <c r="B17" s="20"/>
      <c r="C17" s="14"/>
      <c r="D17" s="15"/>
      <c r="E17" s="16"/>
      <c r="H17" s="11"/>
      <c r="I17" s="11"/>
      <c r="J17" s="11"/>
      <c r="K17" s="11"/>
      <c r="L17" s="11"/>
      <c r="M17" s="11"/>
      <c r="N17" s="11"/>
      <c r="O17" s="11"/>
      <c r="R17" s="12" t="s">
        <v>15</v>
      </c>
      <c r="S17" s="11" t="n">
        <f aca="false">SUM(K13:P16)</f>
        <v>1394.72158294722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8" t="s">
        <v>73</v>
      </c>
      <c r="B18" s="17" t="n">
        <f aca="false">AVERAGE(S220,AB220,AM220,AX220,BI220)</f>
        <v>994031.102341516</v>
      </c>
      <c r="C18" s="17" t="e">
        <f aca="false">STDEV(S220,AB220,AM220,AX220,BI220)</f>
        <v>#DIV/0!</v>
      </c>
      <c r="D18" s="10" t="n">
        <f aca="false">B18/1000</f>
        <v>994.031102341516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4" t="s">
        <v>74</v>
      </c>
      <c r="B20" s="18" t="n">
        <f aca="false">AVERAGE(S255,AB255,AM255,AX255)</f>
        <v>25976.7029978468</v>
      </c>
      <c r="C20" s="18" t="e">
        <f aca="false">STDEV(S255,AB255,AM255,AX255)</f>
        <v>#DIV/0!</v>
      </c>
      <c r="D20" s="10" t="n">
        <f aca="false">B20/1000</f>
        <v>25.9767029978468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P39" s="0" t="s">
        <v>2</v>
      </c>
      <c r="Q39" s="0" t="s">
        <v>5</v>
      </c>
      <c r="S39" s="1"/>
      <c r="AD39" s="1"/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1"/>
      <c r="P40" s="12" t="n">
        <f aca="false">AVERAGE(I40:N40)</f>
        <v>100</v>
      </c>
      <c r="Q40" s="12" t="n">
        <f aca="false">STDEV(I40:N40)/SQRT(6)</f>
        <v>0</v>
      </c>
      <c r="R40" s="12"/>
      <c r="S40" s="11"/>
      <c r="T40" s="3"/>
      <c r="U40" s="3"/>
      <c r="V40" s="3"/>
      <c r="W40" s="3"/>
      <c r="X40" s="12"/>
      <c r="Y40" s="12"/>
      <c r="Z40" s="3"/>
      <c r="AD40" s="3"/>
      <c r="AE40" s="3"/>
      <c r="AF40" s="3"/>
      <c r="AG40" s="3"/>
      <c r="AH40" s="3"/>
      <c r="AI40" s="12"/>
      <c r="AJ40" s="12"/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TL4-18</v>
      </c>
      <c r="H41" s="11" t="n">
        <v>1000</v>
      </c>
      <c r="I41" s="11" t="n">
        <v>95.8180867746994</v>
      </c>
      <c r="J41" s="12" t="n">
        <v>88.8026224982747</v>
      </c>
      <c r="K41" s="11" t="n">
        <v>100.385829533497</v>
      </c>
      <c r="L41" s="0" t="n">
        <v>101.657142857143</v>
      </c>
      <c r="M41" s="0" t="n">
        <v>86.7293625914316</v>
      </c>
      <c r="N41" s="0" t="n">
        <v>99.8129442573887</v>
      </c>
      <c r="O41" s="11"/>
      <c r="P41" s="12" t="n">
        <f aca="false">AVERAGE(I41:N41)</f>
        <v>95.5343314187391</v>
      </c>
      <c r="Q41" s="12" t="n">
        <f aca="false">STDEV(I41:N41)/SQRT(6)</f>
        <v>2.59651227503716</v>
      </c>
      <c r="R41" s="12"/>
      <c r="S41" s="11"/>
      <c r="X41" s="12"/>
      <c r="Y41" s="12"/>
      <c r="AI41" s="12"/>
      <c r="AJ41" s="12"/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89.9634082592786</v>
      </c>
      <c r="J42" s="11" t="n">
        <v>86.2663906142167</v>
      </c>
      <c r="K42" s="11" t="n">
        <v>90.7576289021396</v>
      </c>
      <c r="L42" s="0" t="n">
        <v>91.9047619047619</v>
      </c>
      <c r="M42" s="0" t="n">
        <v>78.1609195402299</v>
      </c>
      <c r="N42" s="0" t="n">
        <v>85.0916573138795</v>
      </c>
      <c r="O42" s="11"/>
      <c r="P42" s="12" t="n">
        <f aca="false">AVERAGE(I42:N42)</f>
        <v>87.024127755751</v>
      </c>
      <c r="Q42" s="12" t="n">
        <f aca="false">STDEV(I42:N42)/SQRT(6)</f>
        <v>2.07576538366809</v>
      </c>
      <c r="R42" s="12"/>
      <c r="S42" s="11"/>
      <c r="X42" s="12"/>
      <c r="Y42" s="12"/>
      <c r="AC42" s="2"/>
      <c r="AI42" s="12"/>
      <c r="AJ42" s="12"/>
      <c r="AT42" s="12"/>
      <c r="AU42" s="12"/>
    </row>
    <row r="43" customFormat="false" ht="15" hidden="false" customHeight="false" outlineLevel="0" collapsed="false">
      <c r="H43" s="11" t="n">
        <v>20000</v>
      </c>
      <c r="I43" s="11" t="n">
        <v>75.6752047395017</v>
      </c>
      <c r="J43" s="11" t="n">
        <v>57.0910973084886</v>
      </c>
      <c r="K43" s="11" t="n">
        <v>69.8526832690284</v>
      </c>
      <c r="L43" s="0" t="n">
        <v>68.4380952380953</v>
      </c>
      <c r="M43" s="0" t="n">
        <v>53.8438572921332</v>
      </c>
      <c r="N43" s="0" t="n">
        <v>63.5054246165357</v>
      </c>
      <c r="O43" s="11"/>
      <c r="P43" s="12" t="n">
        <f aca="false">AVERAGE(I43:N43)</f>
        <v>64.7343937439638</v>
      </c>
      <c r="Q43" s="12" t="n">
        <f aca="false">STDEV(I43:N43)/SQRT(6)</f>
        <v>3.35732913382782</v>
      </c>
      <c r="R43" s="12"/>
      <c r="S43" s="11"/>
      <c r="X43" s="12"/>
      <c r="Y43" s="12"/>
      <c r="AI43" s="12"/>
      <c r="AJ43" s="12"/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I44" s="12"/>
      <c r="AJ44" s="12"/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/>
      <c r="AE45" s="11"/>
      <c r="AF45" s="11"/>
      <c r="AG45" s="11"/>
      <c r="AH45" s="11"/>
      <c r="AI45" s="11"/>
      <c r="AJ45" s="11"/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F47" s="11"/>
      <c r="AK47" s="11"/>
      <c r="AL47" s="12"/>
      <c r="AM47" s="11"/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97.2862446930048</v>
      </c>
      <c r="K48" s="11" t="n">
        <f aca="false">($J48-I41)^2</f>
        <v>2.15548767308291</v>
      </c>
      <c r="L48" s="11" t="n">
        <f aca="false">($J48-J41)^2</f>
        <v>71.9718455429175</v>
      </c>
      <c r="M48" s="11" t="n">
        <f aca="false">($J48-K41)^2</f>
        <v>9.60742618340896</v>
      </c>
      <c r="N48" s="11" t="n">
        <f aca="false">($J48-L41)^2</f>
        <v>19.1047507612665</v>
      </c>
      <c r="O48" s="11" t="n">
        <f aca="false">($J48-M41)^2</f>
        <v>111.447759706517</v>
      </c>
      <c r="P48" s="11" t="n">
        <f aca="false">($J48-N41)^2</f>
        <v>6.38421068865767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F48" s="11"/>
      <c r="AG48" s="11"/>
      <c r="AH48" s="11"/>
      <c r="AI48" s="11"/>
      <c r="AJ48" s="11"/>
      <c r="AK48" s="11"/>
      <c r="AL48" s="12"/>
      <c r="AM48" s="11"/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87.7598900034751</v>
      </c>
      <c r="K49" s="11" t="n">
        <f aca="false">($J49-I42)^2</f>
        <v>4.85549270365937</v>
      </c>
      <c r="L49" s="11" t="n">
        <f aca="false">($J49-J42)^2</f>
        <v>2.23054042571514</v>
      </c>
      <c r="M49" s="11" t="n">
        <f aca="false">($J49-K42)^2</f>
        <v>8.98643850456638</v>
      </c>
      <c r="N49" s="11" t="n">
        <f aca="false">($J49-L42)^2</f>
        <v>17.179963078077</v>
      </c>
      <c r="O49" s="11" t="n">
        <f aca="false">($J49-M42)^2</f>
        <v>92.1402339542534</v>
      </c>
      <c r="P49" s="11" t="n">
        <f aca="false">($J49-N42)^2</f>
        <v>7.11946568582648</v>
      </c>
      <c r="R49" s="12" t="s">
        <v>0</v>
      </c>
      <c r="S49" s="11" t="n">
        <v>35849.3061044349</v>
      </c>
      <c r="T49" s="11"/>
      <c r="U49" s="11"/>
      <c r="V49" s="11"/>
      <c r="W49" s="11"/>
      <c r="X49" s="11"/>
      <c r="Y49" s="11"/>
      <c r="Z49" s="11"/>
      <c r="AA49" s="12"/>
      <c r="AB49" s="11"/>
      <c r="AF49" s="11"/>
      <c r="AG49" s="11"/>
      <c r="AH49" s="11"/>
      <c r="AI49" s="11"/>
      <c r="AJ49" s="11"/>
      <c r="AK49" s="11"/>
      <c r="AL49" s="12"/>
      <c r="AM49" s="11"/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64.1893491700664</v>
      </c>
      <c r="K50" s="11" t="n">
        <f aca="false">($J50-I43)^2</f>
        <v>131.924878161929</v>
      </c>
      <c r="L50" s="11" t="n">
        <f aca="false">($J50-J43)^2</f>
        <v>50.385179490392</v>
      </c>
      <c r="M50" s="11" t="n">
        <f aca="false">($J50-K43)^2</f>
        <v>32.0733531164663</v>
      </c>
      <c r="N50" s="11" t="n">
        <f aca="false">($J50-L43)^2</f>
        <v>18.0518431505915</v>
      </c>
      <c r="O50" s="11" t="n">
        <f aca="false">($J50-M43)^2</f>
        <v>107.029202196381</v>
      </c>
      <c r="P50" s="11" t="n">
        <f aca="false">($J50-N43)^2</f>
        <v>0.467752794922101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F50" s="11"/>
      <c r="AG50" s="11"/>
      <c r="AH50" s="11"/>
      <c r="AI50" s="11"/>
      <c r="AJ50" s="11"/>
      <c r="AK50" s="11"/>
      <c r="AL50" s="12"/>
      <c r="AM50" s="11"/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693.11582381863</v>
      </c>
      <c r="T51" s="11"/>
      <c r="U51" s="11"/>
      <c r="V51" s="11"/>
      <c r="W51" s="11"/>
      <c r="X51" s="11"/>
      <c r="Y51" s="11"/>
      <c r="Z51" s="11"/>
      <c r="AA51" s="12"/>
      <c r="AB51" s="11"/>
      <c r="AF51" s="11"/>
      <c r="AG51" s="11"/>
      <c r="AH51" s="11"/>
      <c r="AI51" s="11"/>
      <c r="AJ51" s="11"/>
      <c r="AK51" s="11"/>
      <c r="AL51" s="12"/>
      <c r="AM51" s="11"/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AKI XVII151</v>
      </c>
      <c r="H76" s="11" t="n">
        <v>1000</v>
      </c>
      <c r="I76" s="11" t="n">
        <v>91.4445025265726</v>
      </c>
      <c r="J76" s="12" t="n">
        <v>86.128364389234</v>
      </c>
      <c r="K76" s="11" t="n">
        <v>90.915468256752</v>
      </c>
      <c r="L76" s="0" t="n">
        <v>103.619047619048</v>
      </c>
      <c r="M76" s="0" t="n">
        <v>75.4440961337513</v>
      </c>
      <c r="N76" s="0" t="n">
        <v>90.3666292555182</v>
      </c>
      <c r="O76" s="11"/>
      <c r="P76" s="12" t="n">
        <f aca="false">AVERAGE(I76:N76)</f>
        <v>89.653018030146</v>
      </c>
      <c r="Q76" s="12" t="n">
        <f aca="false">STDEV(I76:N76)/SQRT(6)</f>
        <v>3.71788051395279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72.6607422895975</v>
      </c>
      <c r="J77" s="11" t="n">
        <v>69.6687370600414</v>
      </c>
      <c r="K77" s="11" t="n">
        <v>76.2890213960014</v>
      </c>
      <c r="L77" s="0" t="n">
        <v>69.2761904761905</v>
      </c>
      <c r="M77" s="0" t="n">
        <v>61.158381848037</v>
      </c>
      <c r="N77" s="0" t="n">
        <v>88.7018331462776</v>
      </c>
      <c r="O77" s="11"/>
      <c r="P77" s="12" t="n">
        <f aca="false">AVERAGE(I77:N77)</f>
        <v>72.9591510360242</v>
      </c>
      <c r="Q77" s="12" t="n">
        <f aca="false">STDEV(I77:N77)/SQRT(6)</f>
        <v>3.75347972094106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22.3732357553581</v>
      </c>
      <c r="J78" s="11" t="n">
        <v>14.9930986887509</v>
      </c>
      <c r="K78" s="11" t="n">
        <v>15.5910206944932</v>
      </c>
      <c r="L78" s="0" t="n">
        <v>-0.933333333333333</v>
      </c>
      <c r="M78" s="0" t="n">
        <v>1.77638453500522</v>
      </c>
      <c r="N78" s="0" t="n">
        <v>2.46913580246914</v>
      </c>
      <c r="O78" s="11"/>
      <c r="P78" s="12" t="n">
        <f aca="false">AVERAGE(I78:N78)</f>
        <v>9.37825702379054</v>
      </c>
      <c r="Q78" s="12" t="n">
        <f aca="false">STDEV(I78:N78)/SQRT(6)</f>
        <v>3.87662941511594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88.0022916678426</v>
      </c>
      <c r="K83" s="11" t="n">
        <f aca="false">($J83-I76)^2</f>
        <v>11.8488155959586</v>
      </c>
      <c r="L83" s="11" t="n">
        <f aca="false">($J83-J76)^2</f>
        <v>3.51160344551356</v>
      </c>
      <c r="M83" s="11" t="n">
        <f aca="false">($J83-K76)^2</f>
        <v>8.48659783816969</v>
      </c>
      <c r="N83" s="11" t="n">
        <f aca="false">($J83-L76)^2</f>
        <v>243.883066439509</v>
      </c>
      <c r="O83" s="11" t="n">
        <f aca="false">($J83-M76)^2</f>
        <v>157.708275072471</v>
      </c>
      <c r="P83" s="11" t="n">
        <f aca="false">($J83-N76)^2</f>
        <v>5.59009222849557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59.4646909463805</v>
      </c>
      <c r="K84" s="11" t="n">
        <f aca="false">($J84-I77)^2</f>
        <v>174.135771052819</v>
      </c>
      <c r="L84" s="11" t="n">
        <f aca="false">($J84-J77)^2</f>
        <v>104.122557089718</v>
      </c>
      <c r="M84" s="11" t="n">
        <f aca="false">($J84-K77)^2</f>
        <v>283.058095078041</v>
      </c>
      <c r="N84" s="11" t="n">
        <f aca="false">($J84-L77)^2</f>
        <v>96.2655230234616</v>
      </c>
      <c r="O84" s="11" t="n">
        <f aca="false">($J84-M77)^2</f>
        <v>2.86858887035399</v>
      </c>
      <c r="P84" s="11" t="n">
        <f aca="false">($J84-N77)^2</f>
        <v>854.810484017003</v>
      </c>
      <c r="R84" s="12" t="s">
        <v>0</v>
      </c>
      <c r="S84" s="11" t="n">
        <v>7334.92507331343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26.833529097449</v>
      </c>
      <c r="K85" s="11" t="n">
        <f aca="false">($J85-I78)^2</f>
        <v>19.8942166975001</v>
      </c>
      <c r="L85" s="11" t="n">
        <f aca="false">($J85-J78)^2</f>
        <v>140.195792263222</v>
      </c>
      <c r="M85" s="11" t="n">
        <f aca="false">($J85-K78)^2</f>
        <v>126.393995190531</v>
      </c>
      <c r="N85" s="11" t="n">
        <f aca="false">($J85-L78)^2</f>
        <v>770.998649249989</v>
      </c>
      <c r="O85" s="11" t="n">
        <f aca="false">($J85-M78)^2</f>
        <v>627.860493623204</v>
      </c>
      <c r="P85" s="11" t="n">
        <f aca="false">($J85-N78)^2</f>
        <v>593.623660632458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4225.25627740842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P108" s="0" t="s">
        <v>2</v>
      </c>
      <c r="Q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1"/>
      <c r="P109" s="12" t="n">
        <f aca="false">AVERAGE(I109:L109)</f>
        <v>100</v>
      </c>
      <c r="Q109" s="12" t="n">
        <f aca="false">STDEV(I109:L109)/SQRT(3)</f>
        <v>0</v>
      </c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AKI XVI123</v>
      </c>
      <c r="H110" s="11" t="n">
        <v>1000</v>
      </c>
      <c r="I110" s="11" t="n">
        <v>106.377417668583</v>
      </c>
      <c r="J110" s="12" t="n">
        <v>98.6197377501726</v>
      </c>
      <c r="K110" s="11" t="n">
        <v>105.138547877938</v>
      </c>
      <c r="L110" s="0" t="n">
        <v>105.866666666667</v>
      </c>
      <c r="M110" s="0" t="n">
        <v>75.0410509031199</v>
      </c>
      <c r="N110" s="0" t="n">
        <v>105.611672278339</v>
      </c>
      <c r="O110" s="11"/>
      <c r="P110" s="12" t="n">
        <f aca="false">AVERAGE(I110:L110)</f>
        <v>104.00059249084</v>
      </c>
      <c r="Q110" s="12" t="n">
        <f aca="false">STDEV(I110:L110)/SQRT(3)</f>
        <v>2.0917847498788</v>
      </c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100.41819132253</v>
      </c>
      <c r="J111" s="11" t="n">
        <v>99.6204278812974</v>
      </c>
      <c r="K111" s="11" t="n">
        <v>99.5264819361628</v>
      </c>
      <c r="L111" s="0" t="n">
        <v>99.3142857142857</v>
      </c>
      <c r="M111" s="0" t="n">
        <v>74.9813404985819</v>
      </c>
      <c r="N111" s="0" t="n">
        <v>113.860830527497</v>
      </c>
      <c r="O111" s="11"/>
      <c r="P111" s="12" t="n">
        <f aca="false">AVERAGE(I111:L111)</f>
        <v>99.719846713569</v>
      </c>
      <c r="Q111" s="12" t="n">
        <f aca="false">STDEV(I111:L111)/SQRT(3)</f>
        <v>0.278774890937745</v>
      </c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20000</v>
      </c>
      <c r="I112" s="11" t="n">
        <v>90.2770517511761</v>
      </c>
      <c r="J112" s="11" t="n">
        <v>88.1124913733609</v>
      </c>
      <c r="K112" s="11" t="n">
        <v>96.9133637320238</v>
      </c>
      <c r="L112" s="0" t="n">
        <v>97.4857142857143</v>
      </c>
      <c r="M112" s="0" t="n">
        <v>66.8607254814151</v>
      </c>
      <c r="N112" s="0" t="n">
        <v>89.1133557800224</v>
      </c>
      <c r="O112" s="11"/>
      <c r="P112" s="12" t="n">
        <f aca="false">AVERAGE(I112:L112)</f>
        <v>93.1971552855688</v>
      </c>
      <c r="Q112" s="12" t="n">
        <f aca="false">STDEV(I112:L112)/SQRT(3)</f>
        <v>2.71994189617096</v>
      </c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99.3522984710045</v>
      </c>
      <c r="K117" s="11" t="n">
        <f aca="false">($J117-I110)^2</f>
        <v>49.3522997401857</v>
      </c>
      <c r="L117" s="11" t="n">
        <f aca="false">($J117-J110)^2</f>
        <v>0.536645209705792</v>
      </c>
      <c r="M117" s="11" t="n">
        <f aca="false">($J117-K110)^2</f>
        <v>33.4806821992379</v>
      </c>
      <c r="N117" s="11" t="n">
        <f aca="false">($J117-L110)^2</f>
        <v>42.4369929886587</v>
      </c>
      <c r="O117" s="11" t="n">
        <f aca="false">($J117-M110)^2</f>
        <v>591.036758306977</v>
      </c>
      <c r="P117" s="11" t="n">
        <f aca="false">($J117-N110)^2</f>
        <v>39.1797604599448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96.8432769294004</v>
      </c>
      <c r="K118" s="11" t="n">
        <f aca="false">($J118-I111)^2</f>
        <v>12.7800129182053</v>
      </c>
      <c r="L118" s="11" t="n">
        <f aca="false">($J118-J111)^2</f>
        <v>7.71256740962249</v>
      </c>
      <c r="M118" s="11" t="n">
        <f aca="false">($J118-K111)^2</f>
        <v>7.19958910831485</v>
      </c>
      <c r="N118" s="11" t="n">
        <f aca="false">($J118-L111)^2</f>
        <v>6.10588441498039</v>
      </c>
      <c r="O118" s="11" t="n">
        <f aca="false">($J118-M111)^2</f>
        <v>477.944264505149</v>
      </c>
      <c r="P118" s="11" t="n">
        <f aca="false">($J118-N111)^2</f>
        <v>289.597130464091</v>
      </c>
      <c r="R118" s="12" t="s">
        <v>0</v>
      </c>
      <c r="S118" s="11" t="n">
        <v>153392.101181377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20000</v>
      </c>
      <c r="I119" s="11" t="n">
        <v>20000</v>
      </c>
      <c r="J119" s="11" t="n">
        <f aca="false">S$117-(I119^S$119*S$117)/(I119^S$119+S$118^S$119)</f>
        <v>88.4654491965127</v>
      </c>
      <c r="K119" s="11" t="n">
        <f aca="false">($J119-I112)^2</f>
        <v>3.28190381606289</v>
      </c>
      <c r="L119" s="11" t="n">
        <f aca="false">($J119-J112)^2</f>
        <v>0.124579224924076</v>
      </c>
      <c r="M119" s="11" t="n">
        <f aca="false">($J119-K112)^2</f>
        <v>71.3672599992993</v>
      </c>
      <c r="N119" s="11" t="n">
        <f aca="false">($J119-L112)^2</f>
        <v>81.3651822794687</v>
      </c>
      <c r="O119" s="11" t="n">
        <f aca="false">($J119-M112)^2</f>
        <v>466.764086805702</v>
      </c>
      <c r="P119" s="11" t="n">
        <f aca="false">($J119-N112)^2</f>
        <v>0.419782940955187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2180.68538279148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AKI XIII85</v>
      </c>
      <c r="H144" s="11" t="n">
        <v>1000</v>
      </c>
      <c r="I144" s="11" t="n">
        <v>104.077365394668</v>
      </c>
      <c r="J144" s="12" t="n">
        <v>95.8592132505176</v>
      </c>
      <c r="K144" s="11" t="n">
        <v>95.2297439494914</v>
      </c>
      <c r="L144" s="0" t="n">
        <v>101.752380952381</v>
      </c>
      <c r="M144" s="0" t="n">
        <v>75.9068517689207</v>
      </c>
      <c r="N144" s="0" t="n">
        <v>104.676393565282</v>
      </c>
      <c r="O144" s="11"/>
      <c r="P144" s="12" t="n">
        <f aca="false">AVERAGE(I144:N144)</f>
        <v>96.2503248135435</v>
      </c>
      <c r="Q144" s="12" t="n">
        <f aca="false">STDEV(I144:N144)/SQRT(6)</f>
        <v>4.38780609452533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99.9128768078062</v>
      </c>
      <c r="J145" s="11" t="n">
        <v>102.053140096618</v>
      </c>
      <c r="K145" s="11" t="n">
        <v>102.437741143458</v>
      </c>
      <c r="L145" s="0" t="n">
        <v>102.971428571429</v>
      </c>
      <c r="M145" s="0" t="n">
        <v>77.9370055232124</v>
      </c>
      <c r="N145" s="0" t="n">
        <v>106.677890011223</v>
      </c>
      <c r="O145" s="11"/>
      <c r="P145" s="12" t="n">
        <f aca="false">AVERAGE(I145:N145)</f>
        <v>98.6650136922911</v>
      </c>
      <c r="Q145" s="12" t="n">
        <f aca="false">STDEV(I145:N145)/SQRT(6)</f>
        <v>4.241351018951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20000</v>
      </c>
      <c r="I146" s="11" t="n">
        <v>98.7628506708486</v>
      </c>
      <c r="J146" s="11" t="n">
        <v>96.4285714285714</v>
      </c>
      <c r="K146" s="11" t="n">
        <v>99.1757278148019</v>
      </c>
      <c r="L146" s="0" t="n">
        <v>101.638095238095</v>
      </c>
      <c r="M146" s="0" t="n">
        <v>71.9808926705479</v>
      </c>
      <c r="N146" s="0" t="n">
        <v>101.32809577254</v>
      </c>
      <c r="O146" s="11"/>
      <c r="P146" s="12" t="n">
        <f aca="false">AVERAGE(I146:N146)</f>
        <v>94.8857055992341</v>
      </c>
      <c r="Q146" s="12" t="n">
        <f aca="false">STDEV(I146:N146)/SQRT(6)</f>
        <v>4.64595376559705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99.7212315687639</v>
      </c>
      <c r="K151" s="11" t="n">
        <f aca="false">($J151-I144)^2</f>
        <v>18.9759019091863</v>
      </c>
      <c r="L151" s="11" t="n">
        <f aca="false">($J151-J144)^2</f>
        <v>14.9151854904696</v>
      </c>
      <c r="M151" s="11" t="n">
        <f aca="false">($J151-K144)^2</f>
        <v>20.1734610340778</v>
      </c>
      <c r="N151" s="11" t="n">
        <f aca="false">($J151-L144)^2</f>
        <v>4.12556781856832</v>
      </c>
      <c r="O151" s="11" t="n">
        <f aca="false">($J151-M144)^2</f>
        <v>567.124685251178</v>
      </c>
      <c r="P151" s="11" t="n">
        <f aca="false">($J151-N144)^2</f>
        <v>24.5536304117377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98.6215288138223</v>
      </c>
      <c r="K152" s="11" t="n">
        <f aca="false">($J152-I145)^2</f>
        <v>1.66757964156633</v>
      </c>
      <c r="L152" s="11" t="n">
        <f aca="false">($J152-J145)^2</f>
        <v>11.7759559962109</v>
      </c>
      <c r="M152" s="11" t="n">
        <f aca="false">($J152-K145)^2</f>
        <v>14.5634765448638</v>
      </c>
      <c r="N152" s="11" t="n">
        <f aca="false">($J152-L145)^2</f>
        <v>18.9216279012271</v>
      </c>
      <c r="O152" s="11" t="n">
        <f aca="false">($J152-M145)^2</f>
        <v>427.849503759782</v>
      </c>
      <c r="P152" s="11" t="n">
        <f aca="false">($J152-N145)^2</f>
        <v>64.9049557429842</v>
      </c>
      <c r="R152" s="12" t="s">
        <v>0</v>
      </c>
      <c r="S152" s="11" t="n">
        <v>357720.675639521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20000</v>
      </c>
      <c r="I153" s="11" t="n">
        <v>20000</v>
      </c>
      <c r="J153" s="11" t="n">
        <f aca="false">S$151-(I153^S$153*S$151)/(I153^S$153+S$152^S$153)</f>
        <v>94.7050820116908</v>
      </c>
      <c r="K153" s="11" t="n">
        <f aca="false">($J153-I146)^2</f>
        <v>16.4654864912432</v>
      </c>
      <c r="L153" s="11" t="n">
        <f aca="false">($J153-J146)^2</f>
        <v>2.97041577009942</v>
      </c>
      <c r="M153" s="11" t="n">
        <f aca="false">($J153-K146)^2</f>
        <v>19.9866738968749</v>
      </c>
      <c r="N153" s="11" t="n">
        <f aca="false">($J153-L146)^2</f>
        <v>48.0666723974956</v>
      </c>
      <c r="O153" s="11" t="n">
        <f aca="false">($J153-M146)^2</f>
        <v>516.388781212113</v>
      </c>
      <c r="P153" s="11" t="n">
        <f aca="false">($J153-N146)^2</f>
        <v>43.8643112763977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1837.29387254608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AKI XIII3</v>
      </c>
      <c r="H178" s="11" t="n">
        <v>1000</v>
      </c>
      <c r="I178" s="11" t="n">
        <v>88.0118487541384</v>
      </c>
      <c r="J178" s="12" t="n">
        <v>95.8764665286405</v>
      </c>
      <c r="K178" s="11" t="n">
        <v>110.329708874079</v>
      </c>
      <c r="L178" s="0" t="n">
        <v>96.0571428571429</v>
      </c>
      <c r="M178" s="0" t="n">
        <v>72.2346618898343</v>
      </c>
      <c r="N178" s="0" t="n">
        <v>87.8787878787879</v>
      </c>
      <c r="O178" s="11"/>
      <c r="P178" s="12" t="n">
        <f aca="false">AVERAGE(I178:N178)</f>
        <v>91.7314361304372</v>
      </c>
      <c r="Q178" s="12" t="n">
        <f aca="false">STDEV(I178:N178)/SQRT(6)</f>
        <v>5.13352120648937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91.8626938491026</v>
      </c>
      <c r="J179" s="11" t="n">
        <v>60.0586611456177</v>
      </c>
      <c r="K179" s="11" t="n">
        <v>93.3356716941424</v>
      </c>
      <c r="L179" s="0" t="n">
        <v>62.6857142857143</v>
      </c>
      <c r="M179" s="0" t="n">
        <v>45.9620838931184</v>
      </c>
      <c r="N179" s="0" t="n">
        <v>53.9655817433595</v>
      </c>
      <c r="O179" s="11"/>
      <c r="P179" s="12" t="n">
        <f aca="false">AVERAGE(I179:N179)</f>
        <v>67.9784011018425</v>
      </c>
      <c r="Q179" s="12" t="n">
        <f aca="false">STDEV(I179:N179)/SQRT(6)</f>
        <v>8.13482791550097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20000</v>
      </c>
      <c r="I180" s="11" t="n">
        <v>41.0350235232619</v>
      </c>
      <c r="J180" s="11" t="n">
        <v>36.0593512767426</v>
      </c>
      <c r="K180" s="11" t="n">
        <v>34.9877236057524</v>
      </c>
      <c r="L180" s="0" t="n">
        <v>9.50476190476191</v>
      </c>
      <c r="M180" s="0" t="n">
        <v>8.22510822510823</v>
      </c>
      <c r="N180" s="0" t="n">
        <v>9.9700710811822</v>
      </c>
      <c r="O180" s="11"/>
      <c r="P180" s="12" t="n">
        <f aca="false">AVERAGE(I180:N180)</f>
        <v>23.2970066028015</v>
      </c>
      <c r="Q180" s="12" t="n">
        <f aca="false">STDEV(I180:N180)/SQRT(6)</f>
        <v>6.34870825393011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89.4865564957263</v>
      </c>
      <c r="K185" s="11" t="n">
        <f aca="false">($J185-I178)^2</f>
        <v>2.17476292309943</v>
      </c>
      <c r="L185" s="11" t="n">
        <f aca="false">($J185-J178)^2</f>
        <v>40.830950228737</v>
      </c>
      <c r="M185" s="11" t="n">
        <f aca="false">($J185-K178)^2</f>
        <v>434.437001067228</v>
      </c>
      <c r="N185" s="11" t="n">
        <f aca="false">($J185-L178)^2</f>
        <v>43.1726051328333</v>
      </c>
      <c r="O185" s="11" t="n">
        <f aca="false">($J185-M178)^2</f>
        <v>297.627867492807</v>
      </c>
      <c r="P185" s="11" t="n">
        <f aca="false">($J185-N178)^2</f>
        <v>2.58491992561216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62.9948462227815</v>
      </c>
      <c r="K186" s="11" t="n">
        <f aca="false">($J186-I179)^2</f>
        <v>833.352626576491</v>
      </c>
      <c r="L186" s="11" t="n">
        <f aca="false">($J186-J179)^2</f>
        <v>8.62118280735959</v>
      </c>
      <c r="M186" s="11" t="n">
        <f aca="false">($J186-K179)^2</f>
        <v>920.565690283581</v>
      </c>
      <c r="N186" s="11" t="n">
        <f aca="false">($J186-L179)^2</f>
        <v>0.0955625545149411</v>
      </c>
      <c r="O186" s="11" t="n">
        <f aca="false">($J186-M179)^2</f>
        <v>290.114992578792</v>
      </c>
      <c r="P186" s="11" t="n">
        <f aca="false">($J186-N179)^2</f>
        <v>81.5276170393524</v>
      </c>
      <c r="R186" s="12" t="s">
        <v>0</v>
      </c>
      <c r="S186" s="11" t="n">
        <v>8511.63146112409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20000</v>
      </c>
      <c r="I187" s="11" t="n">
        <v>20000</v>
      </c>
      <c r="J187" s="11" t="n">
        <f aca="false">S$185-(I187^S$187*S$185)/(I187^S$187+S$186^S$187)</f>
        <v>29.8531898208974</v>
      </c>
      <c r="K187" s="11" t="n">
        <f aca="false">($J187-I180)^2</f>
        <v>125.033404947334</v>
      </c>
      <c r="L187" s="11" t="n">
        <f aca="false">($J187-J180)^2</f>
        <v>38.5164400160181</v>
      </c>
      <c r="M187" s="11" t="n">
        <f aca="false">($J187-K180)^2</f>
        <v>26.363437187817</v>
      </c>
      <c r="N187" s="11" t="n">
        <f aca="false">($J187-L180)^2</f>
        <v>414.058518658164</v>
      </c>
      <c r="O187" s="11" t="n">
        <f aca="false">($J187-M180)^2</f>
        <v>467.773913514116</v>
      </c>
      <c r="P187" s="11" t="n">
        <f aca="false">($J187-N180)^2</f>
        <v>395.338410817615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4422.18990375147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AVERAGE(I211:N211)</f>
        <v>100</v>
      </c>
      <c r="Q211" s="12" t="n">
        <f aca="false">STDEV(I211:N211)/SQRT(6)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AKI XIV165</v>
      </c>
      <c r="H212" s="11" t="n">
        <v>1000</v>
      </c>
      <c r="I212" s="11" t="n">
        <v>111.116919323924</v>
      </c>
      <c r="J212" s="12" t="n">
        <v>102.950310559006</v>
      </c>
      <c r="K212" s="11" t="n">
        <v>109.575587513153</v>
      </c>
      <c r="L212" s="0" t="n">
        <v>102.971428571429</v>
      </c>
      <c r="M212" s="0" t="n">
        <v>80.0417972831766</v>
      </c>
      <c r="N212" s="0" t="n">
        <v>88.9450056116723</v>
      </c>
      <c r="O212" s="11"/>
      <c r="P212" s="12" t="n">
        <f aca="false">AVERAGE(I212:N212)</f>
        <v>99.2668414770602</v>
      </c>
      <c r="Q212" s="12" t="n">
        <f aca="false">STDEV(I212:N212)/SQRT(6)</f>
        <v>5.00043038054256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98.6408782017773</v>
      </c>
      <c r="J213" s="11" t="n">
        <v>103.088336783989</v>
      </c>
      <c r="K213" s="11" t="n">
        <v>109.312521922133</v>
      </c>
      <c r="L213" s="0" t="n">
        <v>100.514285714286</v>
      </c>
      <c r="M213" s="0" t="n">
        <v>78.9819376026273</v>
      </c>
      <c r="N213" s="0" t="n">
        <v>91.4889637111859</v>
      </c>
      <c r="O213" s="11"/>
      <c r="P213" s="12" t="n">
        <f aca="false">AVERAGE(I213:N213)</f>
        <v>97.0044873226664</v>
      </c>
      <c r="Q213" s="12" t="n">
        <f aca="false">STDEV(I213:N213)/SQRT(6)</f>
        <v>4.31559458610605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20000</v>
      </c>
      <c r="I214" s="11" t="n">
        <v>106.325143753267</v>
      </c>
      <c r="J214" s="11" t="n">
        <v>103.605935127674</v>
      </c>
      <c r="K214" s="11" t="n">
        <v>107.137846369695</v>
      </c>
      <c r="L214" s="0" t="n">
        <v>108.571428571429</v>
      </c>
      <c r="M214" s="0" t="n">
        <v>75.0709061053889</v>
      </c>
      <c r="N214" s="0" t="n">
        <v>91.5076692854471</v>
      </c>
      <c r="O214" s="11"/>
      <c r="P214" s="12" t="n">
        <f aca="false">AVERAGE(I214:N214)</f>
        <v>98.7031548688168</v>
      </c>
      <c r="Q214" s="12" t="n">
        <f aca="false">STDEV(I214:N214)/SQRT(6)</f>
        <v>5.35697990103565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99.8995006289103</v>
      </c>
      <c r="K219" s="11" t="n">
        <f aca="false">($J219-I212)^2</f>
        <v>125.830482179242</v>
      </c>
      <c r="L219" s="11" t="n">
        <f aca="false">($J219-J212)^2</f>
        <v>9.30744122957042</v>
      </c>
      <c r="M219" s="11" t="n">
        <f aca="false">($J219-K212)^2</f>
        <v>93.6266573914132</v>
      </c>
      <c r="N219" s="11" t="n">
        <f aca="false">($J219-L212)^2</f>
        <v>9.43674128402708</v>
      </c>
      <c r="O219" s="11" t="n">
        <f aca="false">($J219-M212)^2</f>
        <v>394.328382167164</v>
      </c>
      <c r="P219" s="11" t="n">
        <f aca="false">($J219-N212)^2</f>
        <v>120.000961082693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99.4995150813342</v>
      </c>
      <c r="K220" s="11" t="n">
        <f aca="false">($J220-I213)^2</f>
        <v>0.737257290935206</v>
      </c>
      <c r="L220" s="11" t="n">
        <f aca="false">($J220-J213)^2</f>
        <v>12.8796412134462</v>
      </c>
      <c r="M220" s="11" t="n">
        <f aca="false">($J220-K213)^2</f>
        <v>96.2951032575642</v>
      </c>
      <c r="N220" s="11" t="n">
        <f aca="false">($J220-L213)^2</f>
        <v>1.02975943750141</v>
      </c>
      <c r="O220" s="11" t="n">
        <f aca="false">($J220-M213)^2</f>
        <v>420.970985594741</v>
      </c>
      <c r="P220" s="11" t="n">
        <f aca="false">($J220-N213)^2</f>
        <v>64.1689332537847</v>
      </c>
      <c r="R220" s="12" t="s">
        <v>0</v>
      </c>
      <c r="S220" s="11" t="n">
        <v>994031.102341516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20000</v>
      </c>
      <c r="I221" s="11" t="n">
        <v>20000</v>
      </c>
      <c r="J221" s="11" t="n">
        <f aca="false">S$219-((I221^S$221*S$219)/(I221^S$221+S$220^S$221))</f>
        <v>98.0276739092304</v>
      </c>
      <c r="K221" s="11" t="n">
        <f aca="false">($J221-I214)^2</f>
        <v>68.8480058126963</v>
      </c>
      <c r="L221" s="11" t="n">
        <f aca="false">($J221-J214)^2</f>
        <v>31.1169982211916</v>
      </c>
      <c r="M221" s="11" t="n">
        <f aca="false">($J221-K214)^2</f>
        <v>82.995242259407</v>
      </c>
      <c r="N221" s="11" t="n">
        <f aca="false">($J221-L214)^2</f>
        <v>111.170762376634</v>
      </c>
      <c r="O221" s="11" t="n">
        <f aca="false">($J221-M214)^2</f>
        <v>527.013187999495</v>
      </c>
      <c r="P221" s="11" t="n">
        <f aca="false">($J221-N214)^2</f>
        <v>42.5104602941561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2212.26700234566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AVERAGE(I246:L246)</f>
        <v>100</v>
      </c>
      <c r="Q246" s="12" t="n">
        <f aca="false">STDEV(I246:L246)/SQRT(3)</f>
        <v>0</v>
      </c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AKI XVIII1</v>
      </c>
      <c r="H247" s="11" t="n">
        <v>1000</v>
      </c>
      <c r="I247" s="11" t="n">
        <v>95.5218679212407</v>
      </c>
      <c r="J247" s="12" t="n">
        <v>102.829537612146</v>
      </c>
      <c r="K247" s="11" t="n">
        <v>111.662574535251</v>
      </c>
      <c r="L247" s="0" t="n">
        <v>94.6666666666667</v>
      </c>
      <c r="M247" s="0" t="n">
        <v>88.3415435139573</v>
      </c>
      <c r="N247" s="0" t="n">
        <v>85.6528245417134</v>
      </c>
      <c r="O247" s="11"/>
      <c r="P247" s="12" t="n">
        <f aca="false">AVERAGE(I247:L247)</f>
        <v>101.170161683826</v>
      </c>
      <c r="Q247" s="12" t="n">
        <f aca="false">STDEV(I247:L247)/SQRT(3)</f>
        <v>4.55878792106109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98.0658651332985</v>
      </c>
      <c r="J248" s="11" t="n">
        <v>94.2028985507247</v>
      </c>
      <c r="K248" s="11" t="n">
        <v>87.4254647492108</v>
      </c>
      <c r="L248" s="0" t="n">
        <v>88.0190476190476</v>
      </c>
      <c r="M248" s="0" t="n">
        <v>81.6987610091059</v>
      </c>
      <c r="N248" s="0" t="n">
        <v>77.5720164609054</v>
      </c>
      <c r="O248" s="11"/>
      <c r="P248" s="12" t="n">
        <f aca="false">AVERAGE(I248:L248)</f>
        <v>91.9283190130704</v>
      </c>
      <c r="Q248" s="12" t="n">
        <f aca="false">STDEV(I248:L248)/SQRT(3)</f>
        <v>2.95148331455231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50000</v>
      </c>
      <c r="I249" s="11" t="n">
        <v>41.4357902073532</v>
      </c>
      <c r="J249" s="11" t="n">
        <v>36.0420979986197</v>
      </c>
      <c r="K249" s="11" t="n">
        <v>40.4770256050509</v>
      </c>
      <c r="L249" s="0" t="n">
        <v>28.2857142857143</v>
      </c>
      <c r="M249" s="0" t="n">
        <v>22.0480668756531</v>
      </c>
      <c r="N249" s="0" t="n">
        <v>22.3718668163113</v>
      </c>
      <c r="O249" s="11"/>
      <c r="P249" s="12" t="n">
        <f aca="false">AVERAGE(I249:L249)</f>
        <v>36.5601570241845</v>
      </c>
      <c r="Q249" s="12" t="n">
        <f aca="false">STDEV(I249:L249)/SQRT(3)</f>
        <v>3.46167021670153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96.2930977885629</v>
      </c>
      <c r="K254" s="11" t="n">
        <f aca="false">($J254-I247)^2</f>
        <v>0.594795508249826</v>
      </c>
      <c r="L254" s="11" t="n">
        <f aca="false">($J254-J247)^2</f>
        <v>42.725045567323</v>
      </c>
      <c r="M254" s="11" t="n">
        <f aca="false">($J254-K247)^2</f>
        <v>236.220815466986</v>
      </c>
      <c r="N254" s="11" t="n">
        <f aca="false">($J254-L247)^2</f>
        <v>2.64527819427254</v>
      </c>
      <c r="O254" s="11" t="n">
        <f aca="false">($J254-M247)^2</f>
        <v>63.2272153819986</v>
      </c>
      <c r="P254" s="11" t="n">
        <f aca="false">($J254-N247)^2</f>
        <v>113.215414767621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83.8588373967767</v>
      </c>
      <c r="K255" s="11" t="n">
        <f aca="false">($J255-I248)^2</f>
        <v>201.8396371063</v>
      </c>
      <c r="L255" s="11" t="n">
        <f aca="false">($J255-J248)^2</f>
        <v>106.999601156616</v>
      </c>
      <c r="M255" s="11" t="n">
        <f aca="false">($J255-K248)^2</f>
        <v>12.7208306711312</v>
      </c>
      <c r="N255" s="11" t="n">
        <f aca="false">($J255-L248)^2</f>
        <v>17.3073490934873</v>
      </c>
      <c r="O255" s="11" t="n">
        <f aca="false">($J255-M248)^2</f>
        <v>4.66593000057293</v>
      </c>
      <c r="P255" s="11" t="n">
        <f aca="false">($J255-N248)^2</f>
        <v>39.5241174797096</v>
      </c>
      <c r="R255" s="12" t="s">
        <v>0</v>
      </c>
      <c r="S255" s="11" t="n">
        <v>25976.7029978468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50000</v>
      </c>
      <c r="I256" s="11" t="n">
        <v>50000</v>
      </c>
      <c r="J256" s="11" t="n">
        <f aca="false">S$254-((I256^S$256*S$254)/(I256^S$256+S$255^S$256))</f>
        <v>34.1903530593885</v>
      </c>
      <c r="K256" s="11" t="n">
        <f aca="false">($J256-I249)^2</f>
        <v>52.4963594651073</v>
      </c>
      <c r="L256" s="11" t="n">
        <f aca="false">($J256-J249)^2</f>
        <v>3.42895931996848</v>
      </c>
      <c r="M256" s="11" t="n">
        <f aca="false">($J256-K249)^2</f>
        <v>39.5222516963857</v>
      </c>
      <c r="N256" s="11" t="n">
        <f aca="false">($J256-L249)^2</f>
        <v>34.8647590475764</v>
      </c>
      <c r="O256" s="11" t="n">
        <f aca="false">($J256-M249)^2</f>
        <v>147.435113767731</v>
      </c>
      <c r="P256" s="11" t="n">
        <f aca="false">($J256-N249)^2</f>
        <v>139.676617077804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1259.11009076884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9" activeCellId="0" sqref="I9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6" min="3" style="0" width="8.53"/>
    <col collapsed="false" customWidth="true" hidden="false" outlineLevel="0" max="7" min="7" style="0" width="10.14"/>
    <col collapsed="false" customWidth="true" hidden="false" outlineLevel="0" max="9" min="8" style="0" width="10.85"/>
    <col collapsed="false" customWidth="true" hidden="false" outlineLevel="0" max="18" min="10" style="0" width="8.53"/>
    <col collapsed="false" customWidth="true" hidden="false" outlineLevel="0" max="20" min="19" style="0" width="9.85"/>
    <col collapsed="false" customWidth="true" hidden="false" outlineLevel="0" max="29" min="21" style="0" width="8.53"/>
    <col collapsed="false" customWidth="true" hidden="false" outlineLevel="0" max="30" min="30" style="0" width="9.85"/>
    <col collapsed="false" customWidth="true" hidden="false" outlineLevel="0" max="40" min="31" style="0" width="8.53"/>
    <col collapsed="false" customWidth="true" hidden="false" outlineLevel="0" max="42" min="41" style="0" width="9.85"/>
    <col collapsed="false" customWidth="true" hidden="false" outlineLevel="0" max="1025" min="43" style="0" width="8.53"/>
  </cols>
  <sheetData>
    <row r="1" customFormat="false" ht="15" hidden="false" customHeight="false" outlineLevel="0" collapsed="false">
      <c r="T1" s="1"/>
      <c r="V1" s="1"/>
    </row>
    <row r="3" customFormat="false" ht="15" hidden="false" customHeight="false" outlineLevel="0" collapsed="false">
      <c r="R3" s="2"/>
      <c r="S3" s="3"/>
      <c r="T3" s="3"/>
      <c r="U3" s="3"/>
      <c r="V3" s="3"/>
      <c r="W3" s="3"/>
    </row>
    <row r="4" customFormat="false" ht="15" hidden="false" customHeight="false" outlineLevel="0" collapsed="false">
      <c r="A4" s="4"/>
      <c r="B4" s="5" t="s">
        <v>0</v>
      </c>
      <c r="C4" s="5"/>
      <c r="D4" s="5" t="s">
        <v>1</v>
      </c>
      <c r="E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2</v>
      </c>
      <c r="E5" s="7" t="s">
        <v>3</v>
      </c>
      <c r="I5" s="1" t="s">
        <v>4</v>
      </c>
      <c r="Q5" s="0" t="s">
        <v>2</v>
      </c>
      <c r="R5" s="0" t="s">
        <v>5</v>
      </c>
      <c r="T5" s="1"/>
      <c r="AE5" s="1"/>
      <c r="AP5" s="1"/>
      <c r="BA5" s="1"/>
    </row>
    <row r="6" customFormat="false" ht="15" hidden="false" customHeight="false" outlineLevel="0" collapsed="false">
      <c r="A6" s="8" t="s">
        <v>75</v>
      </c>
      <c r="B6" s="9" t="n">
        <f aca="false">AVERAGE(T15,AN15,AC15,AY15,BJ15)</f>
        <v>48651.1978593916</v>
      </c>
      <c r="C6" s="9" t="e">
        <f aca="false">STDEV(T15,AN15,AC15,AY15,BJ15)</f>
        <v>#DIV/0!</v>
      </c>
      <c r="D6" s="10" t="n">
        <f aca="false">B6/1000</f>
        <v>48.6511978593916</v>
      </c>
      <c r="E6" s="10" t="e">
        <f aca="false">C6/1000</f>
        <v>#DIV/0!</v>
      </c>
      <c r="I6" s="11" t="n">
        <v>0</v>
      </c>
      <c r="J6" s="0" t="n">
        <v>100</v>
      </c>
      <c r="K6" s="0" t="n">
        <v>100</v>
      </c>
      <c r="L6" s="0" t="n">
        <v>100</v>
      </c>
      <c r="M6" s="3" t="n">
        <v>100</v>
      </c>
      <c r="N6" s="3" t="n">
        <v>100</v>
      </c>
      <c r="O6" s="3" t="n">
        <v>100</v>
      </c>
      <c r="P6" s="11"/>
      <c r="Q6" s="12" t="n">
        <f aca="false">AVERAGE(J6:O6)</f>
        <v>100</v>
      </c>
      <c r="R6" s="12" t="n">
        <f aca="false">STDEV(J6:O6)/SQRT(6)</f>
        <v>0</v>
      </c>
      <c r="T6" s="11"/>
      <c r="U6" s="3"/>
      <c r="V6" s="3"/>
      <c r="W6" s="3"/>
      <c r="X6" s="3"/>
      <c r="Y6" s="12"/>
      <c r="Z6" s="12"/>
      <c r="AA6" s="3"/>
      <c r="AE6" s="3"/>
      <c r="AF6" s="3"/>
      <c r="AG6" s="3"/>
      <c r="AH6" s="3"/>
      <c r="AI6" s="3"/>
      <c r="AJ6" s="12"/>
      <c r="AK6" s="12"/>
      <c r="AL6" s="3"/>
      <c r="AP6" s="3"/>
      <c r="AQ6" s="3"/>
      <c r="AR6" s="3"/>
      <c r="AS6" s="3"/>
      <c r="AT6" s="3"/>
      <c r="AU6" s="12"/>
      <c r="AV6" s="12"/>
      <c r="AW6" s="3"/>
      <c r="BA6" s="3"/>
      <c r="BB6" s="3"/>
      <c r="BC6" s="3"/>
      <c r="BD6" s="3"/>
      <c r="BE6" s="3"/>
      <c r="BF6" s="12"/>
      <c r="BG6" s="12"/>
      <c r="BH6" s="3"/>
    </row>
    <row r="7" customFormat="false" ht="15" hidden="false" customHeight="false" outlineLevel="0" collapsed="false">
      <c r="A7" s="13"/>
      <c r="B7" s="14"/>
      <c r="C7" s="14"/>
      <c r="D7" s="15"/>
      <c r="E7" s="16"/>
      <c r="G7" s="12" t="str">
        <f aca="false">A6</f>
        <v>RA-A111</v>
      </c>
      <c r="I7" s="11" t="n">
        <v>1000</v>
      </c>
      <c r="J7" s="11" t="n">
        <v>102.228090443968</v>
      </c>
      <c r="K7" s="12" t="n">
        <v>95.9193319678588</v>
      </c>
      <c r="L7" s="11" t="n">
        <v>81.325685149777</v>
      </c>
      <c r="M7" s="0" t="n">
        <v>96.0875208603746</v>
      </c>
      <c r="N7" s="0" t="n">
        <v>99.9177631578947</v>
      </c>
      <c r="O7" s="0" t="n">
        <v>69.9430461142752</v>
      </c>
      <c r="P7" s="11"/>
      <c r="Q7" s="12" t="n">
        <f aca="false">AVERAGE(J7:O7)</f>
        <v>90.9035729490247</v>
      </c>
      <c r="R7" s="12" t="n">
        <f aca="false">STDEV(J7:O7)/SQRT(6)</f>
        <v>5.14007488915224</v>
      </c>
      <c r="T7" s="11"/>
      <c r="Y7" s="12"/>
      <c r="Z7" s="12"/>
      <c r="AJ7" s="12"/>
      <c r="AK7" s="12"/>
      <c r="AU7" s="12"/>
      <c r="AV7" s="12"/>
      <c r="BF7" s="12"/>
      <c r="BG7" s="12"/>
    </row>
    <row r="8" customFormat="false" ht="15" hidden="false" customHeight="false" outlineLevel="0" collapsed="false">
      <c r="A8" s="24" t="s">
        <v>76</v>
      </c>
      <c r="B8" s="17" t="n">
        <f aca="false">AVERAGE(S49,AB49,AM49)</f>
        <v>3258.57511503639</v>
      </c>
      <c r="C8" s="18" t="n">
        <f aca="false">STDEV(S49,AB49,AM49)</f>
        <v>858.108604147995</v>
      </c>
      <c r="D8" s="10" t="n">
        <f aca="false">B8/1000</f>
        <v>3.25857511503639</v>
      </c>
      <c r="E8" s="10" t="n">
        <f aca="false">C8/1000</f>
        <v>0.858108604147995</v>
      </c>
      <c r="I8" s="11" t="n">
        <v>5000</v>
      </c>
      <c r="J8" s="11" t="n">
        <v>85.1460637068823</v>
      </c>
      <c r="K8" s="11" t="n">
        <v>89.1129667559477</v>
      </c>
      <c r="L8" s="11" t="n">
        <v>86.8546845124283</v>
      </c>
      <c r="M8" s="0" t="n">
        <v>95.7166697570925</v>
      </c>
      <c r="N8" s="0" t="n">
        <v>101.418585526316</v>
      </c>
      <c r="O8" s="0" t="n">
        <v>70.916773837957</v>
      </c>
      <c r="P8" s="11"/>
      <c r="Q8" s="12" t="n">
        <f aca="false">AVERAGE(J8:O8)</f>
        <v>88.1942906827706</v>
      </c>
      <c r="R8" s="12" t="n">
        <f aca="false">STDEV(J8:O8)/SQRT(6)</f>
        <v>4.25014096819237</v>
      </c>
      <c r="S8" s="2"/>
      <c r="T8" s="11"/>
      <c r="Y8" s="12"/>
      <c r="Z8" s="12"/>
      <c r="AJ8" s="12"/>
      <c r="AK8" s="12"/>
      <c r="AU8" s="12"/>
      <c r="AV8" s="12"/>
      <c r="BF8" s="12"/>
      <c r="BG8" s="12"/>
    </row>
    <row r="9" customFormat="false" ht="15" hidden="false" customHeight="false" outlineLevel="0" collapsed="false">
      <c r="A9" s="19"/>
      <c r="B9" s="20"/>
      <c r="C9" s="14"/>
      <c r="D9" s="15"/>
      <c r="E9" s="16"/>
      <c r="I9" s="11" t="n">
        <v>20000</v>
      </c>
      <c r="J9" s="11" t="n">
        <v>95.6593497276778</v>
      </c>
      <c r="K9" s="11" t="n">
        <v>93.2566566881991</v>
      </c>
      <c r="L9" s="11" t="n">
        <v>88.6073932441045</v>
      </c>
      <c r="M9" s="0" t="n">
        <v>68.7187094381606</v>
      </c>
      <c r="N9" s="0" t="n">
        <v>36.8421052631579</v>
      </c>
      <c r="O9" s="0" t="n">
        <v>52.2873415395921</v>
      </c>
      <c r="P9" s="11"/>
      <c r="Q9" s="12" t="n">
        <f aca="false">AVERAGE(J9:O9)</f>
        <v>72.561925983482</v>
      </c>
      <c r="R9" s="12" t="n">
        <f aca="false">STDEV(J9:O9)/SQRT(6)</f>
        <v>9.86737817634478</v>
      </c>
      <c r="T9" s="11"/>
      <c r="Y9" s="12"/>
      <c r="Z9" s="12"/>
      <c r="AJ9" s="12"/>
      <c r="AK9" s="12"/>
      <c r="AU9" s="12"/>
      <c r="AV9" s="12"/>
      <c r="BF9" s="12"/>
      <c r="BG9" s="12"/>
    </row>
    <row r="10" customFormat="false" ht="15" hidden="false" customHeight="false" outlineLevel="0" collapsed="false">
      <c r="A10" s="24" t="s">
        <v>77</v>
      </c>
      <c r="B10" s="17" t="n">
        <f aca="false">AVERAGE(S84,AB84,AM84,AX84)</f>
        <v>147051.363755226</v>
      </c>
      <c r="C10" s="18" t="e">
        <f aca="false">STDEV(S84,AB84,AM84,AX84)</f>
        <v>#DIV/0!</v>
      </c>
      <c r="D10" s="10" t="n">
        <f aca="false">B10/1000</f>
        <v>147.051363755226</v>
      </c>
      <c r="E10" s="10" t="e">
        <f aca="false">C10/1000</f>
        <v>#DIV/0!</v>
      </c>
      <c r="I10" s="11"/>
      <c r="J10" s="11"/>
      <c r="K10" s="11"/>
      <c r="L10" s="11"/>
      <c r="M10" s="11"/>
      <c r="N10" s="12"/>
      <c r="O10" s="12"/>
      <c r="P10" s="11"/>
      <c r="Q10" s="12"/>
      <c r="R10" s="12"/>
      <c r="S10" s="2"/>
      <c r="Y10" s="12"/>
      <c r="Z10" s="12"/>
      <c r="AJ10" s="12"/>
      <c r="AK10" s="12"/>
      <c r="AU10" s="12"/>
      <c r="AV10" s="12"/>
      <c r="BF10" s="12"/>
      <c r="BG10" s="12"/>
    </row>
    <row r="11" customFormat="false" ht="15" hidden="false" customHeight="false" outlineLevel="0" collapsed="false">
      <c r="A11" s="19"/>
      <c r="B11" s="20"/>
      <c r="C11" s="14"/>
      <c r="D11" s="15"/>
      <c r="E11" s="16"/>
      <c r="I11" s="11"/>
      <c r="J11" s="11"/>
      <c r="K11" s="11"/>
      <c r="L11" s="11"/>
      <c r="M11" s="11"/>
      <c r="N11" s="11"/>
      <c r="O11" s="11"/>
      <c r="P11" s="11"/>
      <c r="Q11" s="11"/>
      <c r="R11" s="11"/>
      <c r="T11" s="11"/>
      <c r="U11" s="11"/>
      <c r="V11" s="11"/>
      <c r="W11" s="11"/>
      <c r="X11" s="11"/>
      <c r="Y11" s="11"/>
      <c r="Z11" s="11"/>
      <c r="AE11" s="11"/>
      <c r="AF11" s="11"/>
      <c r="AG11" s="11"/>
      <c r="AH11" s="11"/>
      <c r="AI11" s="11"/>
      <c r="AJ11" s="11"/>
      <c r="AK11" s="11"/>
      <c r="AP11" s="11"/>
      <c r="AQ11" s="11"/>
      <c r="AR11" s="11"/>
      <c r="AS11" s="11"/>
      <c r="AT11" s="11"/>
      <c r="AU11" s="11"/>
      <c r="AV11" s="11"/>
      <c r="BA11" s="11"/>
      <c r="BB11" s="11"/>
      <c r="BC11" s="11"/>
      <c r="BD11" s="11"/>
      <c r="BE11" s="11"/>
      <c r="BF11" s="11"/>
      <c r="BG11" s="11"/>
    </row>
    <row r="12" customFormat="false" ht="15" hidden="false" customHeight="false" outlineLevel="0" collapsed="false">
      <c r="A12" s="24" t="s">
        <v>78</v>
      </c>
      <c r="B12" s="17" t="n">
        <f aca="false">AVERAGE(S118,AB118,AM118)</f>
        <v>2940509.99012273</v>
      </c>
      <c r="C12" s="18" t="e">
        <f aca="false">STDEV(S118,AB118,AM118)</f>
        <v>#DIV/0!</v>
      </c>
      <c r="D12" s="10" t="n">
        <f aca="false">B12/1000</f>
        <v>2940.50999012273</v>
      </c>
      <c r="E12" s="10" t="e">
        <f aca="false">C12/1000</f>
        <v>#DIV/0!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customFormat="false" ht="15" hidden="false" customHeight="false" outlineLevel="0" collapsed="false">
      <c r="A13" s="13"/>
      <c r="B13" s="21"/>
      <c r="C13" s="14"/>
      <c r="D13" s="15"/>
      <c r="E13" s="16"/>
      <c r="I13" s="11" t="n">
        <v>0.1</v>
      </c>
      <c r="J13" s="11" t="n">
        <v>0</v>
      </c>
      <c r="K13" s="11" t="n">
        <f aca="false">$T$14-(J13^$T$16*$T$14)/(J13^$T$16+$T$15^$T$16)</f>
        <v>100</v>
      </c>
      <c r="L13" s="11" t="n">
        <f aca="false">($K13-J6)^2</f>
        <v>0</v>
      </c>
      <c r="M13" s="11" t="n">
        <f aca="false">($K13-K6)^2</f>
        <v>0</v>
      </c>
      <c r="N13" s="11" t="n">
        <f aca="false">($K13-L6)^2</f>
        <v>0</v>
      </c>
      <c r="O13" s="11" t="n">
        <f aca="false">($K13-M6)^2</f>
        <v>0</v>
      </c>
      <c r="P13" s="11" t="n">
        <f aca="false">($K13-N6)^2</f>
        <v>0</v>
      </c>
      <c r="Q13" s="11" t="n">
        <f aca="false">($K13-O6)^2</f>
        <v>0</v>
      </c>
      <c r="S13" s="12" t="s">
        <v>10</v>
      </c>
      <c r="T13" s="11" t="n">
        <v>0</v>
      </c>
      <c r="U13" s="11"/>
      <c r="V13" s="11"/>
      <c r="W13" s="11"/>
      <c r="X13" s="11"/>
      <c r="Y13" s="11"/>
      <c r="Z13" s="11"/>
      <c r="AA13" s="11"/>
      <c r="AB13" s="12"/>
      <c r="AC13" s="11"/>
      <c r="AG13" s="11"/>
      <c r="AH13" s="11"/>
      <c r="AI13" s="11"/>
      <c r="AJ13" s="11"/>
      <c r="AK13" s="11"/>
      <c r="AL13" s="11"/>
      <c r="AM13" s="12"/>
      <c r="AN13" s="11"/>
      <c r="AR13" s="11"/>
      <c r="AS13" s="11"/>
      <c r="AT13" s="11"/>
      <c r="AU13" s="11"/>
      <c r="AV13" s="11"/>
      <c r="AW13" s="11"/>
      <c r="AX13" s="12"/>
      <c r="AY13" s="11"/>
      <c r="BC13" s="11"/>
      <c r="BD13" s="11"/>
      <c r="BE13" s="11"/>
      <c r="BF13" s="11"/>
      <c r="BG13" s="11"/>
      <c r="BH13" s="11"/>
      <c r="BI13" s="12"/>
      <c r="BJ13" s="11"/>
    </row>
    <row r="14" customFormat="false" ht="15" hidden="false" customHeight="false" outlineLevel="0" collapsed="false">
      <c r="A14" s="24" t="s">
        <v>79</v>
      </c>
      <c r="B14" s="17" t="n">
        <f aca="false">AVERAGE(S152,AB152,AM152)</f>
        <v>2515477.61251545</v>
      </c>
      <c r="C14" s="18" t="e">
        <f aca="false">STDEV(S152,AB152,AM152)</f>
        <v>#DIV/0!</v>
      </c>
      <c r="D14" s="10" t="n">
        <f aca="false">B14/1000</f>
        <v>2515.47761251545</v>
      </c>
      <c r="E14" s="10" t="e">
        <f aca="false">C14/1000</f>
        <v>#DIV/0!</v>
      </c>
      <c r="I14" s="11" t="n">
        <v>1000</v>
      </c>
      <c r="J14" s="11" t="n">
        <v>1000</v>
      </c>
      <c r="K14" s="11" t="n">
        <f aca="false">$T$14-(J14^$T$16*$T$14)/(J14^$T$16+$T$15^$T$16)</f>
        <v>97.9859499002785</v>
      </c>
      <c r="L14" s="11" t="n">
        <f aca="false">($K14-J7)^2</f>
        <v>17.9957563924144</v>
      </c>
      <c r="M14" s="11" t="n">
        <f aca="false">($K14-K7)^2</f>
        <v>4.27090967859863</v>
      </c>
      <c r="N14" s="11" t="n">
        <f aca="false">($K14-L7)^2</f>
        <v>277.564421556802</v>
      </c>
      <c r="O14" s="11" t="n">
        <f aca="false">($K14-M7)^2</f>
        <v>3.6040328195504</v>
      </c>
      <c r="P14" s="11" t="n">
        <f aca="false">($K14-N7)^2</f>
        <v>3.73190246230176</v>
      </c>
      <c r="Q14" s="11" t="n">
        <f aca="false">($K14-O7)^2</f>
        <v>786.404452751037</v>
      </c>
      <c r="S14" s="12" t="s">
        <v>12</v>
      </c>
      <c r="T14" s="11" t="n">
        <v>100</v>
      </c>
      <c r="U14" s="11"/>
      <c r="V14" s="11"/>
      <c r="W14" s="11"/>
      <c r="X14" s="11"/>
      <c r="Y14" s="11"/>
      <c r="Z14" s="11"/>
      <c r="AA14" s="11"/>
      <c r="AB14" s="12"/>
      <c r="AC14" s="11"/>
      <c r="AG14" s="11"/>
      <c r="AH14" s="11"/>
      <c r="AI14" s="11"/>
      <c r="AJ14" s="11"/>
      <c r="AK14" s="11"/>
      <c r="AL14" s="11"/>
      <c r="AM14" s="12"/>
      <c r="AN14" s="11"/>
      <c r="AR14" s="11"/>
      <c r="AS14" s="11"/>
      <c r="AT14" s="11"/>
      <c r="AU14" s="11"/>
      <c r="AV14" s="11"/>
      <c r="AW14" s="11"/>
      <c r="AX14" s="12"/>
      <c r="AY14" s="11"/>
      <c r="BC14" s="11"/>
      <c r="BD14" s="11"/>
      <c r="BE14" s="11"/>
      <c r="BF14" s="11"/>
      <c r="BG14" s="11"/>
      <c r="BH14" s="11"/>
      <c r="BI14" s="12"/>
      <c r="BJ14" s="11"/>
    </row>
    <row r="15" customFormat="false" ht="15" hidden="false" customHeight="false" outlineLevel="0" collapsed="false">
      <c r="A15" s="19"/>
      <c r="B15" s="20"/>
      <c r="C15" s="14"/>
      <c r="D15" s="15"/>
      <c r="E15" s="16"/>
      <c r="I15" s="11" t="n">
        <v>5000</v>
      </c>
      <c r="J15" s="11" t="n">
        <v>5000</v>
      </c>
      <c r="K15" s="11" t="n">
        <f aca="false">$T$14-(J15^$T$16*$T$14)/(J15^$T$16+$T$15^$T$16)</f>
        <v>90.6805435861769</v>
      </c>
      <c r="L15" s="11" t="n">
        <f aca="false">($K15-J8)^2</f>
        <v>30.6304675343165</v>
      </c>
      <c r="M15" s="11" t="n">
        <f aca="false">($K15-K8)^2</f>
        <v>2.45729711867138</v>
      </c>
      <c r="N15" s="11" t="n">
        <f aca="false">($K15-L8)^2</f>
        <v>14.6371976521843</v>
      </c>
      <c r="O15" s="11" t="n">
        <f aca="false">($K15-M8)^2</f>
        <v>25.3625668093812</v>
      </c>
      <c r="P15" s="11" t="n">
        <f aca="false">($K15-N8)^2</f>
        <v>115.305544708187</v>
      </c>
      <c r="Q15" s="11" t="n">
        <f aca="false">($K15-O8)^2</f>
        <v>390.606594660652</v>
      </c>
      <c r="S15" s="12" t="s">
        <v>0</v>
      </c>
      <c r="T15" s="11" t="n">
        <v>48651.1978593916</v>
      </c>
      <c r="U15" s="11"/>
      <c r="V15" s="11"/>
      <c r="W15" s="11"/>
      <c r="X15" s="11"/>
      <c r="Y15" s="11"/>
      <c r="Z15" s="11"/>
      <c r="AA15" s="11"/>
      <c r="AB15" s="12"/>
      <c r="AC15" s="11"/>
      <c r="AG15" s="11"/>
      <c r="AH15" s="11"/>
      <c r="AI15" s="11"/>
      <c r="AJ15" s="11"/>
      <c r="AK15" s="11"/>
      <c r="AL15" s="11"/>
      <c r="AM15" s="12"/>
      <c r="AN15" s="11"/>
      <c r="AR15" s="11"/>
      <c r="AS15" s="11"/>
      <c r="AT15" s="11"/>
      <c r="AU15" s="11"/>
      <c r="AV15" s="11"/>
      <c r="AW15" s="11"/>
      <c r="AX15" s="12"/>
      <c r="AY15" s="11"/>
      <c r="BC15" s="11"/>
      <c r="BD15" s="11"/>
      <c r="BE15" s="11"/>
      <c r="BF15" s="11"/>
      <c r="BG15" s="11"/>
      <c r="BH15" s="11"/>
      <c r="BI15" s="12"/>
      <c r="BJ15" s="11"/>
    </row>
    <row r="16" customFormat="false" ht="15" hidden="false" customHeight="false" outlineLevel="0" collapsed="false">
      <c r="A16" s="24" t="s">
        <v>80</v>
      </c>
      <c r="B16" s="17" t="n">
        <f aca="false">AVERAGE(S186,AB186,AM186,AX186,BI186)</f>
        <v>229698.775888548</v>
      </c>
      <c r="C16" s="18" t="e">
        <f aca="false">STDEV(S186,AB186,AM186,AX186,BI186)</f>
        <v>#DIV/0!</v>
      </c>
      <c r="D16" s="10" t="n">
        <f aca="false">B16/1000</f>
        <v>229.698775888548</v>
      </c>
      <c r="E16" s="10" t="e">
        <f aca="false">C16/1000</f>
        <v>#DIV/0!</v>
      </c>
      <c r="I16" s="11" t="n">
        <v>20000</v>
      </c>
      <c r="J16" s="11" t="n">
        <v>20000</v>
      </c>
      <c r="K16" s="11" t="n">
        <f aca="false">$T$14-(J16^$T$16*$T$14)/(J16^$T$16+$T$15^$T$16)</f>
        <v>70.8672235538218</v>
      </c>
      <c r="L16" s="11" t="n">
        <f aca="false">($K16-J9)^2</f>
        <v>614.649520220394</v>
      </c>
      <c r="M16" s="11" t="n">
        <f aca="false">($K16-K9)^2</f>
        <v>501.28671607875</v>
      </c>
      <c r="N16" s="11" t="n">
        <f aca="false">($K16-L9)^2</f>
        <v>314.713620640023</v>
      </c>
      <c r="O16" s="11" t="n">
        <f aca="false">($K16-M9)^2</f>
        <v>4.61611290519561</v>
      </c>
      <c r="P16" s="11" t="n">
        <f aca="false">($K16-N9)^2</f>
        <v>1157.70867469367</v>
      </c>
      <c r="Q16" s="11" t="n">
        <f aca="false">($K16-O9)^2</f>
        <v>345.212015662698</v>
      </c>
      <c r="S16" s="12" t="s">
        <v>14</v>
      </c>
      <c r="T16" s="11" t="n">
        <v>1</v>
      </c>
      <c r="U16" s="11"/>
      <c r="V16" s="11"/>
      <c r="W16" s="11"/>
      <c r="X16" s="11"/>
      <c r="Y16" s="11"/>
      <c r="Z16" s="11"/>
      <c r="AA16" s="11"/>
      <c r="AB16" s="12"/>
      <c r="AC16" s="11"/>
      <c r="AG16" s="11"/>
      <c r="AH16" s="11"/>
      <c r="AI16" s="11"/>
      <c r="AJ16" s="11"/>
      <c r="AK16" s="11"/>
      <c r="AL16" s="11"/>
      <c r="AM16" s="12"/>
      <c r="AN16" s="11"/>
      <c r="AR16" s="11"/>
      <c r="AS16" s="11"/>
      <c r="AT16" s="11"/>
      <c r="AU16" s="11"/>
      <c r="AV16" s="11"/>
      <c r="AW16" s="11"/>
      <c r="AX16" s="12"/>
      <c r="AY16" s="11"/>
      <c r="BC16" s="11"/>
      <c r="BD16" s="11"/>
      <c r="BE16" s="11"/>
      <c r="BF16" s="11"/>
      <c r="BG16" s="11"/>
      <c r="BH16" s="11"/>
      <c r="BI16" s="12"/>
      <c r="BJ16" s="11"/>
    </row>
    <row r="17" customFormat="false" ht="15" hidden="false" customHeight="false" outlineLevel="0" collapsed="false">
      <c r="A17" s="19"/>
      <c r="B17" s="20"/>
      <c r="C17" s="14"/>
      <c r="D17" s="15"/>
      <c r="E17" s="16"/>
      <c r="I17" s="11"/>
      <c r="J17" s="11"/>
      <c r="K17" s="11"/>
      <c r="L17" s="11"/>
      <c r="M17" s="11"/>
      <c r="N17" s="11"/>
      <c r="O17" s="11"/>
      <c r="P17" s="11"/>
      <c r="S17" s="12" t="s">
        <v>15</v>
      </c>
      <c r="T17" s="11" t="n">
        <f aca="false">SUM(L13:Q16)</f>
        <v>4610.75780434483</v>
      </c>
      <c r="V17" s="11"/>
      <c r="W17" s="11"/>
      <c r="X17" s="11"/>
      <c r="Y17" s="11"/>
      <c r="Z17" s="11"/>
      <c r="AA17" s="11"/>
      <c r="AB17" s="12"/>
      <c r="AC17" s="11"/>
      <c r="AG17" s="11"/>
      <c r="AH17" s="11"/>
      <c r="AI17" s="11"/>
      <c r="AJ17" s="11"/>
      <c r="AK17" s="11"/>
      <c r="AL17" s="11"/>
      <c r="AM17" s="12"/>
      <c r="AN17" s="11"/>
      <c r="AR17" s="11"/>
      <c r="AS17" s="11"/>
      <c r="AT17" s="11"/>
      <c r="AU17" s="11"/>
      <c r="AV17" s="11"/>
      <c r="AW17" s="11"/>
      <c r="AX17" s="12"/>
      <c r="AY17" s="11"/>
      <c r="BC17" s="11"/>
      <c r="BD17" s="11"/>
      <c r="BE17" s="11"/>
      <c r="BF17" s="11"/>
      <c r="BG17" s="11"/>
      <c r="BH17" s="11"/>
      <c r="BI17" s="12"/>
      <c r="BJ17" s="11"/>
    </row>
    <row r="18" customFormat="false" ht="15" hidden="false" customHeight="false" outlineLevel="0" collapsed="false">
      <c r="A18" s="24" t="s">
        <v>81</v>
      </c>
      <c r="B18" s="17" t="n">
        <f aca="false">AVERAGE(S220,AB220,AM220,AX220,BI220)</f>
        <v>64416.7467821229</v>
      </c>
      <c r="C18" s="17" t="e">
        <f aca="false">STDEV(S220,AB220,AM220,AX220,BI220)</f>
        <v>#DIV/0!</v>
      </c>
      <c r="D18" s="10" t="n">
        <f aca="false">B18/1000</f>
        <v>64.4167467821229</v>
      </c>
      <c r="E18" s="10" t="e">
        <f aca="false">C18/1000</f>
        <v>#DIV/0!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13"/>
      <c r="B19" s="14"/>
      <c r="C19" s="14"/>
      <c r="D19" s="15"/>
      <c r="E19" s="16"/>
    </row>
    <row r="20" customFormat="false" ht="15" hidden="false" customHeight="false" outlineLevel="0" collapsed="false">
      <c r="A20" s="24" t="s">
        <v>82</v>
      </c>
      <c r="B20" s="18" t="n">
        <f aca="false">AVERAGE(S255,AB255,AM255,AX255)</f>
        <v>115186.30506497</v>
      </c>
      <c r="C20" s="18" t="e">
        <f aca="false">STDEV(S255,AB255,AM255,AX255)</f>
        <v>#DIV/0!</v>
      </c>
      <c r="D20" s="10" t="n">
        <f aca="false">B20/1000</f>
        <v>115.18630506497</v>
      </c>
      <c r="E20" s="10" t="e">
        <f aca="false">C20/1000</f>
        <v>#DIV/0!</v>
      </c>
    </row>
    <row r="21" customFormat="false" ht="15" hidden="false" customHeight="false" outlineLevel="0" collapsed="false">
      <c r="A21" s="13"/>
      <c r="B21" s="14"/>
      <c r="C21" s="14"/>
      <c r="D21" s="15"/>
      <c r="E21" s="16"/>
    </row>
    <row r="39" customFormat="false" ht="15" hidden="false" customHeight="false" outlineLevel="0" collapsed="false">
      <c r="H39" s="1" t="s">
        <v>4</v>
      </c>
      <c r="P39" s="0" t="s">
        <v>2</v>
      </c>
      <c r="Q39" s="0" t="s">
        <v>5</v>
      </c>
      <c r="S39" s="1"/>
      <c r="AD39" s="1" t="s">
        <v>66</v>
      </c>
      <c r="AI39" s="0" t="s">
        <v>2</v>
      </c>
      <c r="AJ39" s="0" t="s">
        <v>5</v>
      </c>
      <c r="AO39" s="1"/>
    </row>
    <row r="40" customFormat="false" ht="15" hidden="false" customHeight="false" outlineLevel="0" collapsed="false">
      <c r="H40" s="11" t="n">
        <v>0</v>
      </c>
      <c r="I40" s="0" t="n">
        <v>100</v>
      </c>
      <c r="J40" s="0" t="n">
        <v>100</v>
      </c>
      <c r="K40" s="0" t="n">
        <v>100</v>
      </c>
      <c r="L40" s="3" t="n">
        <v>100</v>
      </c>
      <c r="M40" s="3" t="n">
        <v>100</v>
      </c>
      <c r="N40" s="3" t="n">
        <v>100</v>
      </c>
      <c r="O40" s="11"/>
      <c r="P40" s="12" t="n">
        <f aca="false">AVERAGE(I40:N40)</f>
        <v>100</v>
      </c>
      <c r="Q40" s="12" t="n">
        <f aca="false">STDEV(I40:N40)/SQRT(6)</f>
        <v>0</v>
      </c>
      <c r="R40" s="12"/>
      <c r="S40" s="11"/>
      <c r="T40" s="3"/>
      <c r="U40" s="3"/>
      <c r="V40" s="3"/>
      <c r="W40" s="3"/>
      <c r="X40" s="12"/>
      <c r="Y40" s="12"/>
      <c r="Z40" s="3"/>
      <c r="AD40" s="11" t="n">
        <v>0</v>
      </c>
      <c r="AE40" s="3" t="n">
        <v>100</v>
      </c>
      <c r="AF40" s="3" t="n">
        <v>100</v>
      </c>
      <c r="AG40" s="3" t="n">
        <v>100</v>
      </c>
      <c r="AH40" s="3"/>
      <c r="AI40" s="12" t="n">
        <f aca="false">AVERAGE(AE40:AH40)</f>
        <v>100</v>
      </c>
      <c r="AJ40" s="12" t="n">
        <f aca="false">STDEV(AE40:AH40)/SQRT(3)</f>
        <v>0</v>
      </c>
      <c r="AK40" s="3"/>
      <c r="AO40" s="3"/>
      <c r="AP40" s="3"/>
      <c r="AQ40" s="3"/>
      <c r="AR40" s="3"/>
      <c r="AS40" s="3"/>
      <c r="AT40" s="12"/>
      <c r="AU40" s="12"/>
      <c r="AV40" s="3"/>
    </row>
    <row r="41" customFormat="false" ht="15" hidden="false" customHeight="false" outlineLevel="0" collapsed="false">
      <c r="G41" s="0" t="str">
        <f aca="false">A8</f>
        <v>AKI XVII103</v>
      </c>
      <c r="H41" s="11" t="n">
        <v>1000</v>
      </c>
      <c r="I41" s="11" t="n">
        <v>99.141772569731</v>
      </c>
      <c r="J41" s="12" t="n">
        <v>98.2511422719395</v>
      </c>
      <c r="K41" s="11" t="n">
        <v>86.9821542383684</v>
      </c>
      <c r="L41" s="0" t="n">
        <v>74.1702206564064</v>
      </c>
      <c r="M41" s="0" t="n">
        <v>73.4375</v>
      </c>
      <c r="N41" s="0" t="n">
        <v>55.0431747198236</v>
      </c>
      <c r="O41" s="11"/>
      <c r="P41" s="12" t="n">
        <f aca="false">AVERAGE(I41:N41)</f>
        <v>81.1709940760448</v>
      </c>
      <c r="Q41" s="12" t="n">
        <f aca="false">STDEV(I41:N41)/SQRT(6)</f>
        <v>6.92803634493859</v>
      </c>
      <c r="R41" s="12"/>
      <c r="S41" s="11"/>
      <c r="X41" s="12"/>
      <c r="Y41" s="12"/>
      <c r="AD41" s="11" t="n">
        <v>50</v>
      </c>
      <c r="AE41" s="0" t="n">
        <v>88.4795018162948</v>
      </c>
      <c r="AF41" s="0" t="n">
        <v>95.0794265788454</v>
      </c>
      <c r="AG41" s="0" t="n">
        <v>89.7618744428881</v>
      </c>
      <c r="AI41" s="12" t="n">
        <f aca="false">AVERAGE(AE41:AH41)</f>
        <v>91.1069342793428</v>
      </c>
      <c r="AJ41" s="12" t="n">
        <f aca="false">STDEV(AE41:AH41)/SQRT(3)</f>
        <v>2.02044889323839</v>
      </c>
      <c r="AT41" s="12"/>
      <c r="AU41" s="12"/>
    </row>
    <row r="42" customFormat="false" ht="15" hidden="false" customHeight="false" outlineLevel="0" collapsed="false">
      <c r="H42" s="11" t="n">
        <v>5000</v>
      </c>
      <c r="I42" s="11" t="n">
        <v>26.4895197227265</v>
      </c>
      <c r="J42" s="11" t="n">
        <v>33.4331180085079</v>
      </c>
      <c r="K42" s="11" t="n">
        <v>28.9515615041428</v>
      </c>
      <c r="L42" s="0" t="n">
        <v>31.3369182273317</v>
      </c>
      <c r="M42" s="0" t="n">
        <v>27.6110197368421</v>
      </c>
      <c r="N42" s="0" t="n">
        <v>27.0255373874701</v>
      </c>
      <c r="O42" s="11"/>
      <c r="P42" s="12" t="n">
        <f aca="false">AVERAGE(I42:N42)</f>
        <v>29.1412790978368</v>
      </c>
      <c r="Q42" s="12" t="n">
        <f aca="false">STDEV(I42:N42)/SQRT(6)</f>
        <v>1.11245358956167</v>
      </c>
      <c r="R42" s="12"/>
      <c r="S42" s="11"/>
      <c r="X42" s="12"/>
      <c r="Y42" s="12"/>
      <c r="AC42" s="2"/>
      <c r="AD42" s="11" t="n">
        <v>100</v>
      </c>
      <c r="AE42" s="11" t="n">
        <v>84.3020238713025</v>
      </c>
      <c r="AF42" s="11" t="n">
        <v>95.4539584140514</v>
      </c>
      <c r="AG42" s="11" t="n">
        <v>88.2210620145167</v>
      </c>
      <c r="AI42" s="12" t="n">
        <f aca="false">AVERAGE(AE42:AH42)</f>
        <v>89.3256814332902</v>
      </c>
      <c r="AJ42" s="12" t="n">
        <f aca="false">STDEV(AE42:AH42)/SQRT(3)</f>
        <v>3.26632051176282</v>
      </c>
      <c r="AT42" s="12"/>
      <c r="AU42" s="12"/>
    </row>
    <row r="43" customFormat="false" ht="15" hidden="false" customHeight="false" outlineLevel="0" collapsed="false">
      <c r="H43" s="11" t="n">
        <v>20000</v>
      </c>
      <c r="I43" s="11" t="n">
        <v>12.3617758706057</v>
      </c>
      <c r="J43" s="11" t="n">
        <v>10.6349456436112</v>
      </c>
      <c r="K43" s="11" t="n">
        <v>13.2249840662843</v>
      </c>
      <c r="L43" s="0" t="n">
        <v>-0.111255330984605</v>
      </c>
      <c r="M43" s="0" t="n">
        <v>2.87828947368422</v>
      </c>
      <c r="N43" s="0" t="n">
        <v>4.99724416681977</v>
      </c>
      <c r="O43" s="11"/>
      <c r="P43" s="12" t="n">
        <f aca="false">AVERAGE(I43:N43)</f>
        <v>7.33099731500343</v>
      </c>
      <c r="Q43" s="12" t="n">
        <f aca="false">STDEV(I43:N43)/SQRT(6)</f>
        <v>2.24814013932562</v>
      </c>
      <c r="R43" s="12"/>
      <c r="S43" s="11"/>
      <c r="X43" s="12"/>
      <c r="Y43" s="12"/>
      <c r="AD43" s="11" t="n">
        <v>500</v>
      </c>
      <c r="AE43" s="0" t="n">
        <v>89.0892579138557</v>
      </c>
      <c r="AF43" s="0" t="n">
        <v>95.6993413405657</v>
      </c>
      <c r="AG43" s="0" t="n">
        <v>86.1454221316694</v>
      </c>
      <c r="AI43" s="12" t="n">
        <f aca="false">AVERAGE(AE43:AH43)</f>
        <v>90.3113404620303</v>
      </c>
      <c r="AJ43" s="12" t="n">
        <f aca="false">STDEV(AE43:AH43)/SQRT(3)</f>
        <v>2.82485736385893</v>
      </c>
      <c r="AT43" s="12"/>
      <c r="AU43" s="12"/>
    </row>
    <row r="44" customFormat="false" ht="15" hidden="false" customHeight="false" outlineLevel="0" collapsed="false">
      <c r="H44" s="11"/>
      <c r="I44" s="11"/>
      <c r="J44" s="11"/>
      <c r="K44" s="11"/>
      <c r="L44" s="11"/>
      <c r="M44" s="12"/>
      <c r="N44" s="12"/>
      <c r="O44" s="11"/>
      <c r="P44" s="12"/>
      <c r="Q44" s="12"/>
      <c r="R44" s="12"/>
      <c r="X44" s="12"/>
      <c r="Y44" s="12"/>
      <c r="AC44" s="2"/>
      <c r="AD44" s="11" t="n">
        <v>1000</v>
      </c>
      <c r="AE44" s="0" t="n">
        <v>87.7919045147898</v>
      </c>
      <c r="AF44" s="0" t="n">
        <v>86.1164923156399</v>
      </c>
      <c r="AG44" s="0" t="n">
        <v>82.5544377944734</v>
      </c>
      <c r="AI44" s="12" t="n">
        <f aca="false">AVERAGE(AE44:AH44)</f>
        <v>85.4876115416344</v>
      </c>
      <c r="AJ44" s="12" t="n">
        <f aca="false">STDEV(AE44:AH44)/SQRT(3)</f>
        <v>1.54427789840871</v>
      </c>
      <c r="AT44" s="12"/>
      <c r="AU44" s="12"/>
    </row>
    <row r="45" customFormat="false" ht="15" hidden="false" customHeight="false" outlineLevel="0" collapsed="false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AD45" s="11" t="n">
        <v>10000</v>
      </c>
      <c r="AE45" s="0" t="n">
        <v>29.3591074208614</v>
      </c>
      <c r="AF45" s="0" t="n">
        <v>28.5935683843471</v>
      </c>
      <c r="AG45" s="0" t="n">
        <v>25.0604864383038</v>
      </c>
      <c r="AH45" s="11"/>
      <c r="AI45" s="12" t="n">
        <f aca="false">AVERAGE(AE45:AH45)</f>
        <v>27.6710540811708</v>
      </c>
      <c r="AJ45" s="12" t="n">
        <f aca="false">STDEV(AE45:AH45)/SQRT(3)</f>
        <v>1.32385926588325</v>
      </c>
      <c r="AO45" s="11"/>
      <c r="AP45" s="11"/>
      <c r="AQ45" s="11"/>
      <c r="AR45" s="11"/>
      <c r="AS45" s="11"/>
      <c r="AT45" s="11"/>
      <c r="AU45" s="11"/>
    </row>
    <row r="46" customFormat="false" ht="15" hidden="false" customHeight="false" outlineLevel="0" collapsed="false">
      <c r="H46" s="11"/>
      <c r="I46" s="11"/>
      <c r="J46" s="11"/>
      <c r="K46" s="11"/>
      <c r="L46" s="11"/>
      <c r="M46" s="11"/>
      <c r="N46" s="11"/>
      <c r="AD46" s="11" t="n">
        <v>50000</v>
      </c>
      <c r="AE46" s="0" t="n">
        <v>-1.25843279709393</v>
      </c>
      <c r="AF46" s="0" t="n">
        <v>-0.697404106935294</v>
      </c>
      <c r="AG46" s="0" t="n">
        <v>1.89736406468865</v>
      </c>
      <c r="AI46" s="12" t="n">
        <f aca="false">AVERAGE(AE46:AH46)</f>
        <v>-0.019490946446858</v>
      </c>
      <c r="AJ46" s="12" t="n">
        <f aca="false">STDEV(AE46:AH46)/SQRT(3)</f>
        <v>0.972014771506716</v>
      </c>
    </row>
    <row r="47" customFormat="false" ht="15" hidden="false" customHeight="false" outlineLevel="0" collapsed="false">
      <c r="H47" s="11" t="n">
        <v>0.1</v>
      </c>
      <c r="I47" s="11" t="n">
        <v>0</v>
      </c>
      <c r="J47" s="11" t="n">
        <f aca="false">S$48-(I47^S$50*S$48)/(I47^S$50+S$49^S$50)</f>
        <v>100</v>
      </c>
      <c r="K47" s="11" t="n">
        <f aca="false">($J47-I40)^2</f>
        <v>0</v>
      </c>
      <c r="L47" s="11" t="n">
        <f aca="false">($J47-J40)^2</f>
        <v>0</v>
      </c>
      <c r="M47" s="11" t="n">
        <f aca="false">($J47-K40)^2</f>
        <v>0</v>
      </c>
      <c r="N47" s="11" t="n">
        <f aca="false">($J47-L40)^2</f>
        <v>0</v>
      </c>
      <c r="O47" s="11" t="n">
        <f aca="false">($J47-M40)^2</f>
        <v>0</v>
      </c>
      <c r="P47" s="11" t="n">
        <f aca="false">($J47-N40)^2</f>
        <v>0</v>
      </c>
      <c r="R47" s="12" t="s">
        <v>10</v>
      </c>
      <c r="S47" s="11" t="n">
        <v>0</v>
      </c>
      <c r="T47" s="11"/>
      <c r="U47" s="11"/>
      <c r="V47" s="11"/>
      <c r="W47" s="11"/>
      <c r="X47" s="11"/>
      <c r="Y47" s="11"/>
      <c r="Z47" s="11"/>
      <c r="AA47" s="12"/>
      <c r="AB47" s="11"/>
      <c r="AD47" s="11" t="n">
        <v>100000</v>
      </c>
      <c r="AE47" s="3" t="n">
        <v>-1.84224182667358</v>
      </c>
      <c r="AF47" s="3" t="n">
        <v>-0.749063670411984</v>
      </c>
      <c r="AG47" s="3" t="n">
        <v>-9.85610594677193</v>
      </c>
      <c r="AI47" s="12" t="n">
        <f aca="false">AVERAGE(AE47:AH47)</f>
        <v>-4.1491371479525</v>
      </c>
      <c r="AJ47" s="12" t="n">
        <f aca="false">STDEV(AE47:AH47)/SQRT(3)</f>
        <v>2.8708813555745</v>
      </c>
      <c r="AL47" s="12" t="s">
        <v>10</v>
      </c>
      <c r="AM47" s="11" t="n">
        <v>0</v>
      </c>
      <c r="AQ47" s="11"/>
      <c r="AR47" s="11"/>
      <c r="AS47" s="11"/>
      <c r="AT47" s="11"/>
      <c r="AU47" s="11"/>
      <c r="AV47" s="11"/>
      <c r="AW47" s="12"/>
      <c r="AX47" s="11"/>
    </row>
    <row r="48" customFormat="false" ht="15" hidden="false" customHeight="false" outlineLevel="0" collapsed="false">
      <c r="H48" s="11" t="n">
        <v>1000</v>
      </c>
      <c r="I48" s="11" t="n">
        <v>1000</v>
      </c>
      <c r="J48" s="11" t="n">
        <f aca="false">S$48-(I48^S$50*S$48)/(I48^S$50+S$49^S$50)</f>
        <v>72.6162493084862</v>
      </c>
      <c r="K48" s="11" t="n">
        <f aca="false">($J48-I41)^2</f>
        <v>703.60338428284</v>
      </c>
      <c r="L48" s="11" t="n">
        <f aca="false">($J48-J41)^2</f>
        <v>657.147737247708</v>
      </c>
      <c r="M48" s="11" t="n">
        <f aca="false">($J48-K41)^2</f>
        <v>206.379224454414</v>
      </c>
      <c r="N48" s="11" t="n">
        <f aca="false">($J48-L41)^2</f>
        <v>2.41482695015696</v>
      </c>
      <c r="O48" s="11" t="n">
        <f aca="false">($J48-M41)^2</f>
        <v>0.674452698311912</v>
      </c>
      <c r="P48" s="11" t="n">
        <f aca="false">($J48-N41)^2</f>
        <v>308.812950498699</v>
      </c>
      <c r="R48" s="12" t="s">
        <v>12</v>
      </c>
      <c r="S48" s="11" t="n">
        <v>100</v>
      </c>
      <c r="T48" s="11"/>
      <c r="U48" s="11"/>
      <c r="V48" s="11"/>
      <c r="W48" s="11"/>
      <c r="X48" s="11"/>
      <c r="Y48" s="11"/>
      <c r="Z48" s="11"/>
      <c r="AA48" s="12"/>
      <c r="AB48" s="11"/>
      <c r="AD48" s="11" t="n">
        <v>200000</v>
      </c>
      <c r="AE48" s="1" t="n">
        <v>-2.82823040996368</v>
      </c>
      <c r="AF48" s="0" t="n">
        <v>-2.42799948340436</v>
      </c>
      <c r="AG48" s="0" t="n">
        <v>0.267413727237998</v>
      </c>
      <c r="AI48" s="12" t="n">
        <f aca="false">AVERAGE(AE48:AH48)</f>
        <v>-1.66293872204335</v>
      </c>
      <c r="AJ48" s="12" t="n">
        <f aca="false">STDEV(AE48:AH48)/SQRT(3)</f>
        <v>0.972066807114014</v>
      </c>
      <c r="AL48" s="12" t="s">
        <v>12</v>
      </c>
      <c r="AM48" s="11" t="n">
        <v>100</v>
      </c>
      <c r="AQ48" s="11"/>
      <c r="AR48" s="11"/>
      <c r="AS48" s="11"/>
      <c r="AT48" s="11"/>
      <c r="AU48" s="11"/>
      <c r="AV48" s="11"/>
      <c r="AW48" s="12"/>
      <c r="AX48" s="11"/>
    </row>
    <row r="49" customFormat="false" ht="15" hidden="false" customHeight="false" outlineLevel="0" collapsed="false">
      <c r="H49" s="11" t="n">
        <v>5000</v>
      </c>
      <c r="I49" s="11" t="n">
        <v>5000</v>
      </c>
      <c r="J49" s="11" t="n">
        <f aca="false">S$48-(I49^S$50*S$48)/(I49^S$50+S$49^S$50)</f>
        <v>34.6559039539384</v>
      </c>
      <c r="K49" s="11" t="n">
        <f aca="false">($J49-I42)^2</f>
        <v>66.6898314117858</v>
      </c>
      <c r="L49" s="11" t="n">
        <f aca="false">($J49-J42)^2</f>
        <v>1.49520546834228</v>
      </c>
      <c r="M49" s="11" t="n">
        <f aca="false">($J49-K42)^2</f>
        <v>32.5395227845397</v>
      </c>
      <c r="N49" s="11" t="n">
        <f aca="false">($J49-L42)^2</f>
        <v>11.0156662534188</v>
      </c>
      <c r="O49" s="11" t="n">
        <f aca="false">($J49-M42)^2</f>
        <v>49.630393632292</v>
      </c>
      <c r="P49" s="11" t="n">
        <f aca="false">($J49-N42)^2</f>
        <v>58.2224939386767</v>
      </c>
      <c r="R49" s="12" t="s">
        <v>0</v>
      </c>
      <c r="S49" s="11" t="n">
        <v>2651.80070204882</v>
      </c>
      <c r="T49" s="11"/>
      <c r="U49" s="11"/>
      <c r="V49" s="11"/>
      <c r="W49" s="11"/>
      <c r="X49" s="11"/>
      <c r="Y49" s="11"/>
      <c r="Z49" s="11"/>
      <c r="AA49" s="12"/>
      <c r="AB49" s="11"/>
      <c r="AL49" s="12" t="s">
        <v>0</v>
      </c>
      <c r="AM49" s="11" t="n">
        <v>3865.34952802396</v>
      </c>
      <c r="AQ49" s="11"/>
      <c r="AR49" s="11"/>
      <c r="AS49" s="11"/>
      <c r="AT49" s="11"/>
      <c r="AU49" s="11"/>
      <c r="AV49" s="11"/>
      <c r="AW49" s="12"/>
      <c r="AX49" s="11"/>
    </row>
    <row r="50" customFormat="false" ht="15" hidden="false" customHeight="false" outlineLevel="0" collapsed="false">
      <c r="H50" s="11" t="n">
        <v>20000</v>
      </c>
      <c r="I50" s="11" t="n">
        <v>20000</v>
      </c>
      <c r="J50" s="11" t="n">
        <f aca="false">S$48-(I50^S$50*S$48)/(I50^S$50+S$49^S$50)</f>
        <v>11.7067986643948</v>
      </c>
      <c r="K50" s="11" t="n">
        <f aca="false">($J50-I43)^2</f>
        <v>0.428995140655859</v>
      </c>
      <c r="L50" s="11" t="n">
        <f aca="false">($J50-J43)^2</f>
        <v>1.14886889816289</v>
      </c>
      <c r="M50" s="11" t="n">
        <f aca="false">($J50-K43)^2</f>
        <v>2.30488691451044</v>
      </c>
      <c r="N50" s="11" t="n">
        <f aca="false">($J50-L43)^2</f>
        <v>139.666400237703</v>
      </c>
      <c r="O50" s="11" t="n">
        <f aca="false">($J50-M43)^2</f>
        <v>77.9425745304609</v>
      </c>
      <c r="P50" s="11" t="n">
        <f aca="false">($J50-N43)^2</f>
        <v>45.0181215559291</v>
      </c>
      <c r="R50" s="12" t="s">
        <v>14</v>
      </c>
      <c r="S50" s="11" t="n">
        <v>1</v>
      </c>
      <c r="T50" s="11"/>
      <c r="U50" s="11"/>
      <c r="V50" s="11"/>
      <c r="W50" s="11"/>
      <c r="X50" s="11"/>
      <c r="Y50" s="11"/>
      <c r="Z50" s="11"/>
      <c r="AA50" s="12"/>
      <c r="AB50" s="11"/>
      <c r="AL50" s="12" t="s">
        <v>14</v>
      </c>
      <c r="AM50" s="11" t="n">
        <v>1</v>
      </c>
      <c r="AQ50" s="11"/>
      <c r="AR50" s="11"/>
      <c r="AS50" s="11"/>
      <c r="AT50" s="11"/>
      <c r="AU50" s="11"/>
      <c r="AV50" s="11"/>
      <c r="AW50" s="12"/>
      <c r="AX50" s="11"/>
    </row>
    <row r="51" customFormat="false" ht="15" hidden="false" customHeight="false" outlineLevel="0" collapsed="false">
      <c r="H51" s="11"/>
      <c r="I51" s="11"/>
      <c r="J51" s="11"/>
      <c r="K51" s="11"/>
      <c r="L51" s="11"/>
      <c r="M51" s="11"/>
      <c r="N51" s="11"/>
      <c r="O51" s="11"/>
      <c r="R51" s="12" t="s">
        <v>15</v>
      </c>
      <c r="S51" s="11" t="n">
        <f aca="false">SUM(K47:P50)</f>
        <v>2365.13553689861</v>
      </c>
      <c r="T51" s="11"/>
      <c r="U51" s="11"/>
      <c r="V51" s="11"/>
      <c r="W51" s="11"/>
      <c r="X51" s="11"/>
      <c r="Y51" s="11"/>
      <c r="Z51" s="11"/>
      <c r="AA51" s="12"/>
      <c r="AB51" s="11"/>
      <c r="AD51" s="11" t="n">
        <v>0.1</v>
      </c>
      <c r="AE51" s="11" t="n">
        <v>0</v>
      </c>
      <c r="AF51" s="11" t="n">
        <f aca="false">AM$48-(AE51^AM$50*AM$48)/(AE51^AM$50+AM$49^AM$50)</f>
        <v>100</v>
      </c>
      <c r="AG51" s="11" t="n">
        <f aca="false">($U47-AE40)^2</f>
        <v>10000</v>
      </c>
      <c r="AH51" s="11" t="n">
        <f aca="false">($U47-AF40)^2</f>
        <v>10000</v>
      </c>
      <c r="AI51" s="11" t="n">
        <f aca="false">($U47-AG40)^2</f>
        <v>10000</v>
      </c>
      <c r="AJ51" s="11"/>
      <c r="AK51" s="11"/>
      <c r="AL51" s="12" t="s">
        <v>15</v>
      </c>
      <c r="AM51" s="11" t="n">
        <f aca="false">SUM(AG52:AI59)</f>
        <v>1093.5241968739</v>
      </c>
      <c r="AQ51" s="11"/>
      <c r="AR51" s="11"/>
      <c r="AS51" s="11"/>
      <c r="AT51" s="11"/>
      <c r="AU51" s="11"/>
      <c r="AV51" s="11"/>
      <c r="AW51" s="12"/>
      <c r="AX51" s="11"/>
    </row>
    <row r="52" customFormat="false" ht="15" hidden="false" customHeight="false" outlineLevel="0" collapsed="false">
      <c r="H52" s="11"/>
      <c r="I52" s="11"/>
      <c r="S52" s="11"/>
      <c r="T52" s="11"/>
      <c r="AD52" s="11" t="n">
        <v>50</v>
      </c>
      <c r="AE52" s="11" t="n">
        <v>50</v>
      </c>
      <c r="AF52" s="11" t="n">
        <f aca="false">AM$48-(AE52^AM$50*AM$48)/(AE52^AM$50+AM$49^AM$50)</f>
        <v>98.7229748035999</v>
      </c>
      <c r="AG52" s="11" t="n">
        <f aca="false">($AF52-AE41)^2</f>
        <v>104.928738841648</v>
      </c>
      <c r="AH52" s="11" t="n">
        <f aca="false">($AF52-AF41)^2</f>
        <v>13.2754436661113</v>
      </c>
      <c r="AI52" s="11" t="n">
        <f aca="false">($AF52-AG41)^2</f>
        <v>80.3013196747483</v>
      </c>
      <c r="AJ52" s="11"/>
      <c r="AK52" s="11"/>
      <c r="AL52" s="12"/>
      <c r="AM52" s="11"/>
    </row>
    <row r="53" customFormat="false" ht="15" hidden="false" customHeight="false" outlineLevel="0" collapsed="false">
      <c r="AD53" s="11" t="n">
        <v>100</v>
      </c>
      <c r="AE53" s="11" t="n">
        <v>100</v>
      </c>
      <c r="AF53" s="11" t="n">
        <f aca="false">AM$48-(AE53^AM$50*AM$48)/(AE53^AM$50+AM$49^AM$50)</f>
        <v>97.4781542133101</v>
      </c>
      <c r="AG53" s="11" t="n">
        <f aca="false">($AF53-AE42)^2</f>
        <v>173.610410789574</v>
      </c>
      <c r="AH53" s="11" t="n">
        <f aca="false">($AF53-AF42)^2</f>
        <v>4.09736863373659</v>
      </c>
      <c r="AI53" s="11" t="n">
        <f aca="false">($AF53-AG42)^2</f>
        <v>85.6937559769617</v>
      </c>
      <c r="AJ53" s="11"/>
      <c r="AK53" s="11"/>
      <c r="AL53" s="12"/>
      <c r="AM53" s="11"/>
    </row>
    <row r="54" customFormat="false" ht="15" hidden="false" customHeight="false" outlineLevel="0" collapsed="false">
      <c r="AD54" s="11" t="n">
        <v>500</v>
      </c>
      <c r="AE54" s="11" t="n">
        <v>500</v>
      </c>
      <c r="AF54" s="11" t="n">
        <f aca="false">AM$48-(AE54^AM$50*AM$48)/(AE54^AM$50+AM$49^AM$50)</f>
        <v>88.5461634448701</v>
      </c>
      <c r="AG54" s="11" t="n">
        <f aca="false">($AF54-AE43)^2</f>
        <v>0.294951602242782</v>
      </c>
      <c r="AH54" s="11" t="n">
        <f aca="false">($AF54-AF43)^2</f>
        <v>51.1679540074684</v>
      </c>
      <c r="AI54" s="11" t="n">
        <f aca="false">($AF54-AG43)^2</f>
        <v>5.76355885290847</v>
      </c>
      <c r="AJ54" s="11"/>
      <c r="AK54" s="11"/>
      <c r="AL54" s="12"/>
      <c r="AM54" s="11"/>
    </row>
    <row r="55" customFormat="false" ht="15" hidden="false" customHeight="false" outlineLevel="0" collapsed="false">
      <c r="AD55" s="11" t="n">
        <v>1000</v>
      </c>
      <c r="AE55" s="11" t="n">
        <v>1000</v>
      </c>
      <c r="AF55" s="11" t="n">
        <f aca="false">AM$48-(AE55^AM$50*AM$48)/(AE55^AM$50+AM$49^AM$50)</f>
        <v>79.4464920918817</v>
      </c>
      <c r="AG55" s="11" t="n">
        <f aca="false">($AF55-AE44)^2</f>
        <v>69.6459085084286</v>
      </c>
      <c r="AH55" s="11" t="n">
        <f aca="false">($AF55-AF44)^2</f>
        <v>44.4889029849342</v>
      </c>
      <c r="AI55" s="11" t="n">
        <f aca="false">($AF55-AG44)^2</f>
        <v>9.65932649025808</v>
      </c>
      <c r="AJ55" s="11"/>
      <c r="AK55" s="11"/>
      <c r="AL55" s="12"/>
      <c r="AM55" s="11"/>
    </row>
    <row r="56" customFormat="false" ht="15" hidden="false" customHeight="false" outlineLevel="0" collapsed="false">
      <c r="AD56" s="11" t="n">
        <v>10000</v>
      </c>
      <c r="AE56" s="11" t="n">
        <v>10000</v>
      </c>
      <c r="AF56" s="11" t="n">
        <f aca="false">AM$48-(AE56^AM$50*AM$48)/(AE56^AM$50+AM$49^AM$50)</f>
        <v>27.8777647848798</v>
      </c>
      <c r="AG56" s="11" t="n">
        <f aca="false">($AF56-AE45)^2</f>
        <v>2.19437600517691</v>
      </c>
      <c r="AH56" s="11" t="n">
        <f aca="false">($AF56-AF45)^2</f>
        <v>0.512374793010343</v>
      </c>
      <c r="AI56" s="11" t="n">
        <f aca="false">($AF56-AG45)^2</f>
        <v>7.937057282086</v>
      </c>
    </row>
    <row r="57" customFormat="false" ht="15" hidden="false" customHeight="false" outlineLevel="0" collapsed="false">
      <c r="AD57" s="11" t="n">
        <v>50000</v>
      </c>
      <c r="AE57" s="11" t="n">
        <v>50000</v>
      </c>
      <c r="AF57" s="11" t="n">
        <f aca="false">AM$48-(AE57^AM$50*AM$48)/(AE57^AM$50+AM$49^AM$50)</f>
        <v>7.17594810373035</v>
      </c>
      <c r="AG57" s="11" t="n">
        <f aca="false">($AF57-AE46)^2</f>
        <v>71.1387811801894</v>
      </c>
      <c r="AH57" s="11" t="n">
        <f aca="false">($AF57-AF46)^2</f>
        <v>61.9896750331936</v>
      </c>
      <c r="AI57" s="11" t="n">
        <f aca="false">($AF57-AG46)^2</f>
        <v>27.8634494572258</v>
      </c>
    </row>
    <row r="58" customFormat="false" ht="15" hidden="false" customHeight="false" outlineLevel="0" collapsed="false">
      <c r="AD58" s="11" t="n">
        <v>100000</v>
      </c>
      <c r="AE58" s="11" t="n">
        <v>100000</v>
      </c>
      <c r="AF58" s="11" t="n">
        <f aca="false">AM$48-(AE58^AM$50*AM$48)/(AE58^AM$50+AM$49^AM$50)</f>
        <v>3.72150052504377</v>
      </c>
      <c r="AG58" s="11" t="n">
        <f aca="false">($AF58-AE47)^2</f>
        <v>30.9552289562933</v>
      </c>
      <c r="AH58" s="11" t="n">
        <f aca="false">($AF58-AF47)^2</f>
        <v>19.9859442256909</v>
      </c>
      <c r="AI58" s="11" t="n">
        <f aca="false">($AF58-AG47)^2</f>
        <v>184.351397503491</v>
      </c>
    </row>
    <row r="59" customFormat="false" ht="15" hidden="false" customHeight="false" outlineLevel="0" collapsed="false">
      <c r="AD59" s="11" t="n">
        <v>200000</v>
      </c>
      <c r="AE59" s="11" t="n">
        <v>200000</v>
      </c>
      <c r="AF59" s="11" t="n">
        <f aca="false">AM$48-(AE59^AM$50*AM$48)/(AE59^AM$50+AM$49^AM$50)</f>
        <v>1.89603065796751</v>
      </c>
      <c r="AG59" s="11" t="n">
        <f aca="false">($AF59-AE48)^2</f>
        <v>22.3186426379704</v>
      </c>
      <c r="AH59" s="11" t="n">
        <f aca="false">($AF59-AF48)^2</f>
        <v>18.6972366634925</v>
      </c>
      <c r="AI59" s="11" t="n">
        <f aca="false">($AF59-AG48)^2</f>
        <v>2.65239310705883</v>
      </c>
    </row>
    <row r="74" customFormat="false" ht="15" hidden="false" customHeight="false" outlineLevel="0" collapsed="false">
      <c r="H74" s="1" t="s">
        <v>4</v>
      </c>
      <c r="P74" s="0" t="s">
        <v>2</v>
      </c>
      <c r="Q74" s="0" t="s">
        <v>5</v>
      </c>
      <c r="S74" s="1"/>
      <c r="AD74" s="1"/>
      <c r="AO74" s="1"/>
    </row>
    <row r="75" customFormat="false" ht="15" hidden="false" customHeight="false" outlineLevel="0" collapsed="false">
      <c r="H75" s="11" t="n">
        <v>0</v>
      </c>
      <c r="I75" s="0" t="n">
        <v>100</v>
      </c>
      <c r="J75" s="0" t="n">
        <v>100</v>
      </c>
      <c r="K75" s="0" t="n">
        <v>100</v>
      </c>
      <c r="L75" s="3" t="n">
        <v>100</v>
      </c>
      <c r="M75" s="3" t="n">
        <v>100</v>
      </c>
      <c r="N75" s="3" t="n">
        <v>100</v>
      </c>
      <c r="O75" s="11"/>
      <c r="P75" s="12" t="n">
        <f aca="false">AVERAGE(I75:N75)</f>
        <v>100</v>
      </c>
      <c r="Q75" s="12" t="n">
        <f aca="false">STDEV(I75:N75)/SQRT(6)</f>
        <v>0</v>
      </c>
      <c r="R75" s="12"/>
      <c r="S75" s="11"/>
      <c r="T75" s="3"/>
      <c r="U75" s="3"/>
      <c r="V75" s="3"/>
      <c r="W75" s="3"/>
      <c r="X75" s="12"/>
      <c r="Y75" s="12"/>
      <c r="Z75" s="3"/>
      <c r="AD75" s="3"/>
      <c r="AE75" s="3"/>
      <c r="AF75" s="3"/>
      <c r="AG75" s="3"/>
      <c r="AH75" s="3"/>
      <c r="AI75" s="12"/>
      <c r="AJ75" s="12"/>
      <c r="AO75" s="3"/>
      <c r="AP75" s="3"/>
      <c r="AQ75" s="3"/>
      <c r="AR75" s="3"/>
      <c r="AS75" s="3"/>
      <c r="AT75" s="12"/>
      <c r="AU75" s="12"/>
    </row>
    <row r="76" customFormat="false" ht="15" hidden="false" customHeight="false" outlineLevel="0" collapsed="false">
      <c r="G76" s="23" t="str">
        <f aca="false">A10</f>
        <v>AKI XII33</v>
      </c>
      <c r="H76" s="11" t="n">
        <v>1000</v>
      </c>
      <c r="I76" s="11" t="n">
        <v>91.6652913021951</v>
      </c>
      <c r="J76" s="12" t="n">
        <v>104.112178982196</v>
      </c>
      <c r="K76" s="11" t="n">
        <v>102.119184193754</v>
      </c>
      <c r="L76" s="0" t="n">
        <v>90.6360096421287</v>
      </c>
      <c r="M76" s="0" t="n">
        <v>97.9440789473684</v>
      </c>
      <c r="N76" s="0" t="n">
        <v>91.07110049605</v>
      </c>
      <c r="O76" s="11"/>
      <c r="P76" s="12" t="n">
        <f aca="false">AVERAGE(I76:N76)</f>
        <v>96.257973927282</v>
      </c>
      <c r="Q76" s="12" t="n">
        <f aca="false">STDEV(I76:N76)/SQRT(6)</f>
        <v>2.43918118147005</v>
      </c>
      <c r="R76" s="12"/>
      <c r="S76" s="11"/>
      <c r="X76" s="12"/>
      <c r="Y76" s="12"/>
      <c r="AI76" s="12"/>
      <c r="AJ76" s="12"/>
      <c r="AT76" s="12"/>
      <c r="AU76" s="12"/>
    </row>
    <row r="77" customFormat="false" ht="15" hidden="false" customHeight="false" outlineLevel="0" collapsed="false">
      <c r="H77" s="11" t="n">
        <v>5000</v>
      </c>
      <c r="I77" s="11" t="n">
        <v>103.086317874237</v>
      </c>
      <c r="J77" s="11" t="n">
        <v>96.7543721443201</v>
      </c>
      <c r="K77" s="11" t="n">
        <v>91.8419375398343</v>
      </c>
      <c r="L77" s="0" t="n">
        <v>91.6558501761543</v>
      </c>
      <c r="M77" s="0" t="n">
        <v>89.7203947368421</v>
      </c>
      <c r="N77" s="0" t="n">
        <v>81.2603343744259</v>
      </c>
      <c r="O77" s="11"/>
      <c r="P77" s="12" t="n">
        <f aca="false">AVERAGE(I77:N77)</f>
        <v>92.3865344743023</v>
      </c>
      <c r="Q77" s="12" t="n">
        <f aca="false">STDEV(I77:N77)/SQRT(6)</f>
        <v>2.97374335276763</v>
      </c>
      <c r="R77" s="12"/>
      <c r="S77" s="11"/>
      <c r="X77" s="12"/>
      <c r="Y77" s="12"/>
      <c r="AC77" s="2"/>
      <c r="AI77" s="12"/>
      <c r="AJ77" s="12"/>
      <c r="AT77" s="12"/>
      <c r="AU77" s="12"/>
    </row>
    <row r="78" customFormat="false" ht="15" hidden="false" customHeight="false" outlineLevel="0" collapsed="false">
      <c r="H78" s="11" t="n">
        <v>20000</v>
      </c>
      <c r="I78" s="11" t="n">
        <v>94.4050173295923</v>
      </c>
      <c r="J78" s="11" t="n">
        <v>90.1213171577123</v>
      </c>
      <c r="K78" s="11" t="n">
        <v>86.4882090503506</v>
      </c>
      <c r="L78" s="0" t="n">
        <v>94.159095123308</v>
      </c>
      <c r="M78" s="0" t="n">
        <v>92.1669407894737</v>
      </c>
      <c r="N78" s="0" t="n">
        <v>79.8273011207055</v>
      </c>
      <c r="O78" s="11"/>
      <c r="P78" s="12" t="n">
        <f aca="false">AVERAGE(I78:N78)</f>
        <v>89.5279800951904</v>
      </c>
      <c r="Q78" s="12" t="n">
        <f aca="false">STDEV(I78:N78)/SQRT(6)</f>
        <v>2.27956327378874</v>
      </c>
      <c r="R78" s="12"/>
      <c r="S78" s="11"/>
      <c r="X78" s="12"/>
      <c r="Y78" s="12"/>
      <c r="AI78" s="12"/>
      <c r="AJ78" s="12"/>
      <c r="AT78" s="12"/>
      <c r="AU78" s="12"/>
    </row>
    <row r="79" customFormat="false" ht="15" hidden="false" customHeight="false" outlineLevel="0" collapsed="false">
      <c r="H79" s="11"/>
      <c r="I79" s="11"/>
      <c r="J79" s="11"/>
      <c r="K79" s="11"/>
      <c r="L79" s="11"/>
      <c r="M79" s="12"/>
      <c r="N79" s="12"/>
      <c r="O79" s="11"/>
      <c r="P79" s="12"/>
      <c r="Q79" s="12"/>
      <c r="R79" s="12"/>
      <c r="X79" s="12"/>
      <c r="Y79" s="12"/>
      <c r="AC79" s="2"/>
      <c r="AI79" s="12"/>
      <c r="AJ79" s="12"/>
      <c r="AT79" s="12"/>
      <c r="AU79" s="12"/>
    </row>
    <row r="80" customFormat="false" ht="15" hidden="false" customHeight="false" outlineLevel="0" collapsed="false">
      <c r="H80" s="11"/>
      <c r="I80" s="11"/>
      <c r="J80" s="11"/>
      <c r="K80" s="11"/>
      <c r="L80" s="11"/>
      <c r="M80" s="11"/>
      <c r="N80" s="11"/>
      <c r="O80" s="11"/>
      <c r="P80" s="11"/>
      <c r="S80" s="11"/>
      <c r="T80" s="11"/>
      <c r="U80" s="11"/>
      <c r="V80" s="11"/>
      <c r="W80" s="11"/>
      <c r="X80" s="11"/>
      <c r="Y80" s="11"/>
    </row>
    <row r="81" customFormat="false" ht="1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" hidden="false" customHeight="false" outlineLevel="0" collapsed="false">
      <c r="H82" s="11" t="n">
        <v>0.1</v>
      </c>
      <c r="I82" s="11" t="n">
        <v>0</v>
      </c>
      <c r="J82" s="11" t="n">
        <f aca="false">S$83-(I82^S$85*S$83)/(I82^S$85+S$84^S$85)</f>
        <v>100</v>
      </c>
      <c r="K82" s="11" t="n">
        <f aca="false">($J82-I75)^2</f>
        <v>0</v>
      </c>
      <c r="L82" s="11" t="n">
        <f aca="false">($J82-J75)^2</f>
        <v>0</v>
      </c>
      <c r="M82" s="11" t="n">
        <f aca="false">($J82-K75)^2</f>
        <v>0</v>
      </c>
      <c r="N82" s="11" t="n">
        <f aca="false">($J82-L75)^2</f>
        <v>0</v>
      </c>
      <c r="O82" s="11" t="n">
        <f aca="false">($J82-M75)^2</f>
        <v>0</v>
      </c>
      <c r="P82" s="11" t="n">
        <f aca="false">($J82-N75)^2</f>
        <v>0</v>
      </c>
      <c r="R82" s="12" t="s">
        <v>10</v>
      </c>
      <c r="S82" s="11" t="n">
        <v>0</v>
      </c>
      <c r="T82" s="11"/>
      <c r="U82" s="11"/>
      <c r="V82" s="11"/>
      <c r="W82" s="11"/>
      <c r="X82" s="11"/>
      <c r="Y82" s="11"/>
      <c r="Z82" s="11"/>
      <c r="AA82" s="12"/>
      <c r="AB82" s="11"/>
      <c r="AF82" s="11"/>
      <c r="AG82" s="11"/>
      <c r="AH82" s="11"/>
      <c r="AI82" s="11"/>
      <c r="AJ82" s="11"/>
      <c r="AK82" s="11"/>
      <c r="AL82" s="12"/>
      <c r="AM82" s="11"/>
      <c r="AQ82" s="11"/>
      <c r="AR82" s="11"/>
      <c r="AS82" s="11"/>
      <c r="AT82" s="11"/>
      <c r="AU82" s="11"/>
      <c r="AV82" s="11"/>
      <c r="AW82" s="12"/>
      <c r="AX82" s="11"/>
    </row>
    <row r="83" customFormat="false" ht="15" hidden="false" customHeight="false" outlineLevel="0" collapsed="false">
      <c r="H83" s="11" t="n">
        <v>1000</v>
      </c>
      <c r="I83" s="11" t="n">
        <v>1000</v>
      </c>
      <c r="J83" s="11" t="n">
        <f aca="false">S$83-(I83^S$85*S$83)/(I83^S$85+S$84^S$85)</f>
        <v>99.3245587378355</v>
      </c>
      <c r="K83" s="11" t="n">
        <f aca="false">($J83-I76)^2</f>
        <v>58.6643776506619</v>
      </c>
      <c r="L83" s="11" t="n">
        <f aca="false">($J83-J76)^2</f>
        <v>22.9213076042102</v>
      </c>
      <c r="M83" s="11" t="n">
        <f aca="false">($J83-K76)^2</f>
        <v>7.80993143886748</v>
      </c>
      <c r="N83" s="11" t="n">
        <f aca="false">($J83-L76)^2</f>
        <v>75.490885388508</v>
      </c>
      <c r="O83" s="11" t="n">
        <f aca="false">($J83-M76)^2</f>
        <v>1.90572445188818</v>
      </c>
      <c r="P83" s="11" t="n">
        <f aca="false">($J83-N76)^2</f>
        <v>68.1195729488976</v>
      </c>
      <c r="R83" s="12" t="s">
        <v>12</v>
      </c>
      <c r="S83" s="11" t="n">
        <v>100</v>
      </c>
      <c r="T83" s="11"/>
      <c r="U83" s="11"/>
      <c r="V83" s="11"/>
      <c r="W83" s="11"/>
      <c r="X83" s="11"/>
      <c r="Y83" s="11"/>
      <c r="Z83" s="11"/>
      <c r="AA83" s="12"/>
      <c r="AB83" s="11"/>
      <c r="AF83" s="11"/>
      <c r="AG83" s="11"/>
      <c r="AH83" s="11"/>
      <c r="AI83" s="11"/>
      <c r="AJ83" s="11"/>
      <c r="AK83" s="11"/>
      <c r="AL83" s="12"/>
      <c r="AM83" s="11"/>
      <c r="AQ83" s="11"/>
      <c r="AR83" s="11"/>
      <c r="AS83" s="11"/>
      <c r="AT83" s="11"/>
      <c r="AU83" s="11"/>
      <c r="AV83" s="11"/>
      <c r="AW83" s="12"/>
      <c r="AX83" s="11"/>
    </row>
    <row r="84" customFormat="false" ht="15" hidden="false" customHeight="false" outlineLevel="0" collapsed="false">
      <c r="H84" s="11" t="n">
        <v>5000</v>
      </c>
      <c r="I84" s="11" t="n">
        <v>5000</v>
      </c>
      <c r="J84" s="11" t="n">
        <f aca="false">S$83-(I84^S$85*S$83)/(I84^S$85+S$84^S$85)</f>
        <v>96.7116375174056</v>
      </c>
      <c r="K84" s="11" t="n">
        <f aca="false">($J84-I77)^2</f>
        <v>40.6365496517722</v>
      </c>
      <c r="L84" s="11" t="n">
        <f aca="false">($J84-J77)^2</f>
        <v>0.00182624833752228</v>
      </c>
      <c r="M84" s="11" t="n">
        <f aca="false">($J84-K77)^2</f>
        <v>23.7139778715578</v>
      </c>
      <c r="N84" s="11" t="n">
        <f aca="false">($J84-L77)^2</f>
        <v>25.5609856399568</v>
      </c>
      <c r="O84" s="11" t="n">
        <f aca="false">($J84-M77)^2</f>
        <v>48.8774756167812</v>
      </c>
      <c r="P84" s="11" t="n">
        <f aca="false">($J84-N77)^2</f>
        <v>238.742768816254</v>
      </c>
      <c r="R84" s="12" t="s">
        <v>0</v>
      </c>
      <c r="S84" s="11" t="n">
        <v>147051.363755226</v>
      </c>
      <c r="T84" s="11"/>
      <c r="U84" s="11"/>
      <c r="V84" s="11"/>
      <c r="W84" s="11"/>
      <c r="X84" s="11"/>
      <c r="Y84" s="11"/>
      <c r="Z84" s="11"/>
      <c r="AA84" s="12"/>
      <c r="AB84" s="11"/>
      <c r="AF84" s="11"/>
      <c r="AG84" s="11"/>
      <c r="AH84" s="11"/>
      <c r="AI84" s="11"/>
      <c r="AJ84" s="11"/>
      <c r="AK84" s="11"/>
      <c r="AL84" s="12"/>
      <c r="AM84" s="11"/>
      <c r="AQ84" s="11"/>
      <c r="AR84" s="11"/>
      <c r="AS84" s="11"/>
      <c r="AT84" s="11"/>
      <c r="AU84" s="11"/>
      <c r="AV84" s="11"/>
      <c r="AW84" s="12"/>
      <c r="AX84" s="11"/>
    </row>
    <row r="85" customFormat="false" ht="15" hidden="false" customHeight="false" outlineLevel="0" collapsed="false">
      <c r="H85" s="11" t="n">
        <v>20000</v>
      </c>
      <c r="I85" s="11" t="n">
        <v>20000</v>
      </c>
      <c r="J85" s="11" t="n">
        <f aca="false">S$83-(I85^S$85*S$83)/(I85^S$85+S$84^S$85)</f>
        <v>88.0276344051251</v>
      </c>
      <c r="K85" s="11" t="n">
        <f aca="false">($J85-I78)^2</f>
        <v>40.6710129652858</v>
      </c>
      <c r="L85" s="11" t="n">
        <f aca="false">($J85-J78)^2</f>
        <v>4.38350746848111</v>
      </c>
      <c r="M85" s="11" t="n">
        <f aca="false">($J85-K78)^2</f>
        <v>2.36983042292258</v>
      </c>
      <c r="N85" s="11" t="n">
        <f aca="false">($J85-L78)^2</f>
        <v>37.5948105386201</v>
      </c>
      <c r="O85" s="11" t="n">
        <f aca="false">($J85-M78)^2</f>
        <v>17.1338573435091</v>
      </c>
      <c r="P85" s="11" t="n">
        <f aca="false">($J85-N78)^2</f>
        <v>67.2454659755599</v>
      </c>
      <c r="R85" s="12" t="s">
        <v>14</v>
      </c>
      <c r="S85" s="11" t="n">
        <v>1</v>
      </c>
      <c r="T85" s="11"/>
      <c r="U85" s="11"/>
      <c r="V85" s="11"/>
      <c r="W85" s="11"/>
      <c r="X85" s="11"/>
      <c r="Y85" s="11"/>
      <c r="Z85" s="11"/>
      <c r="AA85" s="12"/>
      <c r="AB85" s="11"/>
      <c r="AF85" s="11"/>
      <c r="AG85" s="11"/>
      <c r="AH85" s="11"/>
      <c r="AI85" s="11"/>
      <c r="AJ85" s="11"/>
      <c r="AK85" s="11"/>
      <c r="AL85" s="12"/>
      <c r="AM85" s="11"/>
      <c r="AQ85" s="11"/>
      <c r="AR85" s="11"/>
      <c r="AS85" s="11"/>
      <c r="AT85" s="11"/>
      <c r="AU85" s="11"/>
      <c r="AV85" s="11"/>
      <c r="AW85" s="12"/>
      <c r="AX85" s="11"/>
    </row>
    <row r="86" customFormat="false" ht="15" hidden="false" customHeight="false" outlineLevel="0" collapsed="false">
      <c r="H86" s="11"/>
      <c r="I86" s="11"/>
      <c r="J86" s="11"/>
      <c r="K86" s="11"/>
      <c r="L86" s="11"/>
      <c r="M86" s="11"/>
      <c r="N86" s="11"/>
      <c r="O86" s="11"/>
      <c r="R86" s="12" t="s">
        <v>15</v>
      </c>
      <c r="S86" s="11" t="n">
        <f aca="false">SUM(K82:P85)</f>
        <v>781.843868042072</v>
      </c>
      <c r="T86" s="11"/>
      <c r="U86" s="11"/>
      <c r="V86" s="11"/>
      <c r="W86" s="11"/>
      <c r="X86" s="11"/>
      <c r="Y86" s="11"/>
      <c r="Z86" s="11"/>
      <c r="AA86" s="12"/>
      <c r="AB86" s="11"/>
      <c r="AF86" s="11"/>
      <c r="AG86" s="11"/>
      <c r="AH86" s="11"/>
      <c r="AI86" s="11"/>
      <c r="AJ86" s="11"/>
      <c r="AK86" s="11"/>
      <c r="AL86" s="12"/>
      <c r="AM86" s="11"/>
      <c r="AQ86" s="11"/>
      <c r="AR86" s="11"/>
      <c r="AS86" s="11"/>
      <c r="AT86" s="11"/>
      <c r="AU86" s="11"/>
      <c r="AV86" s="11"/>
      <c r="AW86" s="12"/>
      <c r="AX86" s="11"/>
    </row>
    <row r="87" customFormat="false" ht="15" hidden="false" customHeight="false" outlineLevel="0" collapsed="false">
      <c r="H87" s="11"/>
      <c r="I87" s="11"/>
      <c r="S87" s="11"/>
      <c r="T87" s="11"/>
    </row>
    <row r="108" customFormat="false" ht="15" hidden="false" customHeight="false" outlineLevel="0" collapsed="false">
      <c r="H108" s="1" t="s">
        <v>4</v>
      </c>
      <c r="P108" s="0" t="s">
        <v>2</v>
      </c>
      <c r="Q108" s="0" t="s">
        <v>5</v>
      </c>
      <c r="S108" s="1"/>
      <c r="AD108" s="1"/>
    </row>
    <row r="109" customFormat="false" ht="15" hidden="false" customHeight="false" outlineLevel="0" collapsed="false">
      <c r="H109" s="11" t="n">
        <v>0</v>
      </c>
      <c r="I109" s="0" t="n">
        <v>100</v>
      </c>
      <c r="J109" s="0" t="n">
        <v>100</v>
      </c>
      <c r="K109" s="0" t="n">
        <v>100</v>
      </c>
      <c r="L109" s="3" t="n">
        <v>100</v>
      </c>
      <c r="M109" s="3" t="n">
        <v>100</v>
      </c>
      <c r="N109" s="3" t="n">
        <v>100</v>
      </c>
      <c r="O109" s="11"/>
      <c r="P109" s="12" t="n">
        <f aca="false">AVERAGE(I109:N109)</f>
        <v>100</v>
      </c>
      <c r="Q109" s="12" t="n">
        <f aca="false">STDEV(I109:N109)/SQRT(6)</f>
        <v>0</v>
      </c>
      <c r="R109" s="12"/>
      <c r="S109" s="11"/>
      <c r="T109" s="3"/>
      <c r="U109" s="3"/>
      <c r="V109" s="3"/>
      <c r="W109" s="3"/>
      <c r="X109" s="12"/>
      <c r="Y109" s="12"/>
      <c r="Z109" s="3"/>
      <c r="AD109" s="3"/>
      <c r="AE109" s="3"/>
      <c r="AF109" s="3"/>
      <c r="AG109" s="3"/>
      <c r="AH109" s="3"/>
      <c r="AI109" s="12"/>
      <c r="AJ109" s="12"/>
    </row>
    <row r="110" customFormat="false" ht="15" hidden="false" customHeight="false" outlineLevel="0" collapsed="false">
      <c r="G110" s="23" t="str">
        <f aca="false">A12</f>
        <v>RPI-149</v>
      </c>
      <c r="H110" s="11" t="n">
        <v>1000</v>
      </c>
      <c r="I110" s="11" t="n">
        <v>96.4680640369698</v>
      </c>
      <c r="J110" s="12" t="n">
        <v>93.2093902631164</v>
      </c>
      <c r="K110" s="11" t="n">
        <v>102.166985340982</v>
      </c>
      <c r="L110" s="0" t="n">
        <v>99.0357871314667</v>
      </c>
      <c r="M110" s="0" t="n">
        <v>111.328125</v>
      </c>
      <c r="N110" s="0" t="n">
        <v>88.6459672974462</v>
      </c>
      <c r="O110" s="11"/>
      <c r="P110" s="12" t="n">
        <f aca="false">AVERAGE(I110:N110)</f>
        <v>98.4757198449968</v>
      </c>
      <c r="Q110" s="12" t="n">
        <f aca="false">STDEV(I110:N110)/SQRT(6)</f>
        <v>3.20162655978774</v>
      </c>
      <c r="R110" s="12"/>
      <c r="S110" s="11"/>
      <c r="X110" s="12"/>
      <c r="Y110" s="12"/>
      <c r="AI110" s="12"/>
      <c r="AJ110" s="12"/>
    </row>
    <row r="111" customFormat="false" ht="15" hidden="false" customHeight="false" outlineLevel="0" collapsed="false">
      <c r="H111" s="11" t="n">
        <v>5000</v>
      </c>
      <c r="I111" s="11" t="n">
        <v>96.5670902789239</v>
      </c>
      <c r="J111" s="11" t="n">
        <v>99.889711674807</v>
      </c>
      <c r="K111" s="11" t="n">
        <v>100.860420650096</v>
      </c>
      <c r="L111" s="0" t="n">
        <v>96.0133506397182</v>
      </c>
      <c r="M111" s="0" t="n">
        <v>110.629111842105</v>
      </c>
      <c r="N111" s="0" t="n">
        <v>95.9397391144589</v>
      </c>
      <c r="O111" s="11"/>
      <c r="P111" s="12" t="n">
        <f aca="false">AVERAGE(I111:N111)</f>
        <v>99.9832373666848</v>
      </c>
      <c r="Q111" s="12" t="n">
        <f aca="false">STDEV(I111:N111)/SQRT(6)</f>
        <v>2.29414312674731</v>
      </c>
      <c r="R111" s="12"/>
      <c r="S111" s="11"/>
      <c r="X111" s="12"/>
      <c r="Y111" s="12"/>
      <c r="AC111" s="2"/>
      <c r="AI111" s="12"/>
      <c r="AJ111" s="12"/>
    </row>
    <row r="112" customFormat="false" ht="15" hidden="false" customHeight="false" outlineLevel="0" collapsed="false">
      <c r="H112" s="11" t="n">
        <v>50000</v>
      </c>
      <c r="I112" s="11" t="n">
        <v>92.7710843373494</v>
      </c>
      <c r="J112" s="11" t="n">
        <v>101.339215377344</v>
      </c>
      <c r="K112" s="11" t="n">
        <v>100.589547482473</v>
      </c>
      <c r="L112" s="0" t="n">
        <v>95.2716484331541</v>
      </c>
      <c r="M112" s="0" t="n">
        <v>106.517269736842</v>
      </c>
      <c r="N112" s="0" t="n">
        <v>93.5697225794599</v>
      </c>
      <c r="O112" s="11"/>
      <c r="P112" s="12" t="n">
        <f aca="false">AVERAGE(I112:N112)</f>
        <v>98.3430813244371</v>
      </c>
      <c r="Q112" s="12" t="n">
        <f aca="false">STDEV(I112:N112)/SQRT(6)</f>
        <v>2.19170093612019</v>
      </c>
      <c r="R112" s="12"/>
      <c r="S112" s="11"/>
      <c r="X112" s="12"/>
      <c r="Y112" s="12"/>
      <c r="AI112" s="12"/>
      <c r="AJ112" s="12"/>
    </row>
    <row r="113" customFormat="false" ht="15" hidden="false" customHeight="false" outlineLevel="0" collapsed="false">
      <c r="H113" s="11"/>
      <c r="I113" s="11"/>
      <c r="J113" s="11"/>
      <c r="K113" s="11"/>
      <c r="L113" s="11"/>
      <c r="M113" s="12"/>
      <c r="N113" s="12"/>
      <c r="O113" s="11"/>
      <c r="P113" s="12"/>
      <c r="Q113" s="12"/>
      <c r="R113" s="12"/>
      <c r="X113" s="12"/>
      <c r="Y113" s="12"/>
      <c r="AC113" s="2"/>
      <c r="AI113" s="12"/>
      <c r="AJ113" s="12"/>
    </row>
    <row r="114" customFormat="false" ht="15" hidden="false" customHeight="false" outlineLevel="0" collapsed="false">
      <c r="H114" s="11"/>
      <c r="I114" s="11"/>
      <c r="J114" s="11"/>
      <c r="K114" s="11"/>
      <c r="L114" s="11"/>
      <c r="M114" s="11"/>
      <c r="N114" s="11"/>
      <c r="O114" s="11"/>
      <c r="P114" s="11"/>
      <c r="S114" s="11"/>
      <c r="T114" s="11"/>
      <c r="U114" s="11"/>
      <c r="V114" s="11"/>
      <c r="W114" s="11"/>
      <c r="X114" s="11"/>
      <c r="Y114" s="11"/>
    </row>
    <row r="115" customFormat="false" ht="1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" hidden="false" customHeight="false" outlineLevel="0" collapsed="false">
      <c r="H116" s="11" t="n">
        <v>0.1</v>
      </c>
      <c r="I116" s="11" t="n">
        <v>0</v>
      </c>
      <c r="J116" s="11" t="n">
        <f aca="false">S$117-(I116^S$119*S$117)/(I116^S$119+S$118^S$119)</f>
        <v>100</v>
      </c>
      <c r="K116" s="11" t="n">
        <f aca="false">($J116-I109)^2</f>
        <v>0</v>
      </c>
      <c r="L116" s="11" t="n">
        <f aca="false">($J116-J109)^2</f>
        <v>0</v>
      </c>
      <c r="M116" s="11" t="n">
        <f aca="false">($J116-K109)^2</f>
        <v>0</v>
      </c>
      <c r="N116" s="11" t="n">
        <f aca="false">($J116-L109)^2</f>
        <v>0</v>
      </c>
      <c r="O116" s="11" t="n">
        <f aca="false">($J116-M109)^2</f>
        <v>0</v>
      </c>
      <c r="P116" s="11" t="n">
        <f aca="false">($J116-N109)^2</f>
        <v>0</v>
      </c>
      <c r="R116" s="12" t="s">
        <v>10</v>
      </c>
      <c r="S116" s="11" t="n">
        <v>0</v>
      </c>
      <c r="T116" s="11"/>
      <c r="U116" s="11"/>
      <c r="V116" s="11"/>
      <c r="W116" s="11"/>
      <c r="X116" s="11"/>
      <c r="Y116" s="11"/>
      <c r="Z116" s="11"/>
      <c r="AA116" s="12"/>
      <c r="AB116" s="11"/>
      <c r="AF116" s="11"/>
      <c r="AG116" s="11"/>
      <c r="AH116" s="11"/>
      <c r="AI116" s="11"/>
      <c r="AJ116" s="11"/>
      <c r="AK116" s="11"/>
      <c r="AL116" s="12"/>
      <c r="AM116" s="11"/>
    </row>
    <row r="117" customFormat="false" ht="15" hidden="false" customHeight="false" outlineLevel="0" collapsed="false">
      <c r="H117" s="11" t="n">
        <v>1000</v>
      </c>
      <c r="I117" s="11" t="n">
        <v>1000</v>
      </c>
      <c r="J117" s="11" t="n">
        <f aca="false">S$117-(I117^S$119*S$117)/(I117^S$119+S$118^S$119)</f>
        <v>99.9660038550487</v>
      </c>
      <c r="K117" s="11" t="n">
        <f aca="false">($J117-I110)^2</f>
        <v>12.2355829709016</v>
      </c>
      <c r="L117" s="11" t="n">
        <f aca="false">($J117-J110)^2</f>
        <v>45.6518272306838</v>
      </c>
      <c r="M117" s="11" t="n">
        <f aca="false">($J117-K110)^2</f>
        <v>4.84431950142127</v>
      </c>
      <c r="N117" s="11" t="n">
        <f aca="false">($J117-L110)^2</f>
        <v>0.865303152831564</v>
      </c>
      <c r="O117" s="11" t="n">
        <f aca="false">($J117-M110)^2</f>
        <v>129.09779691255</v>
      </c>
      <c r="P117" s="11" t="n">
        <f aca="false">($J117-N110)^2</f>
        <v>128.143227665456</v>
      </c>
      <c r="R117" s="12" t="s">
        <v>12</v>
      </c>
      <c r="S117" s="11" t="n">
        <v>100</v>
      </c>
      <c r="T117" s="11"/>
      <c r="U117" s="11"/>
      <c r="V117" s="11"/>
      <c r="W117" s="11"/>
      <c r="X117" s="11"/>
      <c r="Y117" s="11"/>
      <c r="Z117" s="11"/>
      <c r="AA117" s="12"/>
      <c r="AB117" s="11"/>
      <c r="AF117" s="11"/>
      <c r="AG117" s="11"/>
      <c r="AH117" s="11"/>
      <c r="AI117" s="11"/>
      <c r="AJ117" s="11"/>
      <c r="AK117" s="11"/>
      <c r="AL117" s="12"/>
      <c r="AM117" s="11"/>
    </row>
    <row r="118" customFormat="false" ht="15" hidden="false" customHeight="false" outlineLevel="0" collapsed="false">
      <c r="H118" s="11" t="n">
        <v>5000</v>
      </c>
      <c r="I118" s="11" t="n">
        <v>5000</v>
      </c>
      <c r="J118" s="11" t="n">
        <f aca="false">S$117-(I118^S$119*S$117)/(I118^S$119+S$118^S$119)</f>
        <v>99.8302501089195</v>
      </c>
      <c r="K118" s="11" t="n">
        <f aca="false">($J118-I111)^2</f>
        <v>10.6482120760966</v>
      </c>
      <c r="L118" s="11" t="n">
        <f aca="false">($J118-J111)^2</f>
        <v>0.00353567781779891</v>
      </c>
      <c r="M118" s="11" t="n">
        <f aca="false">($J118-K111)^2</f>
        <v>1.06125134390798</v>
      </c>
      <c r="N118" s="11" t="n">
        <f aca="false">($J118-L111)^2</f>
        <v>14.5687215579889</v>
      </c>
      <c r="O118" s="11" t="n">
        <f aca="false">($J118-M111)^2</f>
        <v>116.615414732459</v>
      </c>
      <c r="P118" s="11" t="n">
        <f aca="false">($J118-N111)^2</f>
        <v>15.1360757980185</v>
      </c>
      <c r="R118" s="12" t="s">
        <v>0</v>
      </c>
      <c r="S118" s="11" t="n">
        <v>2940509.99012273</v>
      </c>
      <c r="T118" s="11"/>
      <c r="U118" s="11"/>
      <c r="V118" s="11"/>
      <c r="W118" s="11"/>
      <c r="X118" s="11"/>
      <c r="Y118" s="11"/>
      <c r="Z118" s="11"/>
      <c r="AA118" s="12"/>
      <c r="AB118" s="11"/>
      <c r="AF118" s="11"/>
      <c r="AG118" s="11"/>
      <c r="AH118" s="11"/>
      <c r="AI118" s="11"/>
      <c r="AJ118" s="11"/>
      <c r="AK118" s="11"/>
      <c r="AL118" s="12"/>
      <c r="AM118" s="11"/>
    </row>
    <row r="119" customFormat="false" ht="15" hidden="false" customHeight="false" outlineLevel="0" collapsed="false">
      <c r="H119" s="11" t="n">
        <v>50000</v>
      </c>
      <c r="I119" s="11" t="n">
        <v>50000</v>
      </c>
      <c r="J119" s="11" t="n">
        <f aca="false">S$117-(I119^S$119*S$117)/(I119^S$119+S$118^S$119)</f>
        <v>98.3280443748677</v>
      </c>
      <c r="K119" s="11" t="n">
        <f aca="false">($J119-I112)^2</f>
        <v>30.8798048585755</v>
      </c>
      <c r="L119" s="11" t="n">
        <f aca="false">($J119-J112)^2</f>
        <v>9.06715080615406</v>
      </c>
      <c r="M119" s="11" t="n">
        <f aca="false">($J119-K112)^2</f>
        <v>5.11439630570833</v>
      </c>
      <c r="N119" s="11" t="n">
        <f aca="false">($J119-L112)^2</f>
        <v>9.34155615252347</v>
      </c>
      <c r="O119" s="11" t="n">
        <f aca="false">($J119-M112)^2</f>
        <v>67.0634120292028</v>
      </c>
      <c r="P119" s="11" t="n">
        <f aca="false">($J119-N112)^2</f>
        <v>22.641626308653</v>
      </c>
      <c r="R119" s="12" t="s">
        <v>14</v>
      </c>
      <c r="S119" s="11" t="n">
        <v>1</v>
      </c>
      <c r="T119" s="11"/>
      <c r="U119" s="11"/>
      <c r="V119" s="11"/>
      <c r="W119" s="11"/>
      <c r="X119" s="11"/>
      <c r="Y119" s="11"/>
      <c r="Z119" s="11"/>
      <c r="AA119" s="12"/>
      <c r="AB119" s="11"/>
      <c r="AF119" s="11"/>
      <c r="AG119" s="11"/>
      <c r="AH119" s="11"/>
      <c r="AI119" s="11"/>
      <c r="AJ119" s="11"/>
      <c r="AK119" s="11"/>
      <c r="AL119" s="12"/>
      <c r="AM119" s="11"/>
    </row>
    <row r="120" customFormat="false" ht="15" hidden="false" customHeight="false" outlineLevel="0" collapsed="false">
      <c r="H120" s="11"/>
      <c r="I120" s="11"/>
      <c r="J120" s="11"/>
      <c r="K120" s="11"/>
      <c r="L120" s="11"/>
      <c r="M120" s="11"/>
      <c r="N120" s="11"/>
      <c r="O120" s="11"/>
      <c r="R120" s="12" t="s">
        <v>15</v>
      </c>
      <c r="S120" s="11" t="n">
        <f aca="false">SUM(K116:P119)</f>
        <v>622.979215080951</v>
      </c>
      <c r="T120" s="11"/>
      <c r="U120" s="11"/>
      <c r="V120" s="11"/>
      <c r="W120" s="11"/>
      <c r="X120" s="11"/>
      <c r="Y120" s="11"/>
      <c r="Z120" s="11"/>
      <c r="AA120" s="12"/>
      <c r="AB120" s="11"/>
      <c r="AF120" s="11"/>
      <c r="AG120" s="11"/>
      <c r="AH120" s="11"/>
      <c r="AI120" s="11"/>
      <c r="AJ120" s="11"/>
      <c r="AK120" s="11"/>
      <c r="AL120" s="12"/>
      <c r="AM120" s="11"/>
    </row>
    <row r="121" customFormat="false" ht="15" hidden="false" customHeight="false" outlineLevel="0" collapsed="false">
      <c r="H121" s="11"/>
      <c r="I121" s="11"/>
      <c r="S121" s="11"/>
      <c r="T121" s="11"/>
    </row>
    <row r="142" customFormat="false" ht="15" hidden="false" customHeight="false" outlineLevel="0" collapsed="false">
      <c r="H142" s="1" t="s">
        <v>4</v>
      </c>
      <c r="P142" s="0" t="s">
        <v>2</v>
      </c>
      <c r="Q142" s="0" t="s">
        <v>5</v>
      </c>
      <c r="S142" s="1"/>
      <c r="AD142" s="1"/>
      <c r="AO142" s="1"/>
    </row>
    <row r="143" customFormat="false" ht="15" hidden="false" customHeight="false" outlineLevel="0" collapsed="false">
      <c r="H143" s="11" t="n">
        <v>0</v>
      </c>
      <c r="I143" s="0" t="n">
        <v>100</v>
      </c>
      <c r="J143" s="0" t="n">
        <v>100</v>
      </c>
      <c r="K143" s="0" t="n">
        <v>100</v>
      </c>
      <c r="L143" s="3" t="n">
        <v>100</v>
      </c>
      <c r="M143" s="3" t="n">
        <v>100</v>
      </c>
      <c r="N143" s="3" t="n">
        <v>100</v>
      </c>
      <c r="O143" s="11"/>
      <c r="P143" s="12" t="n">
        <f aca="false">AVERAGE(I143:N143)</f>
        <v>100</v>
      </c>
      <c r="Q143" s="12" t="n">
        <f aca="false">STDEV(I143:N143)/SQRT(6)</f>
        <v>0</v>
      </c>
      <c r="R143" s="12"/>
      <c r="S143" s="11"/>
      <c r="T143" s="3"/>
      <c r="U143" s="3"/>
      <c r="V143" s="3"/>
      <c r="W143" s="3"/>
      <c r="X143" s="12"/>
      <c r="Y143" s="12"/>
      <c r="Z143" s="3"/>
      <c r="AD143" s="3"/>
      <c r="AE143" s="3"/>
      <c r="AF143" s="3"/>
      <c r="AG143" s="3"/>
      <c r="AH143" s="3"/>
      <c r="AI143" s="12"/>
      <c r="AJ143" s="12"/>
      <c r="AO143" s="3"/>
      <c r="AP143" s="3"/>
      <c r="AQ143" s="3"/>
      <c r="AR143" s="3"/>
      <c r="AS143" s="3"/>
      <c r="AT143" s="12"/>
      <c r="AU143" s="12"/>
    </row>
    <row r="144" customFormat="false" ht="15" hidden="false" customHeight="false" outlineLevel="0" collapsed="false">
      <c r="G144" s="23" t="str">
        <f aca="false">A14</f>
        <v>RPI-155</v>
      </c>
      <c r="H144" s="11" t="n">
        <v>1000</v>
      </c>
      <c r="I144" s="11" t="n">
        <v>96.3195246740386</v>
      </c>
      <c r="J144" s="12" t="n">
        <v>91.6653537104144</v>
      </c>
      <c r="K144" s="11" t="n">
        <v>101.051625239006</v>
      </c>
      <c r="L144" s="0" t="n">
        <v>89.5419988874467</v>
      </c>
      <c r="M144" s="0" t="n">
        <v>112.109375</v>
      </c>
      <c r="N144" s="0" t="n">
        <v>82.7668565129524</v>
      </c>
      <c r="O144" s="11"/>
      <c r="P144" s="12" t="n">
        <f aca="false">AVERAGE(I144:N144)</f>
        <v>95.5757890039764</v>
      </c>
      <c r="Q144" s="12" t="n">
        <f aca="false">STDEV(I144:N144)/SQRT(6)</f>
        <v>4.16198778639394</v>
      </c>
      <c r="R144" s="12"/>
      <c r="S144" s="11"/>
      <c r="X144" s="12"/>
      <c r="Y144" s="12"/>
      <c r="AI144" s="12"/>
      <c r="AJ144" s="12"/>
      <c r="AT144" s="12"/>
      <c r="AU144" s="12"/>
    </row>
    <row r="145" customFormat="false" ht="15" hidden="false" customHeight="false" outlineLevel="0" collapsed="false">
      <c r="H145" s="11" t="n">
        <v>5000</v>
      </c>
      <c r="I145" s="11" t="n">
        <v>102.030037960059</v>
      </c>
      <c r="J145" s="11" t="n">
        <v>94.107452339688</v>
      </c>
      <c r="K145" s="11" t="n">
        <v>99.8406628425749</v>
      </c>
      <c r="L145" s="0" t="n">
        <v>98.8874466901539</v>
      </c>
      <c r="M145" s="0" t="n">
        <v>112.458881578947</v>
      </c>
      <c r="N145" s="0" t="n">
        <v>88.7010839610509</v>
      </c>
      <c r="O145" s="11"/>
      <c r="P145" s="12" t="n">
        <f aca="false">AVERAGE(I145:N145)</f>
        <v>99.3375942287456</v>
      </c>
      <c r="Q145" s="12" t="n">
        <f aca="false">STDEV(I145:N145)/SQRT(6)</f>
        <v>3.26783761665118</v>
      </c>
      <c r="R145" s="12"/>
      <c r="S145" s="11"/>
      <c r="X145" s="12"/>
      <c r="Y145" s="12"/>
      <c r="AC145" s="2"/>
      <c r="AI145" s="12"/>
      <c r="AJ145" s="12"/>
      <c r="AT145" s="12"/>
      <c r="AU145" s="12"/>
    </row>
    <row r="146" customFormat="false" ht="15" hidden="false" customHeight="false" outlineLevel="0" collapsed="false">
      <c r="H146" s="11" t="n">
        <v>50000</v>
      </c>
      <c r="I146" s="11" t="n">
        <v>97.458326456511</v>
      </c>
      <c r="J146" s="11" t="n">
        <v>92.7367260122893</v>
      </c>
      <c r="K146" s="11" t="n">
        <v>101.800509878904</v>
      </c>
      <c r="L146" s="0" t="n">
        <v>98.2755423697386</v>
      </c>
      <c r="M146" s="0" t="n">
        <v>112.006578947368</v>
      </c>
      <c r="N146" s="0" t="n">
        <v>86.8638618408965</v>
      </c>
      <c r="O146" s="11"/>
      <c r="P146" s="12" t="n">
        <f aca="false">AVERAGE(I146:N146)</f>
        <v>98.1902575842846</v>
      </c>
      <c r="Q146" s="12" t="n">
        <f aca="false">STDEV(I146:N146)/SQRT(6)</f>
        <v>3.47608928467909</v>
      </c>
      <c r="R146" s="12"/>
      <c r="S146" s="11"/>
      <c r="X146" s="12"/>
      <c r="Y146" s="12"/>
      <c r="AI146" s="12"/>
      <c r="AJ146" s="12"/>
      <c r="AT146" s="12"/>
      <c r="AU146" s="12"/>
    </row>
    <row r="147" customFormat="false" ht="15" hidden="false" customHeight="false" outlineLevel="0" collapsed="false">
      <c r="H147" s="11"/>
      <c r="I147" s="11"/>
      <c r="J147" s="11"/>
      <c r="K147" s="11"/>
      <c r="L147" s="11"/>
      <c r="M147" s="12"/>
      <c r="N147" s="12"/>
      <c r="O147" s="11"/>
      <c r="P147" s="12"/>
      <c r="Q147" s="12"/>
      <c r="R147" s="12"/>
      <c r="X147" s="12"/>
      <c r="Y147" s="12"/>
      <c r="AC147" s="2"/>
    </row>
    <row r="148" customFormat="false" ht="15" hidden="false" customHeight="false" outlineLevel="0" collapsed="false">
      <c r="H148" s="11"/>
      <c r="I148" s="11"/>
      <c r="J148" s="11"/>
      <c r="K148" s="11"/>
      <c r="L148" s="11"/>
      <c r="M148" s="11"/>
      <c r="N148" s="11"/>
      <c r="O148" s="11"/>
      <c r="P148" s="11"/>
      <c r="S148" s="11"/>
      <c r="T148" s="11"/>
      <c r="U148" s="11"/>
      <c r="V148" s="11"/>
      <c r="W148" s="11"/>
      <c r="X148" s="11"/>
      <c r="Y148" s="11"/>
    </row>
    <row r="149" customFormat="false" ht="1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" hidden="false" customHeight="false" outlineLevel="0" collapsed="false">
      <c r="H150" s="11" t="n">
        <v>0.1</v>
      </c>
      <c r="I150" s="11" t="n">
        <v>0</v>
      </c>
      <c r="J150" s="11" t="n">
        <f aca="false">S$151-(I150^S$153*S$151)/(I150^S$153+S$152^S$153)</f>
        <v>100</v>
      </c>
      <c r="K150" s="11" t="n">
        <f aca="false">($J150-I143)^2</f>
        <v>0</v>
      </c>
      <c r="L150" s="11" t="n">
        <f aca="false">($J150-J143)^2</f>
        <v>0</v>
      </c>
      <c r="M150" s="11" t="n">
        <f aca="false">($J150-K143)^2</f>
        <v>0</v>
      </c>
      <c r="N150" s="11" t="n">
        <f aca="false">($J150-L143)^2</f>
        <v>0</v>
      </c>
      <c r="O150" s="11" t="n">
        <f aca="false">($J150-M143)^2</f>
        <v>0</v>
      </c>
      <c r="P150" s="11" t="n">
        <f aca="false">($J150-N143)^2</f>
        <v>0</v>
      </c>
      <c r="R150" s="12" t="s">
        <v>10</v>
      </c>
      <c r="S150" s="11" t="n">
        <v>0</v>
      </c>
      <c r="T150" s="11"/>
      <c r="U150" s="11"/>
      <c r="V150" s="11"/>
      <c r="W150" s="11"/>
      <c r="X150" s="11"/>
      <c r="Y150" s="11"/>
      <c r="Z150" s="11"/>
      <c r="AA150" s="12"/>
      <c r="AB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1"/>
      <c r="AO150" s="11"/>
      <c r="AP150" s="11"/>
      <c r="AQ150" s="11"/>
      <c r="AR150" s="11"/>
      <c r="AS150" s="11"/>
      <c r="AT150" s="11"/>
      <c r="AU150" s="11"/>
      <c r="AV150" s="11"/>
      <c r="AW150" s="12"/>
      <c r="AX150" s="11"/>
    </row>
    <row r="151" customFormat="false" ht="15" hidden="false" customHeight="false" outlineLevel="0" collapsed="false">
      <c r="H151" s="11" t="n">
        <v>1000</v>
      </c>
      <c r="I151" s="11" t="n">
        <v>1000</v>
      </c>
      <c r="J151" s="11" t="n">
        <f aca="false">S$151-(I151^S$153*S$151)/(I151^S$153+S$152^S$153)</f>
        <v>99.9602619155034</v>
      </c>
      <c r="K151" s="11" t="n">
        <f aca="false">($J151-I144)^2</f>
        <v>13.2549676613886</v>
      </c>
      <c r="L151" s="11" t="n">
        <f aca="false">($J151-J144)^2</f>
        <v>68.8055021308526</v>
      </c>
      <c r="M151" s="11" t="n">
        <f aca="false">($J151-K144)^2</f>
        <v>1.19107390388668</v>
      </c>
      <c r="N151" s="11" t="n">
        <f aca="false">($J151-L144)^2</f>
        <v>108.540204521773</v>
      </c>
      <c r="O151" s="11" t="n">
        <f aca="false">($J151-M144)^2</f>
        <v>147.600948739887</v>
      </c>
      <c r="P151" s="11" t="n">
        <f aca="false">($J151-N144)^2</f>
        <v>295.613189336469</v>
      </c>
      <c r="R151" s="12" t="s">
        <v>12</v>
      </c>
      <c r="S151" s="11" t="n">
        <v>100</v>
      </c>
      <c r="T151" s="11"/>
      <c r="U151" s="11"/>
      <c r="V151" s="11"/>
      <c r="W151" s="11"/>
      <c r="X151" s="11"/>
      <c r="Y151" s="11"/>
      <c r="Z151" s="11"/>
      <c r="AA151" s="12"/>
      <c r="AB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1"/>
      <c r="AO151" s="11"/>
      <c r="AP151" s="11"/>
      <c r="AQ151" s="11"/>
      <c r="AR151" s="11"/>
      <c r="AS151" s="11"/>
      <c r="AT151" s="11"/>
      <c r="AU151" s="11"/>
      <c r="AV151" s="11"/>
      <c r="AW151" s="12"/>
      <c r="AX151" s="11"/>
    </row>
    <row r="152" customFormat="false" ht="15" hidden="false" customHeight="false" outlineLevel="0" collapsed="false">
      <c r="H152" s="11" t="n">
        <v>5000</v>
      </c>
      <c r="I152" s="11" t="n">
        <v>5000</v>
      </c>
      <c r="J152" s="11" t="n">
        <f aca="false">S$151-(I152^S$153*S$151)/(I152^S$153+S$152^S$153)</f>
        <v>99.8016248993773</v>
      </c>
      <c r="K152" s="11" t="n">
        <f aca="false">($J152-I145)^2</f>
        <v>4.9658247690168</v>
      </c>
      <c r="L152" s="11" t="n">
        <f aca="false">($J152-J145)^2</f>
        <v>32.4236011395187</v>
      </c>
      <c r="M152" s="11" t="n">
        <f aca="false">($J152-K145)^2</f>
        <v>0.00152396100909894</v>
      </c>
      <c r="N152" s="11" t="n">
        <f aca="false">($J152-L145)^2</f>
        <v>0.835721798218917</v>
      </c>
      <c r="O152" s="11" t="n">
        <f aca="false">($J152-M145)^2</f>
        <v>160.206146652512</v>
      </c>
      <c r="P152" s="11" t="n">
        <f aca="false">($J152-N145)^2</f>
        <v>123.22200912346</v>
      </c>
      <c r="R152" s="12" t="s">
        <v>0</v>
      </c>
      <c r="S152" s="11" t="n">
        <v>2515477.61251545</v>
      </c>
      <c r="T152" s="11"/>
      <c r="U152" s="11"/>
      <c r="V152" s="11"/>
      <c r="W152" s="11"/>
      <c r="X152" s="11"/>
      <c r="Y152" s="11"/>
      <c r="Z152" s="11"/>
      <c r="AA152" s="12"/>
      <c r="AB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1"/>
      <c r="AO152" s="11"/>
      <c r="AP152" s="11"/>
      <c r="AQ152" s="11"/>
      <c r="AR152" s="11"/>
      <c r="AS152" s="11"/>
      <c r="AT152" s="11"/>
      <c r="AU152" s="11"/>
      <c r="AV152" s="11"/>
      <c r="AW152" s="12"/>
      <c r="AX152" s="11"/>
    </row>
    <row r="153" customFormat="false" ht="15" hidden="false" customHeight="false" outlineLevel="0" collapsed="false">
      <c r="H153" s="11" t="n">
        <v>50000</v>
      </c>
      <c r="I153" s="11" t="n">
        <v>50000</v>
      </c>
      <c r="J153" s="11" t="n">
        <f aca="false">S$151-(I153^S$153*S$151)/(I153^S$153+S$152^S$153)</f>
        <v>98.0510451638292</v>
      </c>
      <c r="K153" s="11" t="n">
        <f aca="false">($J153-I146)^2</f>
        <v>0.351315466004905</v>
      </c>
      <c r="L153" s="11" t="n">
        <f aca="false">($J153-J146)^2</f>
        <v>28.2419880444234</v>
      </c>
      <c r="M153" s="11" t="n">
        <f aca="false">($J153-K146)^2</f>
        <v>14.0584856495912</v>
      </c>
      <c r="N153" s="11" t="n">
        <f aca="false">($J153-L146)^2</f>
        <v>0.0503989954611472</v>
      </c>
      <c r="O153" s="11" t="n">
        <f aca="false">($J153-M146)^2</f>
        <v>194.756923183494</v>
      </c>
      <c r="P153" s="11" t="n">
        <f aca="false">($J153-N146)^2</f>
        <v>125.153070700903</v>
      </c>
      <c r="R153" s="12" t="s">
        <v>14</v>
      </c>
      <c r="S153" s="11" t="n">
        <v>1</v>
      </c>
      <c r="T153" s="11"/>
      <c r="U153" s="11"/>
      <c r="V153" s="11"/>
      <c r="W153" s="11"/>
      <c r="X153" s="11"/>
      <c r="Y153" s="11"/>
      <c r="Z153" s="11"/>
      <c r="AA153" s="12"/>
      <c r="AB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1"/>
      <c r="AO153" s="11"/>
      <c r="AP153" s="11"/>
      <c r="AQ153" s="11"/>
      <c r="AR153" s="11"/>
      <c r="AS153" s="11"/>
      <c r="AT153" s="11"/>
      <c r="AU153" s="11"/>
      <c r="AV153" s="11"/>
      <c r="AW153" s="12"/>
      <c r="AX153" s="11"/>
    </row>
    <row r="154" customFormat="false" ht="15" hidden="false" customHeight="false" outlineLevel="0" collapsed="false">
      <c r="H154" s="11"/>
      <c r="I154" s="11"/>
      <c r="J154" s="11"/>
      <c r="K154" s="11"/>
      <c r="L154" s="11"/>
      <c r="M154" s="11"/>
      <c r="N154" s="11"/>
      <c r="O154" s="11"/>
      <c r="R154" s="12" t="s">
        <v>15</v>
      </c>
      <c r="S154" s="11" t="n">
        <f aca="false">SUM(K150:P153)</f>
        <v>1319.27289577787</v>
      </c>
      <c r="T154" s="11"/>
      <c r="U154" s="11"/>
      <c r="V154" s="11"/>
      <c r="W154" s="11"/>
      <c r="X154" s="11"/>
      <c r="Y154" s="11"/>
      <c r="Z154" s="11"/>
      <c r="AA154" s="12"/>
      <c r="AB154" s="11"/>
      <c r="AF154" s="11"/>
      <c r="AG154" s="11"/>
      <c r="AH154" s="11"/>
      <c r="AI154" s="11"/>
      <c r="AJ154" s="11"/>
      <c r="AK154" s="11"/>
      <c r="AL154" s="12"/>
      <c r="AM154" s="11"/>
      <c r="AQ154" s="11"/>
      <c r="AR154" s="11"/>
      <c r="AS154" s="11"/>
      <c r="AT154" s="11"/>
      <c r="AU154" s="11"/>
      <c r="AV154" s="11"/>
      <c r="AW154" s="12"/>
      <c r="AX154" s="11"/>
    </row>
    <row r="155" customFormat="false" ht="15" hidden="false" customHeight="false" outlineLevel="0" collapsed="false">
      <c r="H155" s="11"/>
      <c r="I155" s="11"/>
      <c r="S155" s="11"/>
      <c r="T155" s="11"/>
    </row>
    <row r="176" customFormat="false" ht="15" hidden="false" customHeight="false" outlineLevel="0" collapsed="false">
      <c r="H176" s="1" t="s">
        <v>4</v>
      </c>
      <c r="P176" s="0" t="s">
        <v>2</v>
      </c>
      <c r="Q176" s="0" t="s">
        <v>5</v>
      </c>
      <c r="S176" s="1"/>
      <c r="AD176" s="1"/>
      <c r="AO176" s="1"/>
      <c r="AZ176" s="1"/>
    </row>
    <row r="177" customFormat="false" ht="15" hidden="false" customHeight="false" outlineLevel="0" collapsed="false">
      <c r="H177" s="11" t="n">
        <v>0</v>
      </c>
      <c r="I177" s="0" t="n">
        <v>100</v>
      </c>
      <c r="J177" s="0" t="n">
        <v>100</v>
      </c>
      <c r="K177" s="0" t="n">
        <v>100</v>
      </c>
      <c r="L177" s="3" t="n">
        <v>100</v>
      </c>
      <c r="M177" s="3" t="n">
        <v>100</v>
      </c>
      <c r="N177" s="3" t="n">
        <v>100</v>
      </c>
      <c r="O177" s="11"/>
      <c r="P177" s="12" t="n">
        <f aca="false">AVERAGE(I177:N177)</f>
        <v>100</v>
      </c>
      <c r="Q177" s="12" t="n">
        <f aca="false">STDEV(I177:N177)/SQRT(6)</f>
        <v>0</v>
      </c>
      <c r="R177" s="12"/>
      <c r="S177" s="11"/>
      <c r="T177" s="3"/>
      <c r="U177" s="3"/>
      <c r="V177" s="3"/>
      <c r="W177" s="3"/>
      <c r="X177" s="12"/>
      <c r="Y177" s="12"/>
      <c r="Z177" s="3"/>
      <c r="AD177" s="3"/>
      <c r="AE177" s="3"/>
      <c r="AF177" s="3"/>
      <c r="AG177" s="3"/>
      <c r="AH177" s="3"/>
      <c r="AI177" s="12"/>
      <c r="AJ177" s="12"/>
      <c r="AO177" s="3"/>
      <c r="AP177" s="3"/>
      <c r="AQ177" s="3"/>
      <c r="AR177" s="3"/>
      <c r="AS177" s="3"/>
      <c r="AT177" s="12"/>
      <c r="AU177" s="12"/>
      <c r="AZ177" s="3"/>
      <c r="BA177" s="3"/>
      <c r="BB177" s="3"/>
      <c r="BC177" s="3"/>
      <c r="BD177" s="3"/>
      <c r="BE177" s="12"/>
      <c r="BF177" s="12"/>
    </row>
    <row r="178" customFormat="false" ht="15" hidden="false" customHeight="false" outlineLevel="0" collapsed="false">
      <c r="G178" s="23" t="str">
        <f aca="false">A16</f>
        <v>RPI-175</v>
      </c>
      <c r="H178" s="11" t="n">
        <v>1000</v>
      </c>
      <c r="I178" s="11" t="n">
        <v>99.3068163063212</v>
      </c>
      <c r="J178" s="12" t="n">
        <v>95.1158027414527</v>
      </c>
      <c r="K178" s="11" t="n">
        <v>79.8757170172084</v>
      </c>
      <c r="L178" s="0" t="n">
        <v>57.2779529019099</v>
      </c>
      <c r="M178" s="0" t="n">
        <v>78.7623355263158</v>
      </c>
      <c r="N178" s="0" t="n">
        <v>76.5386735256292</v>
      </c>
      <c r="O178" s="11"/>
      <c r="P178" s="12" t="n">
        <f aca="false">AVERAGE(I178:N178)</f>
        <v>81.1462163364729</v>
      </c>
      <c r="Q178" s="12" t="n">
        <f aca="false">STDEV(I178:N178)/SQRT(6)</f>
        <v>6.118761426857</v>
      </c>
      <c r="R178" s="12"/>
      <c r="S178" s="11"/>
      <c r="X178" s="12"/>
      <c r="Y178" s="12"/>
      <c r="AI178" s="12"/>
      <c r="AJ178" s="12"/>
      <c r="AT178" s="12"/>
      <c r="AU178" s="12"/>
      <c r="BE178" s="12"/>
      <c r="BF178" s="12"/>
    </row>
    <row r="179" customFormat="false" ht="15" hidden="false" customHeight="false" outlineLevel="0" collapsed="false">
      <c r="H179" s="11" t="n">
        <v>5000</v>
      </c>
      <c r="I179" s="11" t="n">
        <v>93.249711173461</v>
      </c>
      <c r="J179" s="11" t="n">
        <v>88.0573499291004</v>
      </c>
      <c r="K179" s="11" t="n">
        <v>91.2523900573614</v>
      </c>
      <c r="L179" s="0" t="n">
        <v>73.3914333395142</v>
      </c>
      <c r="M179" s="0" t="n">
        <v>85.3207236842105</v>
      </c>
      <c r="N179" s="0" t="n">
        <v>94.6353114091493</v>
      </c>
      <c r="O179" s="11"/>
      <c r="P179" s="12" t="n">
        <f aca="false">AVERAGE(I179:N179)</f>
        <v>87.6511532654661</v>
      </c>
      <c r="Q179" s="12" t="n">
        <f aca="false">STDEV(I179:N179)/SQRT(6)</f>
        <v>3.17294149639194</v>
      </c>
      <c r="R179" s="12"/>
      <c r="S179" s="11"/>
      <c r="X179" s="12"/>
      <c r="Y179" s="12"/>
      <c r="AC179" s="2"/>
      <c r="AI179" s="12"/>
      <c r="AJ179" s="12"/>
      <c r="AT179" s="12"/>
      <c r="AU179" s="12"/>
      <c r="BE179" s="12"/>
      <c r="BF179" s="12"/>
    </row>
    <row r="180" customFormat="false" ht="15" hidden="false" customHeight="false" outlineLevel="0" collapsed="false">
      <c r="H180" s="11" t="n">
        <v>50000</v>
      </c>
      <c r="I180" s="11" t="n">
        <v>89.8333058260439</v>
      </c>
      <c r="J180" s="11" t="n">
        <v>88.0100835040176</v>
      </c>
      <c r="K180" s="11" t="n">
        <v>100.207138304653</v>
      </c>
      <c r="L180" s="0" t="n">
        <v>75.1715186352679</v>
      </c>
      <c r="M180" s="0" t="n">
        <v>92.7220394736842</v>
      </c>
      <c r="N180" s="0" t="n">
        <v>58.7543634025354</v>
      </c>
      <c r="O180" s="11"/>
      <c r="P180" s="12" t="n">
        <f aca="false">AVERAGE(I180:N180)</f>
        <v>84.1164081910337</v>
      </c>
      <c r="Q180" s="12" t="n">
        <f aca="false">STDEV(I180:N180)/SQRT(6)</f>
        <v>6.06645551755179</v>
      </c>
      <c r="R180" s="12"/>
      <c r="S180" s="11"/>
      <c r="X180" s="12"/>
      <c r="Y180" s="12"/>
      <c r="AI180" s="12"/>
      <c r="AJ180" s="12"/>
      <c r="AT180" s="12"/>
      <c r="AU180" s="12"/>
      <c r="BE180" s="12"/>
      <c r="BF180" s="12"/>
    </row>
    <row r="181" customFormat="false" ht="15" hidden="false" customHeight="false" outlineLevel="0" collapsed="false">
      <c r="H181" s="11"/>
      <c r="I181" s="11"/>
      <c r="J181" s="11"/>
      <c r="K181" s="11"/>
      <c r="L181" s="11"/>
      <c r="M181" s="12"/>
      <c r="N181" s="12"/>
      <c r="O181" s="11"/>
      <c r="P181" s="12"/>
      <c r="Q181" s="12"/>
      <c r="R181" s="12"/>
      <c r="X181" s="12"/>
      <c r="Y181" s="12"/>
      <c r="AC181" s="2"/>
    </row>
    <row r="182" customFormat="false" ht="15" hidden="false" customHeight="false" outlineLevel="0" collapsed="false">
      <c r="H182" s="11"/>
      <c r="I182" s="11"/>
      <c r="J182" s="11"/>
      <c r="K182" s="11"/>
      <c r="L182" s="11"/>
      <c r="M182" s="11"/>
      <c r="N182" s="11"/>
      <c r="O182" s="11"/>
      <c r="P182" s="11"/>
      <c r="S182" s="11"/>
      <c r="T182" s="11"/>
      <c r="U182" s="11"/>
      <c r="V182" s="11"/>
      <c r="W182" s="11"/>
      <c r="X182" s="11"/>
      <c r="Y182" s="11"/>
    </row>
    <row r="183" customFormat="false" ht="1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" hidden="false" customHeight="false" outlineLevel="0" collapsed="false">
      <c r="H184" s="11" t="n">
        <v>0.1</v>
      </c>
      <c r="I184" s="11" t="n">
        <v>0</v>
      </c>
      <c r="J184" s="11" t="n">
        <f aca="false">S$185-(I184^S$187*S$185)/(I184^S$187+S$186^S$187)</f>
        <v>100</v>
      </c>
      <c r="K184" s="11" t="n">
        <f aca="false">($J184-I177)^2</f>
        <v>0</v>
      </c>
      <c r="L184" s="11" t="n">
        <f aca="false">($J184-J177)^2</f>
        <v>0</v>
      </c>
      <c r="M184" s="11" t="n">
        <f aca="false">($J184-K177)^2</f>
        <v>0</v>
      </c>
      <c r="N184" s="11" t="n">
        <f aca="false">($J184-L177)^2</f>
        <v>0</v>
      </c>
      <c r="O184" s="11" t="n">
        <f aca="false">($J184-M177)^2</f>
        <v>0</v>
      </c>
      <c r="P184" s="11" t="n">
        <f aca="false">($J184-N177)^2</f>
        <v>0</v>
      </c>
      <c r="R184" s="12" t="s">
        <v>10</v>
      </c>
      <c r="S184" s="11" t="n">
        <v>0</v>
      </c>
      <c r="T184" s="11"/>
      <c r="U184" s="11"/>
      <c r="V184" s="11"/>
      <c r="W184" s="11"/>
      <c r="X184" s="11"/>
      <c r="Y184" s="11"/>
      <c r="Z184" s="11"/>
      <c r="AA184" s="12"/>
      <c r="AB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1"/>
      <c r="AO184" s="11"/>
      <c r="AP184" s="11"/>
      <c r="AQ184" s="11"/>
      <c r="AR184" s="11"/>
      <c r="AS184" s="11"/>
      <c r="AT184" s="11"/>
      <c r="AU184" s="11"/>
      <c r="AV184" s="11"/>
      <c r="AW184" s="12"/>
      <c r="AX184" s="11"/>
      <c r="AZ184" s="11"/>
      <c r="BA184" s="11"/>
      <c r="BB184" s="11"/>
      <c r="BC184" s="11"/>
      <c r="BD184" s="11"/>
      <c r="BE184" s="11"/>
      <c r="BF184" s="11"/>
      <c r="BG184" s="11"/>
      <c r="BH184" s="12"/>
      <c r="BI184" s="11"/>
    </row>
    <row r="185" customFormat="false" ht="15" hidden="false" customHeight="false" outlineLevel="0" collapsed="false">
      <c r="H185" s="11" t="n">
        <v>1000</v>
      </c>
      <c r="I185" s="11" t="n">
        <v>1000</v>
      </c>
      <c r="J185" s="11" t="n">
        <f aca="false">S$185-(I185^S$187*S$185)/(I185^S$187+S$186^S$187)</f>
        <v>99.5665343276537</v>
      </c>
      <c r="K185" s="11" t="n">
        <f aca="false">($J185-I178)^2</f>
        <v>0.0674534506048632</v>
      </c>
      <c r="L185" s="11" t="n">
        <f aca="false">($J185-J178)^2</f>
        <v>19.8090116524072</v>
      </c>
      <c r="M185" s="11" t="n">
        <f aca="false">($J185-K178)^2</f>
        <v>387.728286353332</v>
      </c>
      <c r="N185" s="11" t="n">
        <f aca="false">($J185-L178)^2</f>
        <v>1788.32411900176</v>
      </c>
      <c r="O185" s="11" t="n">
        <f aca="false">($J185-M178)^2</f>
        <v>432.814687765589</v>
      </c>
      <c r="P185" s="11" t="n">
        <f aca="false">($J185-N178)^2</f>
        <v>530.282373117415</v>
      </c>
      <c r="R185" s="12" t="s">
        <v>12</v>
      </c>
      <c r="S185" s="11" t="n">
        <v>100</v>
      </c>
      <c r="T185" s="11"/>
      <c r="U185" s="11"/>
      <c r="V185" s="11"/>
      <c r="W185" s="11"/>
      <c r="X185" s="11"/>
      <c r="Y185" s="11"/>
      <c r="Z185" s="11"/>
      <c r="AA185" s="12"/>
      <c r="AB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1"/>
      <c r="AO185" s="11"/>
      <c r="AP185" s="11"/>
      <c r="AQ185" s="11"/>
      <c r="AR185" s="11"/>
      <c r="AS185" s="11"/>
      <c r="AT185" s="11"/>
      <c r="AU185" s="11"/>
      <c r="AV185" s="11"/>
      <c r="AW185" s="12"/>
      <c r="AX185" s="11"/>
      <c r="AZ185" s="11"/>
      <c r="BA185" s="11"/>
      <c r="BB185" s="11"/>
      <c r="BC185" s="11"/>
      <c r="BD185" s="11"/>
      <c r="BE185" s="11"/>
      <c r="BF185" s="11"/>
      <c r="BG185" s="11"/>
      <c r="BH185" s="12"/>
      <c r="BI185" s="11"/>
    </row>
    <row r="186" customFormat="false" ht="15" hidden="false" customHeight="false" outlineLevel="0" collapsed="false">
      <c r="H186" s="11" t="n">
        <v>5000</v>
      </c>
      <c r="I186" s="11" t="n">
        <v>5000</v>
      </c>
      <c r="J186" s="11" t="n">
        <f aca="false">S$185-(I186^S$187*S$185)/(I186^S$187+S$186^S$187)</f>
        <v>97.8696096811454</v>
      </c>
      <c r="K186" s="11" t="n">
        <f aca="false">($J186-I179)^2</f>
        <v>21.3434622213041</v>
      </c>
      <c r="L186" s="11" t="n">
        <f aca="false">($J186-J179)^2</f>
        <v>96.2804414416013</v>
      </c>
      <c r="M186" s="11" t="n">
        <f aca="false">($J186-K179)^2</f>
        <v>43.7875955493914</v>
      </c>
      <c r="N186" s="11" t="n">
        <f aca="false">($J186-L179)^2</f>
        <v>599.181117011991</v>
      </c>
      <c r="O186" s="11" t="n">
        <f aca="false">($J186-M179)^2</f>
        <v>157.474539764067</v>
      </c>
      <c r="P186" s="11" t="n">
        <f aca="false">($J186-N179)^2</f>
        <v>10.4606853122367</v>
      </c>
      <c r="R186" s="12" t="s">
        <v>0</v>
      </c>
      <c r="S186" s="11" t="n">
        <v>229698.775888548</v>
      </c>
      <c r="T186" s="11"/>
      <c r="U186" s="11"/>
      <c r="V186" s="11"/>
      <c r="W186" s="11"/>
      <c r="X186" s="11"/>
      <c r="Y186" s="11"/>
      <c r="Z186" s="11"/>
      <c r="AA186" s="12"/>
      <c r="AB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1"/>
      <c r="AO186" s="11"/>
      <c r="AP186" s="11"/>
      <c r="AQ186" s="11"/>
      <c r="AR186" s="11"/>
      <c r="AS186" s="11"/>
      <c r="AT186" s="11"/>
      <c r="AU186" s="11"/>
      <c r="AV186" s="11"/>
      <c r="AW186" s="12"/>
      <c r="AX186" s="11"/>
      <c r="AZ186" s="11"/>
      <c r="BA186" s="11"/>
      <c r="BB186" s="11"/>
      <c r="BC186" s="11"/>
      <c r="BD186" s="11"/>
      <c r="BE186" s="11"/>
      <c r="BF186" s="11"/>
      <c r="BG186" s="11"/>
      <c r="BH186" s="12"/>
      <c r="BI186" s="11"/>
    </row>
    <row r="187" customFormat="false" ht="15" hidden="false" customHeight="false" outlineLevel="0" collapsed="false">
      <c r="H187" s="11" t="n">
        <v>50000</v>
      </c>
      <c r="I187" s="11" t="n">
        <v>50000</v>
      </c>
      <c r="J187" s="11" t="n">
        <f aca="false">S$185-(I187^S$187*S$185)/(I187^S$187+S$186^S$187)</f>
        <v>82.1236257323044</v>
      </c>
      <c r="K187" s="11" t="n">
        <f aca="false">($J187-I180)^2</f>
        <v>59.4391671478032</v>
      </c>
      <c r="L187" s="11" t="n">
        <f aca="false">($J187-J180)^2</f>
        <v>34.6503850981629</v>
      </c>
      <c r="M187" s="11" t="n">
        <f aca="false">($J187-K180)^2</f>
        <v>327.01342695429</v>
      </c>
      <c r="N187" s="11" t="n">
        <f aca="false">($J187-L180)^2</f>
        <v>48.3317930886651</v>
      </c>
      <c r="O187" s="11" t="n">
        <f aca="false">($J187-M180)^2</f>
        <v>112.326373833468</v>
      </c>
      <c r="P187" s="11" t="n">
        <f aca="false">($J187-N180)^2</f>
        <v>546.12242183756</v>
      </c>
      <c r="R187" s="12" t="s">
        <v>14</v>
      </c>
      <c r="S187" s="11" t="n">
        <v>1</v>
      </c>
      <c r="T187" s="11"/>
      <c r="U187" s="11"/>
      <c r="V187" s="11"/>
      <c r="W187" s="11"/>
      <c r="X187" s="11"/>
      <c r="Y187" s="11"/>
      <c r="Z187" s="11"/>
      <c r="AA187" s="12"/>
      <c r="AB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1"/>
      <c r="AO187" s="11"/>
      <c r="AP187" s="11"/>
      <c r="AQ187" s="11"/>
      <c r="AR187" s="11"/>
      <c r="AS187" s="11"/>
      <c r="AT187" s="11"/>
      <c r="AU187" s="11"/>
      <c r="AV187" s="11"/>
      <c r="AW187" s="12"/>
      <c r="AX187" s="11"/>
      <c r="AZ187" s="11"/>
      <c r="BA187" s="11"/>
      <c r="BB187" s="11"/>
      <c r="BC187" s="11"/>
      <c r="BD187" s="11"/>
      <c r="BE187" s="11"/>
      <c r="BF187" s="11"/>
      <c r="BG187" s="11"/>
      <c r="BH187" s="12"/>
      <c r="BI187" s="11"/>
    </row>
    <row r="188" customFormat="false" ht="15" hidden="false" customHeight="false" outlineLevel="0" collapsed="false">
      <c r="H188" s="11"/>
      <c r="I188" s="11"/>
      <c r="J188" s="11"/>
      <c r="K188" s="11"/>
      <c r="L188" s="11"/>
      <c r="M188" s="11"/>
      <c r="N188" s="11"/>
      <c r="O188" s="11"/>
      <c r="R188" s="12" t="s">
        <v>15</v>
      </c>
      <c r="S188" s="11" t="n">
        <f aca="false">SUM(K184:P187)</f>
        <v>5215.43734060165</v>
      </c>
      <c r="T188" s="11"/>
      <c r="U188" s="11"/>
      <c r="V188" s="11"/>
      <c r="W188" s="11"/>
      <c r="X188" s="11"/>
      <c r="Y188" s="11"/>
      <c r="Z188" s="11"/>
      <c r="AA188" s="12"/>
      <c r="AB188" s="11"/>
      <c r="AF188" s="11"/>
      <c r="AG188" s="11"/>
      <c r="AH188" s="11"/>
      <c r="AI188" s="11"/>
      <c r="AJ188" s="11"/>
      <c r="AK188" s="11"/>
      <c r="AL188" s="12"/>
      <c r="AM188" s="11"/>
      <c r="AQ188" s="11"/>
      <c r="AR188" s="11"/>
      <c r="AS188" s="11"/>
      <c r="AT188" s="11"/>
      <c r="AU188" s="11"/>
      <c r="AV188" s="11"/>
      <c r="AW188" s="12"/>
      <c r="AX188" s="11"/>
      <c r="BB188" s="11"/>
      <c r="BC188" s="11"/>
      <c r="BD188" s="11"/>
      <c r="BE188" s="11"/>
      <c r="BF188" s="11"/>
      <c r="BG188" s="11"/>
      <c r="BH188" s="12"/>
      <c r="BI188" s="11"/>
    </row>
    <row r="189" customFormat="false" ht="15" hidden="false" customHeight="false" outlineLevel="0" collapsed="false">
      <c r="H189" s="11"/>
      <c r="I189" s="11"/>
      <c r="S189" s="11"/>
      <c r="T189" s="11"/>
    </row>
    <row r="210" customFormat="false" ht="15" hidden="false" customHeight="false" outlineLevel="0" collapsed="false">
      <c r="H210" s="1" t="s">
        <v>4</v>
      </c>
      <c r="P210" s="0" t="s">
        <v>2</v>
      </c>
      <c r="Q210" s="0" t="s">
        <v>5</v>
      </c>
      <c r="S210" s="1"/>
      <c r="AD210" s="1"/>
      <c r="AO210" s="1"/>
      <c r="AZ210" s="1"/>
    </row>
    <row r="211" customFormat="false" ht="15" hidden="false" customHeight="false" outlineLevel="0" collapsed="false">
      <c r="H211" s="11" t="n">
        <v>0</v>
      </c>
      <c r="I211" s="0" t="n">
        <v>100</v>
      </c>
      <c r="J211" s="0" t="n">
        <v>100</v>
      </c>
      <c r="K211" s="0" t="n">
        <v>100</v>
      </c>
      <c r="L211" s="3" t="n">
        <v>100</v>
      </c>
      <c r="M211" s="3" t="n">
        <v>100</v>
      </c>
      <c r="N211" s="3" t="n">
        <v>100</v>
      </c>
      <c r="O211" s="11"/>
      <c r="P211" s="12" t="n">
        <f aca="false">AVERAGE(I211:N211)</f>
        <v>100</v>
      </c>
      <c r="Q211" s="12" t="n">
        <f aca="false">STDEV(I211:N211)/SQRT(6)</f>
        <v>0</v>
      </c>
      <c r="R211" s="12"/>
      <c r="S211" s="11"/>
      <c r="T211" s="3"/>
      <c r="U211" s="3"/>
      <c r="V211" s="3"/>
      <c r="W211" s="3"/>
      <c r="X211" s="12"/>
      <c r="Y211" s="12"/>
      <c r="Z211" s="3"/>
      <c r="AD211" s="3"/>
      <c r="AE211" s="3"/>
      <c r="AF211" s="3"/>
      <c r="AG211" s="3"/>
      <c r="AH211" s="3"/>
      <c r="AI211" s="12"/>
      <c r="AJ211" s="12"/>
      <c r="AO211" s="3"/>
      <c r="AP211" s="3"/>
      <c r="AQ211" s="3"/>
      <c r="AR211" s="3"/>
      <c r="AS211" s="3"/>
      <c r="AT211" s="12"/>
      <c r="AU211" s="12"/>
      <c r="AZ211" s="3"/>
      <c r="BA211" s="3"/>
      <c r="BB211" s="3"/>
      <c r="BC211" s="3"/>
      <c r="BD211" s="3"/>
      <c r="BE211" s="12"/>
      <c r="BF211" s="12"/>
    </row>
    <row r="212" customFormat="false" ht="15" hidden="false" customHeight="false" outlineLevel="0" collapsed="false">
      <c r="G212" s="23" t="str">
        <f aca="false">A18</f>
        <v>RPI-191</v>
      </c>
      <c r="H212" s="11" t="n">
        <v>1000</v>
      </c>
      <c r="I212" s="11" t="n">
        <v>96.2700115530615</v>
      </c>
      <c r="J212" s="12" t="n">
        <v>90.0740507326296</v>
      </c>
      <c r="K212" s="11" t="n">
        <v>85.4525175270873</v>
      </c>
      <c r="L212" s="0" t="n">
        <v>91.4333395141851</v>
      </c>
      <c r="M212" s="0" t="n">
        <v>103.680098684211</v>
      </c>
      <c r="N212" s="0" t="n">
        <v>102.167922101782</v>
      </c>
      <c r="O212" s="11"/>
      <c r="P212" s="12" t="n">
        <f aca="false">AVERAGE(I212:N212)</f>
        <v>94.8463233521594</v>
      </c>
      <c r="Q212" s="12" t="n">
        <f aca="false">STDEV(I212:N212)/SQRT(6)</f>
        <v>2.92309719004559</v>
      </c>
      <c r="R212" s="12"/>
      <c r="S212" s="11"/>
      <c r="X212" s="12"/>
      <c r="Y212" s="12"/>
      <c r="AI212" s="12"/>
      <c r="AJ212" s="12"/>
      <c r="AT212" s="12"/>
      <c r="AU212" s="12"/>
      <c r="BE212" s="12"/>
      <c r="BF212" s="12"/>
    </row>
    <row r="213" customFormat="false" ht="15" hidden="false" customHeight="false" outlineLevel="0" collapsed="false">
      <c r="H213" s="11" t="n">
        <v>5000</v>
      </c>
      <c r="I213" s="11" t="n">
        <v>92.3584749958739</v>
      </c>
      <c r="J213" s="11" t="n">
        <v>87.8367732787143</v>
      </c>
      <c r="K213" s="11" t="n">
        <v>82.5207138304653</v>
      </c>
      <c r="L213" s="0" t="n">
        <v>87.6135731503801</v>
      </c>
      <c r="M213" s="0" t="n">
        <v>102.282072368421</v>
      </c>
      <c r="N213" s="0" t="n">
        <v>91.1813338232592</v>
      </c>
      <c r="O213" s="11"/>
      <c r="P213" s="12" t="n">
        <f aca="false">AVERAGE(I213:N213)</f>
        <v>90.6321569078523</v>
      </c>
      <c r="Q213" s="12" t="n">
        <f aca="false">STDEV(I213:N213)/SQRT(6)</f>
        <v>2.71860151546379</v>
      </c>
      <c r="R213" s="12"/>
      <c r="S213" s="11"/>
      <c r="X213" s="12"/>
      <c r="Y213" s="12"/>
      <c r="AC213" s="2"/>
      <c r="AI213" s="12"/>
      <c r="AJ213" s="12"/>
      <c r="AT213" s="12"/>
      <c r="AU213" s="12"/>
      <c r="BE213" s="12"/>
      <c r="BF213" s="12"/>
    </row>
    <row r="214" customFormat="false" ht="15" hidden="false" customHeight="false" outlineLevel="0" collapsed="false">
      <c r="H214" s="11" t="n">
        <v>50000</v>
      </c>
      <c r="I214" s="11" t="n">
        <v>69.2193431259284</v>
      </c>
      <c r="J214" s="11" t="n">
        <v>62.6437687096266</v>
      </c>
      <c r="K214" s="11" t="n">
        <v>51.1153601019758</v>
      </c>
      <c r="L214" s="0" t="n">
        <v>47.450398664936</v>
      </c>
      <c r="M214" s="0" t="n">
        <v>52.1175986842105</v>
      </c>
      <c r="N214" s="0" t="n">
        <v>60.1139077714496</v>
      </c>
      <c r="O214" s="11"/>
      <c r="P214" s="12" t="n">
        <f aca="false">AVERAGE(I214:N214)</f>
        <v>57.1100628430212</v>
      </c>
      <c r="Q214" s="12" t="n">
        <f aca="false">STDEV(I214:N214)/SQRT(6)</f>
        <v>3.36872837188378</v>
      </c>
      <c r="R214" s="12"/>
      <c r="S214" s="11"/>
      <c r="X214" s="12"/>
      <c r="Y214" s="12"/>
      <c r="AI214" s="12"/>
      <c r="AJ214" s="12"/>
      <c r="AT214" s="12"/>
      <c r="AU214" s="12"/>
      <c r="BE214" s="12"/>
      <c r="BF214" s="12"/>
    </row>
    <row r="215" customFormat="false" ht="15" hidden="false" customHeight="false" outlineLevel="0" collapsed="false">
      <c r="H215" s="11"/>
      <c r="I215" s="11"/>
      <c r="J215" s="11"/>
      <c r="K215" s="11"/>
      <c r="L215" s="11"/>
      <c r="M215" s="12"/>
      <c r="N215" s="12"/>
      <c r="O215" s="11"/>
      <c r="P215" s="12"/>
      <c r="Q215" s="12"/>
      <c r="R215" s="12"/>
      <c r="X215" s="12"/>
      <c r="Y215" s="12"/>
      <c r="AC215" s="2"/>
    </row>
    <row r="216" customFormat="false" ht="15" hidden="false" customHeight="false" outlineLevel="0" collapsed="false">
      <c r="H216" s="11"/>
      <c r="I216" s="11"/>
      <c r="J216" s="11"/>
      <c r="K216" s="11"/>
      <c r="L216" s="11"/>
      <c r="M216" s="11"/>
      <c r="N216" s="11"/>
      <c r="O216" s="11"/>
      <c r="P216" s="11"/>
      <c r="S216" s="11"/>
      <c r="T216" s="11"/>
      <c r="U216" s="11"/>
      <c r="V216" s="11"/>
      <c r="W216" s="11"/>
      <c r="X216" s="11"/>
      <c r="Y216" s="11"/>
    </row>
    <row r="217" customFormat="false" ht="1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" hidden="false" customHeight="false" outlineLevel="0" collapsed="false">
      <c r="H218" s="11" t="n">
        <v>0.1</v>
      </c>
      <c r="I218" s="11" t="n">
        <v>0</v>
      </c>
      <c r="J218" s="11" t="n">
        <f aca="false">S$219-((I218^S$221*S$219)/(I218^S$221+S$220^S$221))</f>
        <v>100</v>
      </c>
      <c r="K218" s="11" t="n">
        <f aca="false">($J218-I211)^2</f>
        <v>0</v>
      </c>
      <c r="L218" s="11" t="n">
        <f aca="false">($J218-J211)^2</f>
        <v>0</v>
      </c>
      <c r="M218" s="11" t="n">
        <f aca="false">($J218-K211)^2</f>
        <v>0</v>
      </c>
      <c r="N218" s="11" t="n">
        <f aca="false">($J218-L211)^2</f>
        <v>0</v>
      </c>
      <c r="O218" s="11" t="n">
        <f aca="false">($J218-M211)^2</f>
        <v>0</v>
      </c>
      <c r="P218" s="11" t="n">
        <f aca="false">($J218-N211)^2</f>
        <v>0</v>
      </c>
      <c r="R218" s="12" t="s">
        <v>10</v>
      </c>
      <c r="S218" s="11" t="n">
        <v>0</v>
      </c>
      <c r="T218" s="11"/>
      <c r="U218" s="11"/>
      <c r="V218" s="11"/>
      <c r="W218" s="11"/>
      <c r="X218" s="11"/>
      <c r="Y218" s="11"/>
      <c r="Z218" s="11"/>
      <c r="AA218" s="12"/>
      <c r="AB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1"/>
      <c r="AO218" s="11"/>
      <c r="AP218" s="11"/>
      <c r="AQ218" s="11"/>
      <c r="AR218" s="11"/>
      <c r="AS218" s="11"/>
      <c r="AT218" s="11"/>
      <c r="AU218" s="11"/>
      <c r="AV218" s="11"/>
      <c r="AW218" s="12"/>
      <c r="AX218" s="11"/>
      <c r="AZ218" s="11"/>
      <c r="BA218" s="11"/>
      <c r="BB218" s="11"/>
      <c r="BC218" s="11"/>
      <c r="BD218" s="11"/>
      <c r="BE218" s="11"/>
      <c r="BF218" s="11"/>
      <c r="BG218" s="11"/>
      <c r="BH218" s="12"/>
      <c r="BI218" s="11"/>
    </row>
    <row r="219" customFormat="false" ht="15" hidden="false" customHeight="false" outlineLevel="0" collapsed="false">
      <c r="H219" s="11" t="n">
        <v>1000</v>
      </c>
      <c r="I219" s="11" t="n">
        <v>1000</v>
      </c>
      <c r="J219" s="11" t="n">
        <f aca="false">S$219-((I219^S$221*S$219)/(I219^S$221+S$220^S$221))</f>
        <v>98.4713394517606</v>
      </c>
      <c r="K219" s="11" t="n">
        <f aca="false">($J219-I212)^2</f>
        <v>4.84584451759089</v>
      </c>
      <c r="L219" s="11" t="n">
        <f aca="false">($J219-J212)^2</f>
        <v>70.5144578324442</v>
      </c>
      <c r="M219" s="11" t="n">
        <f aca="false">($J219-K212)^2</f>
        <v>169.489724306354</v>
      </c>
      <c r="N219" s="11" t="n">
        <f aca="false">($J219-L212)^2</f>
        <v>49.5334431213122</v>
      </c>
      <c r="O219" s="11" t="n">
        <f aca="false">($J219-M212)^2</f>
        <v>27.1311727416376</v>
      </c>
      <c r="P219" s="11" t="n">
        <f aca="false">($J219-N212)^2</f>
        <v>13.6647232884394</v>
      </c>
      <c r="R219" s="12" t="s">
        <v>12</v>
      </c>
      <c r="S219" s="11" t="n">
        <v>100</v>
      </c>
      <c r="T219" s="11"/>
      <c r="U219" s="11"/>
      <c r="V219" s="11"/>
      <c r="W219" s="11"/>
      <c r="X219" s="11"/>
      <c r="Y219" s="11"/>
      <c r="Z219" s="11"/>
      <c r="AA219" s="12"/>
      <c r="AB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1"/>
      <c r="AO219" s="11"/>
      <c r="AP219" s="11"/>
      <c r="AQ219" s="11"/>
      <c r="AR219" s="11"/>
      <c r="AS219" s="11"/>
      <c r="AT219" s="11"/>
      <c r="AU219" s="11"/>
      <c r="AV219" s="11"/>
      <c r="AW219" s="12"/>
      <c r="AX219" s="11"/>
      <c r="AZ219" s="11"/>
      <c r="BA219" s="11"/>
      <c r="BB219" s="11"/>
      <c r="BC219" s="11"/>
      <c r="BD219" s="11"/>
      <c r="BE219" s="11"/>
      <c r="BF219" s="11"/>
      <c r="BG219" s="11"/>
      <c r="BH219" s="12"/>
      <c r="BI219" s="11"/>
    </row>
    <row r="220" customFormat="false" ht="15" hidden="false" customHeight="false" outlineLevel="0" collapsed="false">
      <c r="H220" s="11" t="n">
        <v>5000</v>
      </c>
      <c r="I220" s="11" t="n">
        <v>5000</v>
      </c>
      <c r="J220" s="11" t="n">
        <f aca="false">S$219-((I220^S$221*S$219)/(I220^S$221+S$220^S$221))</f>
        <v>92.797127160549</v>
      </c>
      <c r="K220" s="11" t="n">
        <f aca="false">($J220-I213)^2</f>
        <v>0.192415721574155</v>
      </c>
      <c r="L220" s="11" t="n">
        <f aca="false">($J220-J213)^2</f>
        <v>24.6051106330326</v>
      </c>
      <c r="M220" s="11" t="n">
        <f aca="false">($J220-K213)^2</f>
        <v>105.604670930722</v>
      </c>
      <c r="N220" s="11" t="n">
        <f aca="false">($J220-L213)^2</f>
        <v>26.8692321763381</v>
      </c>
      <c r="O220" s="11" t="n">
        <f aca="false">($J220-M213)^2</f>
        <v>89.9641855963338</v>
      </c>
      <c r="P220" s="11" t="n">
        <f aca="false">($J220-N213)^2</f>
        <v>2.61078810883016</v>
      </c>
      <c r="R220" s="12" t="s">
        <v>0</v>
      </c>
      <c r="S220" s="11" t="n">
        <v>64416.7467821229</v>
      </c>
      <c r="T220" s="11"/>
      <c r="U220" s="11"/>
      <c r="V220" s="11"/>
      <c r="W220" s="11"/>
      <c r="X220" s="11"/>
      <c r="Y220" s="11"/>
      <c r="Z220" s="11"/>
      <c r="AA220" s="12"/>
      <c r="AB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1"/>
      <c r="AO220" s="11"/>
      <c r="AP220" s="11"/>
      <c r="AQ220" s="11"/>
      <c r="AR220" s="11"/>
      <c r="AS220" s="11"/>
      <c r="AT220" s="11"/>
      <c r="AU220" s="11"/>
      <c r="AV220" s="11"/>
      <c r="AW220" s="12"/>
      <c r="AX220" s="11"/>
      <c r="AZ220" s="11"/>
      <c r="BA220" s="11"/>
      <c r="BB220" s="11"/>
      <c r="BC220" s="11"/>
      <c r="BD220" s="11"/>
      <c r="BE220" s="11"/>
      <c r="BF220" s="11"/>
      <c r="BG220" s="11"/>
      <c r="BH220" s="12"/>
      <c r="BI220" s="11"/>
    </row>
    <row r="221" customFormat="false" ht="15" hidden="false" customHeight="false" outlineLevel="0" collapsed="false">
      <c r="H221" s="11" t="n">
        <v>50000</v>
      </c>
      <c r="I221" s="11" t="n">
        <v>50000</v>
      </c>
      <c r="J221" s="11" t="n">
        <f aca="false">S$219-((I221^S$221*S$219)/(I221^S$221+S$220^S$221))</f>
        <v>56.3001034322256</v>
      </c>
      <c r="K221" s="11" t="n">
        <f aca="false">($J221-I214)^2</f>
        <v>166.906754263345</v>
      </c>
      <c r="L221" s="11" t="n">
        <f aca="false">($J221-J214)^2</f>
        <v>40.2420891517025</v>
      </c>
      <c r="M221" s="11" t="n">
        <f aca="false">($J221-K214)^2</f>
        <v>26.8815634005702</v>
      </c>
      <c r="N221" s="11" t="n">
        <f aca="false">($J221-L214)^2</f>
        <v>78.3172744681891</v>
      </c>
      <c r="O221" s="11" t="n">
        <f aca="false">($J221-M214)^2</f>
        <v>17.4933459671693</v>
      </c>
      <c r="P221" s="11" t="n">
        <f aca="false">($J221-N214)^2</f>
        <v>14.5451035378834</v>
      </c>
      <c r="R221" s="12" t="s">
        <v>14</v>
      </c>
      <c r="S221" s="11" t="n">
        <v>1</v>
      </c>
      <c r="T221" s="11"/>
      <c r="U221" s="11"/>
      <c r="V221" s="11"/>
      <c r="W221" s="11"/>
      <c r="X221" s="11"/>
      <c r="Y221" s="11"/>
      <c r="Z221" s="11"/>
      <c r="AA221" s="12"/>
      <c r="AB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1"/>
      <c r="AO221" s="11"/>
      <c r="AP221" s="11"/>
      <c r="AQ221" s="11"/>
      <c r="AR221" s="11"/>
      <c r="AS221" s="11"/>
      <c r="AT221" s="11"/>
      <c r="AU221" s="11"/>
      <c r="AV221" s="11"/>
      <c r="AW221" s="12"/>
      <c r="AX221" s="11"/>
      <c r="AZ221" s="11"/>
      <c r="BA221" s="11"/>
      <c r="BB221" s="11"/>
      <c r="BC221" s="11"/>
      <c r="BD221" s="11"/>
      <c r="BE221" s="11"/>
      <c r="BF221" s="11"/>
      <c r="BG221" s="11"/>
      <c r="BH221" s="12"/>
      <c r="BI221" s="11"/>
    </row>
    <row r="222" customFormat="false" ht="15" hidden="false" customHeight="false" outlineLevel="0" collapsed="false">
      <c r="H222" s="11"/>
      <c r="I222" s="11"/>
      <c r="J222" s="11"/>
      <c r="K222" s="11"/>
      <c r="L222" s="11"/>
      <c r="M222" s="11"/>
      <c r="N222" s="11"/>
      <c r="O222" s="11"/>
      <c r="R222" s="12" t="s">
        <v>15</v>
      </c>
      <c r="S222" s="11" t="n">
        <f aca="false">SUM(K218:P221)</f>
        <v>929.411899763469</v>
      </c>
      <c r="T222" s="11"/>
      <c r="U222" s="11"/>
      <c r="V222" s="11"/>
      <c r="W222" s="11"/>
      <c r="X222" s="11"/>
      <c r="Y222" s="11"/>
      <c r="Z222" s="11"/>
      <c r="AA222" s="12"/>
      <c r="AB222" s="11"/>
      <c r="AF222" s="11"/>
      <c r="AG222" s="11"/>
      <c r="AH222" s="11"/>
      <c r="AI222" s="11"/>
      <c r="AJ222" s="11"/>
      <c r="AK222" s="11"/>
      <c r="AL222" s="12"/>
      <c r="AM222" s="11"/>
      <c r="AQ222" s="11"/>
      <c r="AR222" s="11"/>
      <c r="AS222" s="11"/>
      <c r="AT222" s="11"/>
      <c r="AU222" s="11"/>
      <c r="AV222" s="11"/>
      <c r="AW222" s="12"/>
      <c r="AX222" s="11"/>
      <c r="BB222" s="11"/>
      <c r="BC222" s="11"/>
      <c r="BD222" s="11"/>
      <c r="BE222" s="11"/>
      <c r="BF222" s="11"/>
      <c r="BG222" s="11"/>
      <c r="BH222" s="12"/>
      <c r="BI222" s="11"/>
    </row>
    <row r="223" customFormat="false" ht="15" hidden="false" customHeight="false" outlineLevel="0" collapsed="false">
      <c r="H223" s="11"/>
      <c r="I223" s="11"/>
      <c r="S223" s="11"/>
      <c r="T223" s="11"/>
    </row>
    <row r="245" customFormat="false" ht="15" hidden="false" customHeight="false" outlineLevel="0" collapsed="false">
      <c r="H245" s="1" t="s">
        <v>4</v>
      </c>
      <c r="P245" s="0" t="s">
        <v>2</v>
      </c>
      <c r="Q245" s="0" t="s">
        <v>5</v>
      </c>
      <c r="S245" s="1"/>
      <c r="AD245" s="1"/>
      <c r="AO245" s="1"/>
    </row>
    <row r="246" customFormat="false" ht="15" hidden="false" customHeight="false" outlineLevel="0" collapsed="false">
      <c r="H246" s="11" t="n">
        <v>0</v>
      </c>
      <c r="I246" s="0" t="n">
        <v>100</v>
      </c>
      <c r="J246" s="0" t="n">
        <v>100</v>
      </c>
      <c r="K246" s="0" t="n">
        <v>100</v>
      </c>
      <c r="L246" s="3" t="n">
        <v>100</v>
      </c>
      <c r="M246" s="3" t="n">
        <v>100</v>
      </c>
      <c r="N246" s="3" t="n">
        <v>100</v>
      </c>
      <c r="O246" s="11"/>
      <c r="P246" s="12" t="n">
        <f aca="false">AVERAGE(I246:N246)</f>
        <v>100</v>
      </c>
      <c r="Q246" s="12" t="n">
        <f aca="false">STDEV(I246:N246)/SQRT(6)</f>
        <v>0</v>
      </c>
      <c r="R246" s="12"/>
      <c r="S246" s="11"/>
      <c r="T246" s="3"/>
      <c r="U246" s="3"/>
      <c r="V246" s="3"/>
      <c r="W246" s="3"/>
      <c r="X246" s="12"/>
      <c r="Y246" s="12"/>
      <c r="Z246" s="3"/>
      <c r="AD246" s="3"/>
      <c r="AE246" s="3"/>
      <c r="AF246" s="3"/>
      <c r="AG246" s="3"/>
      <c r="AH246" s="3"/>
      <c r="AI246" s="12"/>
      <c r="AJ246" s="12"/>
      <c r="AO246" s="3"/>
      <c r="AP246" s="3"/>
      <c r="AQ246" s="3"/>
      <c r="AR246" s="3"/>
      <c r="AS246" s="3"/>
      <c r="AT246" s="12"/>
      <c r="AU246" s="12"/>
    </row>
    <row r="247" customFormat="false" ht="15" hidden="false" customHeight="false" outlineLevel="0" collapsed="false">
      <c r="G247" s="23" t="str">
        <f aca="false">A20</f>
        <v>RPII-015</v>
      </c>
      <c r="H247" s="11" t="n">
        <v>1000</v>
      </c>
      <c r="I247" s="11" t="n">
        <v>101.964020465423</v>
      </c>
      <c r="J247" s="12" t="n">
        <v>103.355916180873</v>
      </c>
      <c r="K247" s="11" t="n">
        <v>89.21287444232</v>
      </c>
      <c r="L247" s="0" t="n">
        <v>95.0491377711849</v>
      </c>
      <c r="M247" s="0" t="n">
        <v>97.0600328947369</v>
      </c>
      <c r="N247" s="0" t="n">
        <v>94.3964725335293</v>
      </c>
      <c r="O247" s="11"/>
      <c r="P247" s="12" t="n">
        <f aca="false">AVERAGE(I247:N247)</f>
        <v>96.8397423813445</v>
      </c>
      <c r="Q247" s="12" t="n">
        <f aca="false">STDEV(I247:N247)/SQRT(6)</f>
        <v>2.13004085842977</v>
      </c>
      <c r="R247" s="12"/>
      <c r="S247" s="11"/>
      <c r="X247" s="12"/>
      <c r="Y247" s="12"/>
      <c r="AI247" s="12"/>
      <c r="AJ247" s="12"/>
      <c r="AT247" s="12"/>
      <c r="AU247" s="12"/>
    </row>
    <row r="248" customFormat="false" ht="15" hidden="false" customHeight="false" outlineLevel="0" collapsed="false">
      <c r="H248" s="11" t="n">
        <v>5000</v>
      </c>
      <c r="I248" s="11" t="n">
        <v>99.2407988116851</v>
      </c>
      <c r="J248" s="11" t="n">
        <v>97.27430282023</v>
      </c>
      <c r="K248" s="11" t="n">
        <v>91.4117272147865</v>
      </c>
      <c r="L248" s="0" t="n">
        <v>96.7365102911181</v>
      </c>
      <c r="M248" s="0" t="n">
        <v>104.440789473684</v>
      </c>
      <c r="N248" s="0" t="n">
        <v>99.9448833363954</v>
      </c>
      <c r="O248" s="11"/>
      <c r="P248" s="12" t="n">
        <f aca="false">AVERAGE(I248:N248)</f>
        <v>98.1748353246499</v>
      </c>
      <c r="Q248" s="12" t="n">
        <f aca="false">STDEV(I248:N248)/SQRT(6)</f>
        <v>1.75262563521778</v>
      </c>
      <c r="R248" s="12"/>
      <c r="S248" s="11"/>
      <c r="X248" s="12"/>
      <c r="Y248" s="12"/>
      <c r="AC248" s="2"/>
      <c r="AI248" s="12"/>
      <c r="AJ248" s="12"/>
      <c r="AT248" s="12"/>
      <c r="AU248" s="12"/>
    </row>
    <row r="249" customFormat="false" ht="15" hidden="false" customHeight="false" outlineLevel="0" collapsed="false">
      <c r="H249" s="11" t="n">
        <v>20000</v>
      </c>
      <c r="I249" s="11" t="n">
        <v>94.2564779666612</v>
      </c>
      <c r="J249" s="11" t="n">
        <v>82.842287694974</v>
      </c>
      <c r="K249" s="11" t="n">
        <v>98.7253027405991</v>
      </c>
      <c r="L249" s="0" t="n">
        <v>69.886890413499</v>
      </c>
      <c r="M249" s="0" t="n">
        <v>83.9432565789474</v>
      </c>
      <c r="N249" s="0" t="n">
        <v>78.0819401065589</v>
      </c>
      <c r="O249" s="11"/>
      <c r="P249" s="12" t="n">
        <f aca="false">AVERAGE(I249:N249)</f>
        <v>84.6226925835399</v>
      </c>
      <c r="Q249" s="12" t="n">
        <f aca="false">STDEV(I249:N249)/SQRT(6)</f>
        <v>4.30213209723315</v>
      </c>
      <c r="R249" s="12"/>
      <c r="S249" s="11"/>
      <c r="X249" s="12"/>
      <c r="Y249" s="12"/>
      <c r="AI249" s="12"/>
      <c r="AJ249" s="12"/>
      <c r="AT249" s="12"/>
      <c r="AU249" s="12"/>
    </row>
    <row r="250" customFormat="false" ht="15" hidden="false" customHeight="false" outlineLevel="0" collapsed="false">
      <c r="H250" s="11"/>
      <c r="I250" s="11"/>
      <c r="J250" s="11"/>
      <c r="K250" s="11"/>
      <c r="L250" s="11"/>
      <c r="M250" s="12"/>
      <c r="N250" s="12"/>
      <c r="O250" s="11"/>
      <c r="P250" s="12"/>
      <c r="Q250" s="12"/>
      <c r="R250" s="12"/>
      <c r="X250" s="12"/>
      <c r="Y250" s="12"/>
      <c r="AC250" s="2"/>
    </row>
    <row r="251" customFormat="false" ht="15" hidden="false" customHeight="false" outlineLevel="0" collapsed="false">
      <c r="H251" s="11"/>
      <c r="I251" s="11"/>
      <c r="J251" s="11"/>
      <c r="K251" s="11"/>
      <c r="L251" s="11"/>
      <c r="M251" s="11"/>
      <c r="N251" s="11"/>
      <c r="O251" s="11"/>
      <c r="P251" s="11"/>
      <c r="S251" s="11"/>
      <c r="T251" s="11"/>
      <c r="U251" s="11"/>
      <c r="V251" s="11"/>
      <c r="W251" s="11"/>
      <c r="X251" s="11"/>
      <c r="Y251" s="11"/>
    </row>
    <row r="252" customFormat="false" ht="1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" hidden="false" customHeight="false" outlineLevel="0" collapsed="false">
      <c r="H253" s="11" t="n">
        <v>0.1</v>
      </c>
      <c r="I253" s="11" t="n">
        <v>0</v>
      </c>
      <c r="J253" s="11" t="n">
        <f aca="false">S$254-((I253^S$256*S$254)/(I253^S$256+S$255^S$256))</f>
        <v>100</v>
      </c>
      <c r="K253" s="11" t="n">
        <f aca="false">($J253-I246)^2</f>
        <v>0</v>
      </c>
      <c r="L253" s="11" t="n">
        <f aca="false">($J253-J246)^2</f>
        <v>0</v>
      </c>
      <c r="M253" s="11" t="n">
        <f aca="false">($J253-K246)^2</f>
        <v>0</v>
      </c>
      <c r="N253" s="11" t="n">
        <f aca="false">($J253-L246)^2</f>
        <v>0</v>
      </c>
      <c r="O253" s="11" t="n">
        <f aca="false">($J253-M246)^2</f>
        <v>0</v>
      </c>
      <c r="P253" s="11" t="n">
        <f aca="false">($J253-N246)^2</f>
        <v>0</v>
      </c>
      <c r="R253" s="12" t="s">
        <v>10</v>
      </c>
      <c r="S253" s="11" t="n">
        <v>0</v>
      </c>
      <c r="T253" s="11"/>
      <c r="U253" s="11"/>
      <c r="V253" s="11"/>
      <c r="W253" s="11"/>
      <c r="X253" s="11"/>
      <c r="Y253" s="11"/>
      <c r="Z253" s="11"/>
      <c r="AA253" s="12"/>
      <c r="AB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1"/>
      <c r="AO253" s="11"/>
      <c r="AP253" s="11"/>
      <c r="AQ253" s="11"/>
      <c r="AR253" s="11"/>
      <c r="AS253" s="11"/>
      <c r="AT253" s="11"/>
      <c r="AU253" s="11"/>
      <c r="AV253" s="11"/>
      <c r="AW253" s="12"/>
      <c r="AX253" s="11"/>
    </row>
    <row r="254" customFormat="false" ht="15" hidden="false" customHeight="false" outlineLevel="0" collapsed="false">
      <c r="H254" s="11" t="n">
        <v>1000</v>
      </c>
      <c r="I254" s="11" t="n">
        <v>1000</v>
      </c>
      <c r="J254" s="11" t="n">
        <f aca="false">S$254-((I254^S$256*S$254)/(I254^S$256+S$255^S$256))</f>
        <v>99.1393133644789</v>
      </c>
      <c r="K254" s="11" t="n">
        <f aca="false">($J254-I247)^2</f>
        <v>7.97897020612416</v>
      </c>
      <c r="L254" s="11" t="n">
        <f aca="false">($J254-J247)^2</f>
        <v>17.7797393112228</v>
      </c>
      <c r="M254" s="11" t="n">
        <f aca="false">($J254-K247)^2</f>
        <v>98.5341896753507</v>
      </c>
      <c r="N254" s="11" t="n">
        <f aca="false">($J254-L247)^2</f>
        <v>16.7295363839777</v>
      </c>
      <c r="O254" s="11" t="n">
        <f aca="false">($J254-M247)^2</f>
        <v>4.3234072718504</v>
      </c>
      <c r="P254" s="11" t="n">
        <f aca="false">($J254-N247)^2</f>
        <v>22.4945391477225</v>
      </c>
      <c r="R254" s="12" t="s">
        <v>12</v>
      </c>
      <c r="S254" s="11" t="n">
        <v>100</v>
      </c>
      <c r="T254" s="11"/>
      <c r="U254" s="11"/>
      <c r="V254" s="11"/>
      <c r="W254" s="11"/>
      <c r="X254" s="11"/>
      <c r="Y254" s="11"/>
      <c r="Z254" s="11"/>
      <c r="AA254" s="12"/>
      <c r="AB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1"/>
      <c r="AO254" s="11"/>
      <c r="AP254" s="11"/>
      <c r="AQ254" s="11"/>
      <c r="AR254" s="11"/>
      <c r="AS254" s="11"/>
      <c r="AT254" s="11"/>
      <c r="AU254" s="11"/>
      <c r="AV254" s="11"/>
      <c r="AW254" s="12"/>
      <c r="AX254" s="11"/>
    </row>
    <row r="255" customFormat="false" ht="15" hidden="false" customHeight="false" outlineLevel="0" collapsed="false">
      <c r="H255" s="11" t="n">
        <v>5000</v>
      </c>
      <c r="I255" s="11" t="n">
        <v>5000</v>
      </c>
      <c r="J255" s="11" t="n">
        <f aca="false">S$254-((I255^S$256*S$254)/(I255^S$256+S$255^S$256))</f>
        <v>95.8397922314883</v>
      </c>
      <c r="K255" s="11" t="n">
        <f aca="false">($J255-I248)^2</f>
        <v>11.5668457585416</v>
      </c>
      <c r="L255" s="11" t="n">
        <f aca="false">($J255-J248)^2</f>
        <v>2.05782062921194</v>
      </c>
      <c r="M255" s="11" t="n">
        <f aca="false">($J255-K248)^2</f>
        <v>19.6077597921388</v>
      </c>
      <c r="N255" s="11" t="n">
        <f aca="false">($J255-L248)^2</f>
        <v>0.804103278466141</v>
      </c>
      <c r="O255" s="11" t="n">
        <f aca="false">($J255-M248)^2</f>
        <v>73.9771535602574</v>
      </c>
      <c r="P255" s="11" t="n">
        <f aca="false">($J255-N248)^2</f>
        <v>16.8517729795871</v>
      </c>
      <c r="R255" s="12" t="s">
        <v>0</v>
      </c>
      <c r="S255" s="11" t="n">
        <v>115186.30506497</v>
      </c>
      <c r="T255" s="11"/>
      <c r="U255" s="11"/>
      <c r="V255" s="11"/>
      <c r="W255" s="11"/>
      <c r="X255" s="11"/>
      <c r="Y255" s="11"/>
      <c r="Z255" s="11"/>
      <c r="AA255" s="12"/>
      <c r="AB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1"/>
      <c r="AO255" s="11"/>
      <c r="AP255" s="11"/>
      <c r="AQ255" s="11"/>
      <c r="AR255" s="11"/>
      <c r="AS255" s="11"/>
      <c r="AT255" s="11"/>
      <c r="AU255" s="11"/>
      <c r="AV255" s="11"/>
      <c r="AW255" s="12"/>
      <c r="AX255" s="11"/>
    </row>
    <row r="256" customFormat="false" ht="15" hidden="false" customHeight="false" outlineLevel="0" collapsed="false">
      <c r="H256" s="11" t="n">
        <v>20000</v>
      </c>
      <c r="I256" s="11" t="n">
        <v>20000</v>
      </c>
      <c r="J256" s="11" t="n">
        <f aca="false">S$254-((I256^S$256*S$254)/(I256^S$256+S$255^S$256))</f>
        <v>85.2056020094727</v>
      </c>
      <c r="K256" s="11" t="n">
        <f aca="false">($J256-I249)^2</f>
        <v>81.9183555924125</v>
      </c>
      <c r="L256" s="11" t="n">
        <f aca="false">($J256-J249)^2</f>
        <v>5.5852545491145</v>
      </c>
      <c r="M256" s="11" t="n">
        <f aca="false">($J256-K249)^2</f>
        <v>182.78230785922</v>
      </c>
      <c r="N256" s="11" t="n">
        <f aca="false">($J256-L249)^2</f>
        <v>234.662924960619</v>
      </c>
      <c r="O256" s="11" t="n">
        <f aca="false">($J256-M249)^2</f>
        <v>1.59351598596814</v>
      </c>
      <c r="P256" s="11" t="n">
        <f aca="false">($J256-N249)^2</f>
        <v>50.7465589070256</v>
      </c>
      <c r="R256" s="12" t="s">
        <v>14</v>
      </c>
      <c r="S256" s="11" t="n">
        <v>1</v>
      </c>
      <c r="T256" s="11"/>
      <c r="U256" s="11"/>
      <c r="V256" s="11"/>
      <c r="W256" s="11"/>
      <c r="X256" s="11"/>
      <c r="Y256" s="11"/>
      <c r="Z256" s="11"/>
      <c r="AA256" s="12"/>
      <c r="AB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1"/>
      <c r="AO256" s="11"/>
      <c r="AP256" s="11"/>
      <c r="AQ256" s="11"/>
      <c r="AR256" s="11"/>
      <c r="AS256" s="11"/>
      <c r="AT256" s="11"/>
      <c r="AU256" s="11"/>
      <c r="AV256" s="11"/>
      <c r="AW256" s="12"/>
      <c r="AX256" s="11"/>
    </row>
    <row r="257" customFormat="false" ht="15" hidden="false" customHeight="false" outlineLevel="0" collapsed="false">
      <c r="H257" s="11"/>
      <c r="I257" s="11"/>
      <c r="J257" s="11"/>
      <c r="K257" s="11"/>
      <c r="L257" s="11"/>
      <c r="M257" s="11"/>
      <c r="N257" s="11"/>
      <c r="O257" s="11"/>
      <c r="R257" s="12" t="s">
        <v>15</v>
      </c>
      <c r="S257" s="11" t="n">
        <f aca="false">SUM(K253:P256)</f>
        <v>849.994755848811</v>
      </c>
      <c r="T257" s="11"/>
      <c r="U257" s="11"/>
      <c r="V257" s="11"/>
      <c r="W257" s="11"/>
      <c r="X257" s="11"/>
      <c r="Y257" s="11"/>
      <c r="Z257" s="11"/>
      <c r="AA257" s="12"/>
      <c r="AB257" s="11"/>
      <c r="AF257" s="11"/>
      <c r="AG257" s="11"/>
      <c r="AH257" s="11"/>
      <c r="AI257" s="11"/>
      <c r="AJ257" s="11"/>
      <c r="AK257" s="11"/>
      <c r="AL257" s="12"/>
      <c r="AM257" s="11"/>
      <c r="AQ257" s="11"/>
      <c r="AR257" s="11"/>
      <c r="AS257" s="11"/>
      <c r="AT257" s="11"/>
      <c r="AU257" s="11"/>
      <c r="AV257" s="11"/>
      <c r="AW257" s="12"/>
      <c r="AX257" s="11"/>
    </row>
  </sheetData>
  <mergeCells count="2">
    <mergeCell ref="B4:C4"/>
    <mergeCell ref="D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10705</TotalTime>
  <Application>LibreOffice/6.0.7.3$Linux_X86_64 LibreOffice_project/00m0$Build-3</Application>
  <Company>University of Helsinki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2015-01-29T11:13:03Z</dcterms:created>
  <dc:creator>ainoleena</dc:creator>
  <dc:description/>
  <dc:language>en-US</dc:language>
  <cp:lastModifiedBy/>
  <dcterms:modified xsi:type="dcterms:W3CDTF">2019-01-31T16:02:49Z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University of Helsinki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