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w.bennett\AppData\Roaming\QGIS\QGIS3\profiles\default\python\plugins\pts_tools\vcs\"/>
    </mc:Choice>
  </mc:AlternateContent>
  <xr:revisionPtr revIDLastSave="0" documentId="13_ncr:1_{9FA061ED-58CF-42CF-AF6F-36DE93BB6CAB}" xr6:coauthVersionLast="47" xr6:coauthVersionMax="47" xr10:uidLastSave="{00000000-0000-0000-0000-000000000000}"/>
  <bookViews>
    <workbookView xWindow="-108" yWindow="-108" windowWidth="23256" windowHeight="12456" tabRatio="970" activeTab="1" xr2:uid="{00000000-000D-0000-FFFF-FFFF00000000}"/>
  </bookViews>
  <sheets>
    <sheet name="NEED" sheetId="1" r:id="rId1"/>
    <sheet name="VCS (1)" sheetId="5" r:id="rId2"/>
    <sheet name="VCS (1.1)" sheetId="21" r:id="rId3"/>
    <sheet name="VCS (1.2)" sheetId="22" r:id="rId4"/>
    <sheet name="VCS (2)" sheetId="6" r:id="rId5"/>
    <sheet name="VCS (3)" sheetId="7" r:id="rId6"/>
    <sheet name="VCS (4)" sheetId="8" r:id="rId7"/>
    <sheet name="VCS (5)" sheetId="9" r:id="rId8"/>
    <sheet name="VCS (6)" sheetId="10" r:id="rId9"/>
    <sheet name="VCS (7)" sheetId="11" r:id="rId10"/>
    <sheet name="VCS (8)" sheetId="12" r:id="rId11"/>
    <sheet name="VCS (9)" sheetId="13" r:id="rId12"/>
    <sheet name="VCS (10)" sheetId="14" r:id="rId13"/>
  </sheets>
  <definedNames>
    <definedName name="_xlnm.Print_Area" localSheetId="0">NEED!$A$1:$J$52</definedName>
    <definedName name="_xlnm.Print_Area" localSheetId="1">'VCS (1)'!$A$1:$J$63</definedName>
    <definedName name="_xlnm.Print_Area" localSheetId="2">'VCS (1.1)'!$A$1:$J$63</definedName>
    <definedName name="_xlnm.Print_Area" localSheetId="3">'VCS (1.2)'!$A$1:$J$63</definedName>
    <definedName name="_xlnm.Print_Area" localSheetId="12">'VCS (10)'!$A$1:$J$63</definedName>
    <definedName name="_xlnm.Print_Area" localSheetId="4">'VCS (2)'!$A$1:$J$63</definedName>
    <definedName name="_xlnm.Print_Area" localSheetId="5">'VCS (3)'!$A$1:$J$63</definedName>
    <definedName name="_xlnm.Print_Area" localSheetId="6">'VCS (4)'!$A$1:$J$63</definedName>
    <definedName name="_xlnm.Print_Area" localSheetId="7">'VCS (5)'!$A$1:$J$63</definedName>
    <definedName name="_xlnm.Print_Area" localSheetId="8">'VCS (6)'!$A$1:$J$63</definedName>
    <definedName name="_xlnm.Print_Area" localSheetId="9">'VCS (7)'!$A$1:$J$63</definedName>
    <definedName name="_xlnm.Print_Area" localSheetId="10">'VCS (8)'!$A$1:$J$63</definedName>
    <definedName name="_xlnm.Print_Area" localSheetId="11">'VCS (9)'!$A$1:$J$63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4" l="1"/>
  <c r="D46" i="14"/>
  <c r="D45" i="14"/>
  <c r="D47" i="13"/>
  <c r="D46" i="13"/>
  <c r="D45" i="13"/>
  <c r="D47" i="12"/>
  <c r="D46" i="12"/>
  <c r="D47" i="11"/>
  <c r="D46" i="11"/>
  <c r="D47" i="10"/>
  <c r="D46" i="10"/>
  <c r="D47" i="9"/>
  <c r="D46" i="9"/>
  <c r="D46" i="6"/>
  <c r="F49" i="22"/>
  <c r="F48" i="22"/>
  <c r="J47" i="22"/>
  <c r="H47" i="22"/>
  <c r="F47" i="22"/>
  <c r="J46" i="22"/>
  <c r="H46" i="22"/>
  <c r="F46" i="22"/>
  <c r="J45" i="22"/>
  <c r="H45" i="22"/>
  <c r="F45" i="22"/>
  <c r="J44" i="22"/>
  <c r="H44" i="22"/>
  <c r="F44" i="22"/>
  <c r="F49" i="6"/>
  <c r="F48" i="6"/>
  <c r="J47" i="6"/>
  <c r="H47" i="6"/>
  <c r="F47" i="6"/>
  <c r="J46" i="6"/>
  <c r="H46" i="6"/>
  <c r="F46" i="6"/>
  <c r="J45" i="6"/>
  <c r="H45" i="6"/>
  <c r="F45" i="6"/>
  <c r="J44" i="6"/>
  <c r="H44" i="6"/>
  <c r="F44" i="6"/>
  <c r="F49" i="7"/>
  <c r="F48" i="7"/>
  <c r="J47" i="7"/>
  <c r="H47" i="7"/>
  <c r="F47" i="7"/>
  <c r="J46" i="7"/>
  <c r="H46" i="7"/>
  <c r="F46" i="7"/>
  <c r="J45" i="7"/>
  <c r="H45" i="7"/>
  <c r="F45" i="7"/>
  <c r="J44" i="7"/>
  <c r="H44" i="7"/>
  <c r="F44" i="7"/>
  <c r="F49" i="8"/>
  <c r="F48" i="8"/>
  <c r="J47" i="8"/>
  <c r="H47" i="8"/>
  <c r="F47" i="8"/>
  <c r="J46" i="8"/>
  <c r="H46" i="8"/>
  <c r="F46" i="8"/>
  <c r="J45" i="8"/>
  <c r="H45" i="8"/>
  <c r="F45" i="8"/>
  <c r="J44" i="8"/>
  <c r="H44" i="8"/>
  <c r="F44" i="8"/>
  <c r="F49" i="9"/>
  <c r="F48" i="9"/>
  <c r="J47" i="9"/>
  <c r="H47" i="9"/>
  <c r="F47" i="9"/>
  <c r="J46" i="9"/>
  <c r="H46" i="9"/>
  <c r="F46" i="9"/>
  <c r="J45" i="9"/>
  <c r="H45" i="9"/>
  <c r="F45" i="9"/>
  <c r="J44" i="9"/>
  <c r="H44" i="9"/>
  <c r="F44" i="9"/>
  <c r="F49" i="10"/>
  <c r="F48" i="10"/>
  <c r="J47" i="10"/>
  <c r="H47" i="10"/>
  <c r="F47" i="10"/>
  <c r="J46" i="10"/>
  <c r="H46" i="10"/>
  <c r="F46" i="10"/>
  <c r="J45" i="10"/>
  <c r="H45" i="10"/>
  <c r="F45" i="10"/>
  <c r="J44" i="10"/>
  <c r="H44" i="10"/>
  <c r="F44" i="10"/>
  <c r="F49" i="11"/>
  <c r="F48" i="11"/>
  <c r="J47" i="11"/>
  <c r="H47" i="11"/>
  <c r="F47" i="11"/>
  <c r="J46" i="11"/>
  <c r="H46" i="11"/>
  <c r="F46" i="11"/>
  <c r="J45" i="11"/>
  <c r="H45" i="11"/>
  <c r="F45" i="11"/>
  <c r="J44" i="11"/>
  <c r="H44" i="11"/>
  <c r="F44" i="11"/>
  <c r="F49" i="12"/>
  <c r="F48" i="12"/>
  <c r="J47" i="12"/>
  <c r="H47" i="12"/>
  <c r="F47" i="12"/>
  <c r="J46" i="12"/>
  <c r="H46" i="12"/>
  <c r="F46" i="12"/>
  <c r="J45" i="12"/>
  <c r="H45" i="12"/>
  <c r="F45" i="12"/>
  <c r="J44" i="12"/>
  <c r="H44" i="12"/>
  <c r="F44" i="12"/>
  <c r="F49" i="13"/>
  <c r="F48" i="13"/>
  <c r="J47" i="13"/>
  <c r="H47" i="13"/>
  <c r="F47" i="13"/>
  <c r="J46" i="13"/>
  <c r="H46" i="13"/>
  <c r="F46" i="13"/>
  <c r="J45" i="13"/>
  <c r="H45" i="13"/>
  <c r="F45" i="13"/>
  <c r="J44" i="13"/>
  <c r="H44" i="13"/>
  <c r="F44" i="13"/>
  <c r="F49" i="14"/>
  <c r="F48" i="14"/>
  <c r="J47" i="14"/>
  <c r="H47" i="14"/>
  <c r="F47" i="14"/>
  <c r="J46" i="14"/>
  <c r="H46" i="14"/>
  <c r="F46" i="14"/>
  <c r="J45" i="14"/>
  <c r="H45" i="14"/>
  <c r="F45" i="14"/>
  <c r="J44" i="14"/>
  <c r="H44" i="14"/>
  <c r="F44" i="14"/>
  <c r="F49" i="21"/>
  <c r="F48" i="21"/>
  <c r="J47" i="21"/>
  <c r="H47" i="21"/>
  <c r="F47" i="21"/>
  <c r="J46" i="21"/>
  <c r="H46" i="21"/>
  <c r="F46" i="21"/>
  <c r="J45" i="21"/>
  <c r="H45" i="21"/>
  <c r="F45" i="21"/>
  <c r="J44" i="21"/>
  <c r="H44" i="21"/>
  <c r="F44" i="21"/>
  <c r="J47" i="5"/>
  <c r="J46" i="5"/>
  <c r="J45" i="5"/>
  <c r="J44" i="5"/>
  <c r="H47" i="5"/>
  <c r="H46" i="5"/>
  <c r="H45" i="5"/>
  <c r="H44" i="5"/>
  <c r="F49" i="5"/>
  <c r="F48" i="5"/>
  <c r="F47" i="5"/>
  <c r="F46" i="5"/>
  <c r="F45" i="5"/>
  <c r="F44" i="5"/>
  <c r="D47" i="22"/>
  <c r="D46" i="22"/>
  <c r="D45" i="22"/>
  <c r="D47" i="21"/>
  <c r="D46" i="21"/>
  <c r="D45" i="21"/>
  <c r="D47" i="5"/>
  <c r="D46" i="5"/>
  <c r="F18" i="22"/>
  <c r="D18" i="21"/>
  <c r="F18" i="21" s="1"/>
  <c r="L18" i="14"/>
  <c r="K18" i="14"/>
  <c r="L18" i="13"/>
  <c r="L19" i="13"/>
  <c r="L20" i="13"/>
  <c r="L21" i="13"/>
  <c r="K21" i="13"/>
  <c r="K19" i="13"/>
  <c r="K20" i="13"/>
  <c r="K18" i="13"/>
  <c r="L18" i="12"/>
  <c r="L19" i="12"/>
  <c r="K19" i="12"/>
  <c r="K20" i="12"/>
  <c r="K18" i="12"/>
  <c r="L18" i="11"/>
  <c r="L19" i="11"/>
  <c r="L20" i="11"/>
  <c r="L21" i="11"/>
  <c r="K19" i="11"/>
  <c r="K20" i="11"/>
  <c r="K21" i="11"/>
  <c r="K18" i="11"/>
  <c r="L14" i="11"/>
  <c r="L18" i="10"/>
  <c r="L19" i="10"/>
  <c r="L22" i="10"/>
  <c r="L24" i="10"/>
  <c r="K19" i="10"/>
  <c r="K20" i="10"/>
  <c r="K21" i="10"/>
  <c r="K22" i="10"/>
  <c r="K23" i="10"/>
  <c r="K24" i="10"/>
  <c r="K18" i="10"/>
  <c r="L18" i="9"/>
  <c r="L19" i="9"/>
  <c r="L20" i="9"/>
  <c r="L21" i="9"/>
  <c r="L22" i="9"/>
  <c r="L23" i="9"/>
  <c r="K20" i="9"/>
  <c r="K21" i="9"/>
  <c r="K22" i="9"/>
  <c r="K23" i="9"/>
  <c r="K19" i="9"/>
  <c r="K18" i="9"/>
  <c r="M17" i="9"/>
  <c r="L18" i="8"/>
  <c r="K18" i="8"/>
  <c r="L18" i="7"/>
  <c r="L19" i="7"/>
  <c r="K19" i="7"/>
  <c r="K18" i="7"/>
  <c r="L18" i="6"/>
  <c r="L19" i="6"/>
  <c r="L20" i="6"/>
  <c r="L21" i="6"/>
  <c r="K19" i="6"/>
  <c r="K20" i="6"/>
  <c r="K21" i="6"/>
  <c r="K18" i="6"/>
  <c r="L19" i="22"/>
  <c r="L26" i="22"/>
  <c r="L28" i="22"/>
  <c r="L29" i="22"/>
  <c r="L30" i="22"/>
  <c r="L32" i="22"/>
  <c r="L33" i="22"/>
  <c r="L35" i="22"/>
  <c r="L40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18" i="22"/>
  <c r="L20" i="21"/>
  <c r="L23" i="21"/>
  <c r="L26" i="21"/>
  <c r="L28" i="21"/>
  <c r="L29" i="21"/>
  <c r="L34" i="21"/>
  <c r="L35" i="21"/>
  <c r="L36" i="21"/>
  <c r="L37" i="21"/>
  <c r="L40" i="21"/>
  <c r="L42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18" i="21"/>
  <c r="L19" i="5"/>
  <c r="L20" i="5"/>
  <c r="L23" i="5"/>
  <c r="L29" i="5"/>
  <c r="L3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19" i="5"/>
  <c r="D19" i="14" l="1"/>
  <c r="D22" i="13"/>
  <c r="D20" i="12"/>
  <c r="D19" i="12"/>
  <c r="D22" i="11"/>
  <c r="F22" i="11" s="1"/>
  <c r="D20" i="11"/>
  <c r="D19" i="11"/>
  <c r="D23" i="10"/>
  <c r="D20" i="10"/>
  <c r="D19" i="10"/>
  <c r="D23" i="9"/>
  <c r="F23" i="9" s="1"/>
  <c r="D22" i="9"/>
  <c r="D20" i="9"/>
  <c r="D24" i="9"/>
  <c r="D21" i="9"/>
  <c r="D19" i="9"/>
  <c r="D19" i="8"/>
  <c r="D20" i="7"/>
  <c r="D19" i="7"/>
  <c r="D21" i="6"/>
  <c r="D22" i="6"/>
  <c r="D20" i="6"/>
  <c r="D19" i="6"/>
  <c r="D41" i="22"/>
  <c r="F41" i="22" s="1"/>
  <c r="F40" i="22"/>
  <c r="F39" i="22"/>
  <c r="F38" i="22"/>
  <c r="F37" i="22"/>
  <c r="D36" i="22"/>
  <c r="F36" i="22" s="1"/>
  <c r="F35" i="22"/>
  <c r="D34" i="22"/>
  <c r="F34" i="22" s="1"/>
  <c r="D33" i="22"/>
  <c r="F33" i="22" s="1"/>
  <c r="F32" i="22"/>
  <c r="D31" i="22"/>
  <c r="F31" i="22" s="1"/>
  <c r="D30" i="22"/>
  <c r="F30" i="22" s="1"/>
  <c r="D29" i="22"/>
  <c r="F29" i="22" s="1"/>
  <c r="F28" i="22"/>
  <c r="D27" i="22"/>
  <c r="F27" i="22" s="1"/>
  <c r="F26" i="22"/>
  <c r="F25" i="22"/>
  <c r="F24" i="22"/>
  <c r="F23" i="22"/>
  <c r="F22" i="22"/>
  <c r="F21" i="22"/>
  <c r="D20" i="22"/>
  <c r="F20" i="22" s="1"/>
  <c r="F19" i="22"/>
  <c r="D43" i="21"/>
  <c r="F43" i="21" s="1"/>
  <c r="F42" i="21"/>
  <c r="D41" i="21"/>
  <c r="F41" i="21" s="1"/>
  <c r="F40" i="21"/>
  <c r="F39" i="21"/>
  <c r="F38" i="21"/>
  <c r="F37" i="21"/>
  <c r="D36" i="21"/>
  <c r="F36" i="21" s="1"/>
  <c r="D35" i="21"/>
  <c r="F35" i="21" s="1"/>
  <c r="F34" i="21"/>
  <c r="F33" i="21"/>
  <c r="F32" i="21"/>
  <c r="F31" i="21"/>
  <c r="D30" i="21"/>
  <c r="F30" i="21" s="1"/>
  <c r="D29" i="21"/>
  <c r="F29" i="21" s="1"/>
  <c r="F28" i="21"/>
  <c r="D27" i="21"/>
  <c r="F27" i="21" s="1"/>
  <c r="F26" i="21"/>
  <c r="F25" i="21"/>
  <c r="F24" i="21"/>
  <c r="F23" i="21"/>
  <c r="F22" i="21"/>
  <c r="D21" i="21"/>
  <c r="F21" i="21" s="1"/>
  <c r="F20" i="21"/>
  <c r="F19" i="21"/>
  <c r="C49" i="22"/>
  <c r="D49" i="22"/>
  <c r="F43" i="5"/>
  <c r="D39" i="5"/>
  <c r="F39" i="5" s="1"/>
  <c r="F38" i="5"/>
  <c r="F41" i="5"/>
  <c r="F40" i="5"/>
  <c r="F37" i="5"/>
  <c r="F36" i="5"/>
  <c r="F25" i="5"/>
  <c r="F24" i="5"/>
  <c r="F22" i="5"/>
  <c r="F21" i="5"/>
  <c r="C49" i="21"/>
  <c r="D49" i="21"/>
  <c r="D23" i="5"/>
  <c r="D20" i="5"/>
  <c r="D19" i="5"/>
  <c r="O7" i="8"/>
  <c r="O7" i="7"/>
  <c r="F19" i="5" l="1"/>
  <c r="F31" i="5"/>
  <c r="F27" i="5"/>
  <c r="F26" i="5"/>
  <c r="F20" i="5"/>
  <c r="C49" i="12"/>
  <c r="C49" i="8"/>
  <c r="F19" i="7"/>
  <c r="F19" i="8"/>
  <c r="F19" i="9"/>
  <c r="F19" i="10"/>
  <c r="F19" i="11"/>
  <c r="F19" i="12"/>
  <c r="F19" i="13"/>
  <c r="F19" i="14"/>
  <c r="F19" i="6"/>
  <c r="F42" i="5"/>
  <c r="F34" i="5"/>
  <c r="F33" i="5"/>
  <c r="F32" i="5"/>
  <c r="F35" i="5"/>
  <c r="F23" i="5"/>
  <c r="F30" i="5"/>
  <c r="F29" i="5"/>
  <c r="F28" i="5"/>
  <c r="C49" i="7"/>
  <c r="D45" i="7"/>
  <c r="D49" i="7" s="1"/>
  <c r="D45" i="8"/>
  <c r="D49" i="8" s="1"/>
  <c r="C49" i="9"/>
  <c r="D45" i="9"/>
  <c r="D49" i="9" s="1"/>
  <c r="C49" i="10"/>
  <c r="D45" i="10"/>
  <c r="D49" i="10" s="1"/>
  <c r="C49" i="11"/>
  <c r="D45" i="11"/>
  <c r="D49" i="11" s="1"/>
  <c r="D45" i="12"/>
  <c r="D49" i="12" s="1"/>
  <c r="C49" i="13"/>
  <c r="D49" i="13"/>
  <c r="C49" i="14"/>
  <c r="D49" i="14"/>
  <c r="C49" i="6"/>
  <c r="D45" i="6"/>
  <c r="D49" i="6" s="1"/>
  <c r="F21" i="13"/>
  <c r="F20" i="13"/>
  <c r="F22" i="13"/>
  <c r="F21" i="12"/>
  <c r="F20" i="12"/>
  <c r="F21" i="11"/>
  <c r="F20" i="11"/>
  <c r="F22" i="10"/>
  <c r="F25" i="10"/>
  <c r="F23" i="10"/>
  <c r="F21" i="10"/>
  <c r="F24" i="10"/>
  <c r="F20" i="10"/>
  <c r="F20" i="9"/>
  <c r="F22" i="9"/>
  <c r="F24" i="9"/>
  <c r="F21" i="9"/>
  <c r="F20" i="7"/>
  <c r="F20" i="6"/>
  <c r="F22" i="6"/>
  <c r="C49" i="5"/>
  <c r="D45" i="5"/>
  <c r="D49" i="5" s="1"/>
  <c r="C48" i="1" l="1"/>
  <c r="D47" i="1"/>
  <c r="D44" i="1"/>
  <c r="D48" i="1" s="1"/>
  <c r="D45" i="1"/>
  <c r="D46" i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B48" i="1"/>
  <c r="F21" i="1" l="1"/>
  <c r="I21" i="1" s="1"/>
  <c r="F25" i="1" l="1"/>
  <c r="I25" i="1" s="1"/>
  <c r="F22" i="1"/>
  <c r="I22" i="1" s="1"/>
  <c r="F33" i="1"/>
  <c r="I33" i="1" s="1"/>
  <c r="F30" i="1"/>
  <c r="I30" i="1" s="1"/>
  <c r="F29" i="1"/>
  <c r="I29" i="1" s="1"/>
  <c r="F37" i="1"/>
  <c r="I37" i="1" s="1"/>
  <c r="F26" i="1"/>
  <c r="I26" i="1" s="1"/>
  <c r="F34" i="1"/>
  <c r="I34" i="1" s="1"/>
  <c r="F23" i="1"/>
  <c r="I23" i="1" s="1"/>
  <c r="F27" i="1"/>
  <c r="I27" i="1" s="1"/>
  <c r="F31" i="1"/>
  <c r="I31" i="1" s="1"/>
  <c r="F35" i="1"/>
  <c r="I35" i="1" s="1"/>
  <c r="F20" i="1"/>
  <c r="I20" i="1" s="1"/>
  <c r="F24" i="1"/>
  <c r="I24" i="1" s="1"/>
  <c r="F28" i="1"/>
  <c r="I28" i="1" s="1"/>
  <c r="F32" i="1"/>
  <c r="I32" i="1" s="1"/>
  <c r="F36" i="1"/>
  <c r="I36" i="1" s="1"/>
  <c r="I41" i="1" l="1"/>
</calcChain>
</file>

<file path=xl/sharedStrings.xml><?xml version="1.0" encoding="utf-8"?>
<sst xmlns="http://schemas.openxmlformats.org/spreadsheetml/2006/main" count="1831" uniqueCount="310">
  <si>
    <t>START</t>
  </si>
  <si>
    <t>END</t>
  </si>
  <si>
    <t>LOCATION</t>
  </si>
  <si>
    <t>VISUAL CONDITION SURVEY</t>
  </si>
  <si>
    <t>Project</t>
  </si>
  <si>
    <t>Direction</t>
  </si>
  <si>
    <t>Job No.</t>
  </si>
  <si>
    <t>Date</t>
  </si>
  <si>
    <t>Client</t>
  </si>
  <si>
    <t>Surveyor</t>
  </si>
  <si>
    <t>Sheet No.</t>
  </si>
  <si>
    <t>Weather</t>
  </si>
  <si>
    <t>Length Surveyed</t>
  </si>
  <si>
    <t>FEATURES</t>
  </si>
  <si>
    <t>Contractor</t>
  </si>
  <si>
    <t>Reference Section</t>
  </si>
  <si>
    <t>GPS References</t>
  </si>
  <si>
    <t>LANE</t>
  </si>
  <si>
    <t>CHAINAGE (m)</t>
  </si>
  <si>
    <t>LENGTH (m)</t>
  </si>
  <si>
    <t>HS</t>
  </si>
  <si>
    <t>CL1</t>
  </si>
  <si>
    <t>CL2</t>
  </si>
  <si>
    <t>CL3</t>
  </si>
  <si>
    <t>Start</t>
  </si>
  <si>
    <t>End</t>
  </si>
  <si>
    <t>CR(1) (P1)</t>
  </si>
  <si>
    <t>CR(2) (P2)</t>
  </si>
  <si>
    <t>CZ(1) (P3)</t>
  </si>
  <si>
    <t>CZ(2) (P4)</t>
  </si>
  <si>
    <t>FT(1) (P5)</t>
  </si>
  <si>
    <t>FT(2) (P6)</t>
  </si>
  <si>
    <t>SDR(2) (P8)</t>
  </si>
  <si>
    <t>SDD (P12)</t>
  </si>
  <si>
    <t>TC(1) (P13)</t>
  </si>
  <si>
    <t>TC(2) (P14)</t>
  </si>
  <si>
    <t>MP (P15)</t>
  </si>
  <si>
    <t>POT (P16)</t>
  </si>
  <si>
    <t>PF (P17)</t>
  </si>
  <si>
    <t>TF (P18)</t>
  </si>
  <si>
    <t>SDR(1) (P7)</t>
  </si>
  <si>
    <t>SDR(3) (P9)</t>
  </si>
  <si>
    <t>SD(1) (P10)</t>
  </si>
  <si>
    <t>SD(2) (P11)</t>
  </si>
  <si>
    <t>Pavement Testing Services Ltd</t>
  </si>
  <si>
    <r>
      <t xml:space="preserve">E: </t>
    </r>
    <r>
      <rPr>
        <b/>
        <u/>
        <sz val="10"/>
        <color indexed="30"/>
        <rFont val="Verdana"/>
        <family val="2"/>
      </rPr>
      <t>info@ptsinternational.co.uk</t>
    </r>
  </si>
  <si>
    <t>VISUAL ASSESSMENT REPORT - NEEDS RATING</t>
  </si>
  <si>
    <t>Date Surveyed</t>
  </si>
  <si>
    <t>Client Contact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</si>
  <si>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</si>
  <si>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</si>
  <si>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</si>
  <si>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</si>
  <si>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</si>
  <si>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</si>
  <si>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</si>
  <si>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</si>
  <si>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</si>
  <si>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</si>
  <si>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</si>
  <si>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</si>
  <si>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</si>
  <si>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</si>
  <si>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</si>
  <si>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</si>
  <si>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</si>
  <si>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</si>
  <si>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Defect Measurement:  P = 100 x A/S (%)   -   Where A = Area of the defect;   S = Area of the section</t>
  </si>
  <si>
    <t>WIDTH(m)</t>
  </si>
  <si>
    <t>LENGTH(m)</t>
  </si>
  <si>
    <t>Total</t>
  </si>
  <si>
    <t>Defects</t>
  </si>
  <si>
    <t>Cracking (Major)</t>
  </si>
  <si>
    <t>Area (A)</t>
  </si>
  <si>
    <t>Area (S)</t>
  </si>
  <si>
    <t>P(%)</t>
  </si>
  <si>
    <t>Cracking (Minor)</t>
  </si>
  <si>
    <t>Crazing (Major)</t>
  </si>
  <si>
    <t>Crazing (Minor)</t>
  </si>
  <si>
    <t>Fatting (Major)</t>
  </si>
  <si>
    <t>Fatting (Minor)</t>
  </si>
  <si>
    <t>Surface Defectiveness Rutting (Major)</t>
  </si>
  <si>
    <t>Surface Defectiveness Rutting (Moderate)</t>
  </si>
  <si>
    <t>Surface Defectiveness Rutting (Minor)</t>
  </si>
  <si>
    <t>Surface Defectiveness (Major)</t>
  </si>
  <si>
    <t>Surface Defectiveness (Minor)</t>
  </si>
  <si>
    <t>Surface Defectiveness Damage</t>
  </si>
  <si>
    <t>Transverse Crack (Major)</t>
  </si>
  <si>
    <t>Transverse Crack (Minor)</t>
  </si>
  <si>
    <t>Mud Pumping</t>
  </si>
  <si>
    <t>Pothole</t>
  </si>
  <si>
    <t>Patching Failure</t>
  </si>
  <si>
    <t>Trench Failure</t>
  </si>
  <si>
    <t>P</t>
  </si>
  <si>
    <t>Remarks</t>
  </si>
  <si>
    <t>NEEDS Rating</t>
  </si>
  <si>
    <t>Signed:</t>
  </si>
  <si>
    <t>Assessed By:</t>
  </si>
  <si>
    <t>Date of Assessment:</t>
  </si>
  <si>
    <t>N</t>
  </si>
  <si>
    <t>M</t>
  </si>
  <si>
    <t>W</t>
  </si>
  <si>
    <t>L</t>
  </si>
  <si>
    <t>R</t>
  </si>
  <si>
    <t>B</t>
  </si>
  <si>
    <t>F</t>
  </si>
  <si>
    <t>HRA</t>
  </si>
  <si>
    <t>MP</t>
  </si>
  <si>
    <t xml:space="preserve">N  </t>
  </si>
  <si>
    <t>MJ</t>
  </si>
  <si>
    <t xml:space="preserve">TSSC </t>
  </si>
  <si>
    <t>HFSC</t>
  </si>
  <si>
    <t>I(MH)</t>
  </si>
  <si>
    <t>Preston, LANCASHIRE, PR2 5AR</t>
  </si>
  <si>
    <t>1 Rough Hey Road, Grimsargh</t>
  </si>
  <si>
    <t>Britannia House</t>
  </si>
  <si>
    <t>T: 01772 792899</t>
  </si>
  <si>
    <r>
      <t>AREA(m</t>
    </r>
    <r>
      <rPr>
        <vertAlign val="superscript"/>
        <sz val="10"/>
        <rFont val="Verdana"/>
        <family val="2"/>
      </rPr>
      <t>2</t>
    </r>
    <r>
      <rPr>
        <sz val="10"/>
        <rFont val="Verdana"/>
        <family val="2"/>
      </rPr>
      <t>)</t>
    </r>
  </si>
  <si>
    <t>Lewis Mullarkey</t>
  </si>
  <si>
    <t>CR(1)</t>
  </si>
  <si>
    <t>CR(2)</t>
  </si>
  <si>
    <t>CZ(1)</t>
  </si>
  <si>
    <t>CZ(2)</t>
  </si>
  <si>
    <t>FT(1)</t>
  </si>
  <si>
    <t>FT(2)</t>
  </si>
  <si>
    <t>TC(1)</t>
  </si>
  <si>
    <t>TC(2)</t>
  </si>
  <si>
    <t>POT</t>
  </si>
  <si>
    <t>TF</t>
  </si>
  <si>
    <t>SD(1)</t>
  </si>
  <si>
    <t>SD(2)</t>
  </si>
  <si>
    <t>PTS</t>
  </si>
  <si>
    <t>TE</t>
  </si>
  <si>
    <t>Dry</t>
  </si>
  <si>
    <t xml:space="preserve">LOCATION   </t>
  </si>
  <si>
    <t>WIDTH (m)</t>
  </si>
  <si>
    <t>Area (m²)</t>
  </si>
  <si>
    <t>FEATURE / DEFECT</t>
  </si>
  <si>
    <t>SEVERITY</t>
  </si>
  <si>
    <t>FLEXIBLE DEFECTS</t>
  </si>
  <si>
    <r>
      <t xml:space="preserve">TF - </t>
    </r>
    <r>
      <rPr>
        <sz val="8"/>
        <rFont val="Verdana"/>
        <family val="2"/>
      </rPr>
      <t>Trench Failure</t>
    </r>
    <r>
      <rPr>
        <b/>
        <sz val="8"/>
        <rFont val="Verdana"/>
        <family val="2"/>
      </rPr>
      <t xml:space="preserve">, SD - </t>
    </r>
    <r>
      <rPr>
        <sz val="8"/>
        <rFont val="Verdana"/>
        <family val="2"/>
      </rPr>
      <t>Surface Defectiveness</t>
    </r>
    <r>
      <rPr>
        <b/>
        <sz val="8"/>
        <rFont val="Verdana"/>
        <family val="2"/>
      </rPr>
      <t xml:space="preserve">, MP - </t>
    </r>
    <r>
      <rPr>
        <sz val="8"/>
        <rFont val="Verdana"/>
        <family val="2"/>
      </rPr>
      <t>Mud Pumping</t>
    </r>
    <r>
      <rPr>
        <b/>
        <sz val="8"/>
        <rFont val="Verdana"/>
        <family val="2"/>
      </rPr>
      <t>, Dep -</t>
    </r>
    <r>
      <rPr>
        <sz val="8"/>
        <rFont val="Verdana"/>
        <family val="2"/>
      </rPr>
      <t xml:space="preserve"> Depression</t>
    </r>
  </si>
  <si>
    <r>
      <t xml:space="preserve">L - </t>
    </r>
    <r>
      <rPr>
        <sz val="8"/>
        <rFont val="Verdana"/>
        <family val="2"/>
      </rPr>
      <t>Left WT</t>
    </r>
    <r>
      <rPr>
        <b/>
        <sz val="8"/>
        <rFont val="Verdana"/>
        <family val="2"/>
      </rPr>
      <t xml:space="preserve">, R - </t>
    </r>
    <r>
      <rPr>
        <sz val="8"/>
        <rFont val="Verdana"/>
        <family val="2"/>
      </rPr>
      <t>Right WT</t>
    </r>
    <r>
      <rPr>
        <b/>
        <sz val="8"/>
        <rFont val="Verdana"/>
        <family val="2"/>
      </rPr>
      <t>, B -</t>
    </r>
    <r>
      <rPr>
        <sz val="8"/>
        <rFont val="Verdana"/>
        <family val="2"/>
      </rPr>
      <t>Both WTs</t>
    </r>
    <r>
      <rPr>
        <b/>
        <sz val="8"/>
        <rFont val="Verdana"/>
        <family val="2"/>
      </rPr>
      <t xml:space="preserve">, N - </t>
    </r>
    <r>
      <rPr>
        <sz val="8"/>
        <rFont val="Verdana"/>
        <family val="2"/>
      </rPr>
      <t>Neither</t>
    </r>
    <r>
      <rPr>
        <b/>
        <sz val="8"/>
        <rFont val="Verdana"/>
        <family val="2"/>
      </rPr>
      <t xml:space="preserve">, F - </t>
    </r>
    <r>
      <rPr>
        <sz val="8"/>
        <rFont val="Verdana"/>
        <family val="2"/>
      </rPr>
      <t>Full Width</t>
    </r>
  </si>
  <si>
    <t>AREA(m²)</t>
  </si>
  <si>
    <r>
      <t xml:space="preserve">Severity 1 - </t>
    </r>
    <r>
      <rPr>
        <sz val="8"/>
        <rFont val="Verdana"/>
        <family val="2"/>
      </rPr>
      <t>Minor</t>
    </r>
    <r>
      <rPr>
        <b/>
        <sz val="8"/>
        <rFont val="Verdana"/>
        <family val="2"/>
      </rPr>
      <t xml:space="preserve">, 2 - </t>
    </r>
    <r>
      <rPr>
        <sz val="8"/>
        <rFont val="Verdana"/>
        <family val="2"/>
      </rPr>
      <t>Major</t>
    </r>
  </si>
  <si>
    <r>
      <t>LP -</t>
    </r>
    <r>
      <rPr>
        <sz val="8"/>
        <rFont val="Verdana"/>
        <family val="2"/>
      </rPr>
      <t xml:space="preserve"> Loops</t>
    </r>
    <r>
      <rPr>
        <b/>
        <sz val="8"/>
        <rFont val="Verdana"/>
        <family val="2"/>
      </rPr>
      <t xml:space="preserve">,  CJ - </t>
    </r>
    <r>
      <rPr>
        <sz val="8"/>
        <rFont val="Verdana"/>
        <family val="2"/>
      </rPr>
      <t>Construction Joints</t>
    </r>
    <r>
      <rPr>
        <b/>
        <sz val="8"/>
        <rFont val="Verdana"/>
        <family val="2"/>
      </rPr>
      <t xml:space="preserve">, BJ - </t>
    </r>
    <r>
      <rPr>
        <sz val="8"/>
        <rFont val="Verdana"/>
        <family val="2"/>
      </rPr>
      <t>Bridge Joint</t>
    </r>
    <r>
      <rPr>
        <b/>
        <sz val="8"/>
        <rFont val="Verdana"/>
        <family val="2"/>
      </rPr>
      <t xml:space="preserve">, N - </t>
    </r>
    <r>
      <rPr>
        <sz val="8"/>
        <rFont val="Verdana"/>
        <family val="2"/>
      </rPr>
      <t>Nodes</t>
    </r>
    <r>
      <rPr>
        <b/>
        <sz val="8"/>
        <rFont val="Verdana"/>
        <family val="2"/>
      </rPr>
      <t xml:space="preserve">, IW - </t>
    </r>
    <r>
      <rPr>
        <sz val="8"/>
        <rFont val="Verdana"/>
        <family val="2"/>
      </rPr>
      <t>Ironwork</t>
    </r>
  </si>
  <si>
    <r>
      <t xml:space="preserve">OJ- </t>
    </r>
    <r>
      <rPr>
        <sz val="8"/>
        <rFont val="Verdana"/>
        <family val="2"/>
      </rPr>
      <t>Open Joint</t>
    </r>
    <r>
      <rPr>
        <b/>
        <sz val="8"/>
        <rFont val="Verdana"/>
        <family val="2"/>
      </rPr>
      <t xml:space="preserve">, N = </t>
    </r>
    <r>
      <rPr>
        <sz val="8"/>
        <rFont val="Verdana"/>
        <family val="2"/>
      </rPr>
      <t>Narrow</t>
    </r>
    <r>
      <rPr>
        <b/>
        <sz val="8"/>
        <rFont val="Verdana"/>
        <family val="2"/>
      </rPr>
      <t xml:space="preserve"> M = </t>
    </r>
    <r>
      <rPr>
        <sz val="8"/>
        <rFont val="Verdana"/>
        <family val="2"/>
      </rPr>
      <t>Moderate</t>
    </r>
    <r>
      <rPr>
        <b/>
        <sz val="8"/>
        <rFont val="Verdana"/>
        <family val="2"/>
      </rPr>
      <t xml:space="preserve"> W = </t>
    </r>
    <r>
      <rPr>
        <sz val="8"/>
        <rFont val="Verdana"/>
        <family val="2"/>
      </rPr>
      <t>Wide</t>
    </r>
  </si>
  <si>
    <r>
      <t xml:space="preserve">CR - </t>
    </r>
    <r>
      <rPr>
        <sz val="8"/>
        <rFont val="Verdana"/>
        <family val="2"/>
      </rPr>
      <t>Cracking</t>
    </r>
    <r>
      <rPr>
        <b/>
        <sz val="8"/>
        <rFont val="Verdana"/>
        <family val="2"/>
      </rPr>
      <t xml:space="preserve">, TC - </t>
    </r>
    <r>
      <rPr>
        <sz val="8"/>
        <rFont val="Verdana"/>
        <family val="2"/>
      </rPr>
      <t>Transverse crack</t>
    </r>
    <r>
      <rPr>
        <b/>
        <sz val="8"/>
        <rFont val="Verdana"/>
        <family val="2"/>
      </rPr>
      <t xml:space="preserve">, CZ - </t>
    </r>
    <r>
      <rPr>
        <sz val="8"/>
        <rFont val="Verdana"/>
        <family val="2"/>
      </rPr>
      <t>Crazing</t>
    </r>
    <r>
      <rPr>
        <b/>
        <sz val="8"/>
        <rFont val="Verdana"/>
        <family val="2"/>
      </rPr>
      <t xml:space="preserve">, FT - </t>
    </r>
    <r>
      <rPr>
        <sz val="8"/>
        <rFont val="Verdana"/>
        <family val="2"/>
      </rPr>
      <t>Fatting</t>
    </r>
    <r>
      <rPr>
        <b/>
        <sz val="8"/>
        <rFont val="Verdana"/>
        <family val="2"/>
      </rPr>
      <t xml:space="preserve">, </t>
    </r>
  </si>
  <si>
    <t>IW</t>
  </si>
  <si>
    <t>LP</t>
  </si>
  <si>
    <t>OJ</t>
  </si>
  <si>
    <t>CJ</t>
  </si>
  <si>
    <t>BJ</t>
  </si>
  <si>
    <t>SURFACE</t>
  </si>
  <si>
    <r>
      <rPr>
        <b/>
        <sz val="8"/>
        <rFont val="Verdana"/>
        <family val="2"/>
      </rPr>
      <t>TSSC</t>
    </r>
    <r>
      <rPr>
        <sz val="8"/>
        <rFont val="Verdana"/>
        <family val="2"/>
      </rPr>
      <t xml:space="preserve"> - Thin Surfacing, </t>
    </r>
    <r>
      <rPr>
        <b/>
        <sz val="8"/>
        <rFont val="Verdana"/>
        <family val="2"/>
      </rPr>
      <t>HRA</t>
    </r>
    <r>
      <rPr>
        <sz val="8"/>
        <rFont val="Verdana"/>
        <family val="2"/>
      </rPr>
      <t xml:space="preserve"> - Hot Rolled Asphalt, </t>
    </r>
    <r>
      <rPr>
        <b/>
        <sz val="8"/>
        <rFont val="Verdana"/>
        <family val="2"/>
      </rPr>
      <t>HFSC</t>
    </r>
    <r>
      <rPr>
        <sz val="8"/>
        <rFont val="Verdana"/>
        <family val="2"/>
      </rPr>
      <t xml:space="preserve"> - High Friction</t>
    </r>
  </si>
  <si>
    <t>PA(1)</t>
  </si>
  <si>
    <t>PA(2)</t>
  </si>
  <si>
    <r>
      <rPr>
        <b/>
        <sz val="8"/>
        <rFont val="Verdana"/>
        <family val="2"/>
      </rPr>
      <t>PA(1)</t>
    </r>
    <r>
      <rPr>
        <sz val="8"/>
        <rFont val="Verdana"/>
        <family val="2"/>
      </rPr>
      <t xml:space="preserve"> - Patch Acceptable, </t>
    </r>
    <r>
      <rPr>
        <b/>
        <sz val="8"/>
        <rFont val="Verdana"/>
        <family val="2"/>
      </rPr>
      <t>PA(2)</t>
    </r>
    <r>
      <rPr>
        <sz val="8"/>
        <rFont val="Verdana"/>
        <family val="2"/>
      </rPr>
      <t xml:space="preserve"> - Patch Failure, </t>
    </r>
    <r>
      <rPr>
        <b/>
        <sz val="8"/>
        <rFont val="Verdana"/>
        <family val="2"/>
      </rPr>
      <t>POT</t>
    </r>
    <r>
      <rPr>
        <sz val="8"/>
        <rFont val="Verdana"/>
        <family val="2"/>
      </rPr>
      <t xml:space="preserve"> - Pothole</t>
    </r>
  </si>
  <si>
    <t>CW</t>
  </si>
  <si>
    <t>NB</t>
  </si>
  <si>
    <t>PTS24335-03</t>
  </si>
  <si>
    <t>M18 - Wadworth ECI</t>
  </si>
  <si>
    <t>4400M18/247</t>
  </si>
  <si>
    <t>4400M18/291</t>
  </si>
  <si>
    <t>4400M18/292</t>
  </si>
  <si>
    <t>4400A1M/70</t>
  </si>
  <si>
    <t>SB</t>
  </si>
  <si>
    <t>4400A1M/54</t>
  </si>
  <si>
    <t>4400M18/298</t>
  </si>
  <si>
    <t>4400M18/148</t>
  </si>
  <si>
    <t>4400A1M/55</t>
  </si>
  <si>
    <t>4400A1M/52</t>
  </si>
  <si>
    <t>4400M18/149</t>
  </si>
  <si>
    <t>_01</t>
  </si>
  <si>
    <t>_18</t>
  </si>
  <si>
    <t>_19</t>
  </si>
  <si>
    <t>_21</t>
  </si>
  <si>
    <t>_20</t>
  </si>
  <si>
    <t xml:space="preserve">E:   456498  </t>
  </si>
  <si>
    <t xml:space="preserve">N:   398418    </t>
  </si>
  <si>
    <t xml:space="preserve">E:   456396  </t>
  </si>
  <si>
    <t xml:space="preserve">N:   398281   </t>
  </si>
  <si>
    <t xml:space="preserve">E:   456430 </t>
  </si>
  <si>
    <t>N:   398686</t>
  </si>
  <si>
    <t xml:space="preserve">E:   456385  </t>
  </si>
  <si>
    <t xml:space="preserve">N:   398266   </t>
  </si>
  <si>
    <t xml:space="preserve">E:   456494 </t>
  </si>
  <si>
    <t xml:space="preserve">N:   398398 </t>
  </si>
  <si>
    <t xml:space="preserve">E:   456502 </t>
  </si>
  <si>
    <t xml:space="preserve">N:   398460    </t>
  </si>
  <si>
    <t xml:space="preserve">E:   456434 </t>
  </si>
  <si>
    <t xml:space="preserve">N:   398683 </t>
  </si>
  <si>
    <t xml:space="preserve">E:   456526  </t>
  </si>
  <si>
    <t xml:space="preserve">N:   398641   </t>
  </si>
  <si>
    <t xml:space="preserve">E:   456643 </t>
  </si>
  <si>
    <t xml:space="preserve">N:   398538 </t>
  </si>
  <si>
    <t xml:space="preserve">E:   456670  </t>
  </si>
  <si>
    <t xml:space="preserve">N:   398533   </t>
  </si>
  <si>
    <t xml:space="preserve">E:   456761 </t>
  </si>
  <si>
    <t xml:space="preserve">N:   398559 </t>
  </si>
  <si>
    <t xml:space="preserve">E:   456829  </t>
  </si>
  <si>
    <t xml:space="preserve">N:   398514   </t>
  </si>
  <si>
    <t xml:space="preserve">E:   456750 </t>
  </si>
  <si>
    <t xml:space="preserve">N:   398371 </t>
  </si>
  <si>
    <t xml:space="preserve">E:   456745  </t>
  </si>
  <si>
    <t xml:space="preserve">N:   398346   </t>
  </si>
  <si>
    <t>E:   456757</t>
  </si>
  <si>
    <t xml:space="preserve">N:   398256 </t>
  </si>
  <si>
    <t xml:space="preserve">E:   456733  </t>
  </si>
  <si>
    <t xml:space="preserve">N:   398165   </t>
  </si>
  <si>
    <t>E:   456627</t>
  </si>
  <si>
    <t xml:space="preserve">N:   398271 </t>
  </si>
  <si>
    <t xml:space="preserve">E:   456595  </t>
  </si>
  <si>
    <t xml:space="preserve">N:   398276   </t>
  </si>
  <si>
    <t xml:space="preserve">E:   456512  </t>
  </si>
  <si>
    <t>N:   398256</t>
  </si>
  <si>
    <t>Winvic Construction Ltd</t>
  </si>
  <si>
    <t>PHOTO REF &amp; COORDINATES</t>
  </si>
  <si>
    <t>TSSC</t>
  </si>
  <si>
    <t>CL1,CL2</t>
  </si>
  <si>
    <t>1 (456498 , 398418)</t>
  </si>
  <si>
    <t>R - L</t>
  </si>
  <si>
    <t>L - R</t>
  </si>
  <si>
    <t>HS,CL1,CL2</t>
  </si>
  <si>
    <t>2 (456538 , 398500)</t>
  </si>
  <si>
    <t>3 (456540 , 398502)</t>
  </si>
  <si>
    <t>4 (456554 , 398512)</t>
  </si>
  <si>
    <t>5 (456558 , 398514)</t>
  </si>
  <si>
    <t>6 (456581 , 398525)</t>
  </si>
  <si>
    <t>7 (456625 , 398528)</t>
  </si>
  <si>
    <t>8 (456626 , 398530)</t>
  </si>
  <si>
    <t>9 (456681 , 398519)</t>
  </si>
  <si>
    <t>10 (456743 , 398465)</t>
  </si>
  <si>
    <t>11 (456753 , 398405)</t>
  </si>
  <si>
    <t>12 (456753 , 398390)</t>
  </si>
  <si>
    <t>13 (456750 , 398378)</t>
  </si>
  <si>
    <t>14 (456751 , 398376)</t>
  </si>
  <si>
    <t>15 (456746 , 398374)</t>
  </si>
  <si>
    <t>16 (456748 , 398367)</t>
  </si>
  <si>
    <t>17 (456737 , 398350)</t>
  </si>
  <si>
    <t>18 (456739 , 398344)</t>
  </si>
  <si>
    <t>19 (456730 , 398340)</t>
  </si>
  <si>
    <t>20 (456727 , 398327)</t>
  </si>
  <si>
    <t>21 (456714 , 398313)</t>
  </si>
  <si>
    <t>22 (456690 , 398293)</t>
  </si>
  <si>
    <t>23 (456622 , 398276)</t>
  </si>
  <si>
    <t>24 (456616 , 398276)</t>
  </si>
  <si>
    <t>24 (456615 , 398276)</t>
  </si>
  <si>
    <t>25 (456600 , 398277)</t>
  </si>
  <si>
    <t>25 (456599 , 398277)</t>
  </si>
  <si>
    <t>26 (456568 , 398292)</t>
  </si>
  <si>
    <t>27 (456545 , 398307)</t>
  </si>
  <si>
    <t>28 (456396, 398281)</t>
  </si>
  <si>
    <t>Bridge Deck</t>
  </si>
  <si>
    <t>29 (456385, 398266)</t>
  </si>
  <si>
    <t>30 (456502, 398460)</t>
  </si>
  <si>
    <t>CL1,2,3</t>
  </si>
  <si>
    <t>31 (456526, 398641)</t>
  </si>
  <si>
    <t>32 (456670, 398533)</t>
  </si>
  <si>
    <t>33 (456678, 398530)</t>
  </si>
  <si>
    <t>34 (456680, 398525)</t>
  </si>
  <si>
    <t>35 (456692, 398531)</t>
  </si>
  <si>
    <t>36 (456749, 398550)</t>
  </si>
  <si>
    <t>37 (456829, 398514)</t>
  </si>
  <si>
    <t>38 (456745, 398346)</t>
  </si>
  <si>
    <t>39 (456733, 398165)</t>
  </si>
  <si>
    <t>40 (456728, 398175)</t>
  </si>
  <si>
    <t>HS,CL1,2</t>
  </si>
  <si>
    <t>41 (456595, 398276)</t>
  </si>
  <si>
    <t>HAPMS ST</t>
  </si>
  <si>
    <t>P-AMS Chainage - Ch. 0m - 851m</t>
  </si>
  <si>
    <t>End of Survey @ Ch. 851m (Length Surveyed 851m)</t>
  </si>
  <si>
    <t>851m</t>
  </si>
  <si>
    <t>P-AMS Chainage - Ch. 0m - 475m</t>
  </si>
  <si>
    <t>End of Survey @ Ch. 475m (Length Surveyed 475m)</t>
  </si>
  <si>
    <t>P-AMS Chainage - Ch. 0m - 163m</t>
  </si>
  <si>
    <t>End of Survey @ Ch. 163m (Length Surveyed 163m)</t>
  </si>
  <si>
    <t>475m</t>
  </si>
  <si>
    <t>163m</t>
  </si>
  <si>
    <t>P-AMS Chainage - Ch. 0m - 260m</t>
  </si>
  <si>
    <t>End of Survey @ Ch. 260m (Length Surveyed 260m)</t>
  </si>
  <si>
    <t>260m</t>
  </si>
  <si>
    <t>153m</t>
  </si>
  <si>
    <t>P-AMS Chainage - Ch. 420m - 573m</t>
  </si>
  <si>
    <t>End of Survey @ Ch. 573m (Length Surveyed 153m)</t>
  </si>
  <si>
    <t>P-AMS Chainage - Ch. 0m - 99m</t>
  </si>
  <si>
    <t>End of Survey @ Ch. 99m (Length Surveyed 99m)</t>
  </si>
  <si>
    <t>99m</t>
  </si>
  <si>
    <t>149m</t>
  </si>
  <si>
    <t>P-AMS Chainage - Ch. 490m - 639m</t>
  </si>
  <si>
    <t>End of Survey @ Ch. 639m (Length Surveyed 149m)</t>
  </si>
  <si>
    <t>P-AMS Chainage - Ch. 0m - 105m</t>
  </si>
  <si>
    <t>End of Survey @ Ch. 105m (Length Surveyed 105m)</t>
  </si>
  <si>
    <t>105m</t>
  </si>
  <si>
    <t>P-AMS Chainage - Ch. 364m - 517m</t>
  </si>
  <si>
    <t>End of Survey @ Ch. 517m (Length Surveyed 153m)</t>
  </si>
  <si>
    <t>P-AMS Chainage - Ch. 0m - 88m</t>
  </si>
  <si>
    <t>End of Survey @ Ch. 88m (Length Surveyed 88m)</t>
  </si>
  <si>
    <t>88m</t>
  </si>
  <si>
    <t>12 of 12</t>
  </si>
  <si>
    <t>11 of 12</t>
  </si>
  <si>
    <t>10 of 12</t>
  </si>
  <si>
    <t>9 of 12</t>
  </si>
  <si>
    <t>8 of 12</t>
  </si>
  <si>
    <t>7 of 12</t>
  </si>
  <si>
    <t>6 of 12</t>
  </si>
  <si>
    <t>5 of 12</t>
  </si>
  <si>
    <t>4 of 12</t>
  </si>
  <si>
    <t>3 of 12</t>
  </si>
  <si>
    <t>2 of 12</t>
  </si>
  <si>
    <t>1 of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</si>
</sst>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dd/mm/yy;@"/>
    <numFmt numFmtId="166" formatCode="0.0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Verdana"/>
      <family val="2"/>
    </font>
    <font>
      <sz val="10"/>
      <name val="Verdana"/>
      <family val="2"/>
    </font>
    <font>
      <b/>
      <sz val="11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0"/>
      <name val="Verdana"/>
      <family val="2"/>
    </font>
    <font>
      <vertAlign val="superscript"/>
      <sz val="10"/>
      <name val="Verdana"/>
      <family val="2"/>
    </font>
    <font>
      <sz val="9"/>
      <name val="Verdana"/>
      <family val="2"/>
    </font>
    <font>
      <b/>
      <u/>
      <sz val="10"/>
      <color indexed="30"/>
      <name val="Verdana"/>
      <family val="2"/>
    </font>
    <font>
      <b/>
      <sz val="9"/>
      <name val="Verdana"/>
      <family val="2"/>
    </font>
    <font>
      <b/>
      <sz val="10"/>
      <color indexed="10"/>
      <name val="Verdana"/>
      <family val="2"/>
    </font>
    <font>
      <b/>
      <sz val="11"/>
      <color indexed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Verdana"/>
      <family val="2"/>
    </font>
    <font>
      <sz val="7.5"/>
      <name val="Verdana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double">
        <color indexed="64"/>
      </top>
      <bottom style="thin">
        <color indexed="8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2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7" fillId="0" borderId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1" applyNumberFormat="0" applyAlignment="0" applyProtection="0"/>
    <xf numFmtId="0" fontId="27" fillId="0" borderId="6" applyNumberFormat="0" applyFill="0" applyAlignment="0" applyProtection="0"/>
    <xf numFmtId="0" fontId="28" fillId="22" borderId="0" applyNumberFormat="0" applyBorder="0" applyAlignment="0" applyProtection="0"/>
    <xf numFmtId="0" fontId="7" fillId="23" borderId="7" applyNumberFormat="0" applyFont="0" applyAlignment="0" applyProtection="0"/>
    <xf numFmtId="0" fontId="29" fillId="20" borderId="8" applyNumberFormat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1" fillId="0" borderId="0"/>
    <xf numFmtId="0" fontId="1" fillId="24" borderId="67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68" applyNumberFormat="0" applyFill="0" applyAlignment="0" applyProtection="0"/>
    <xf numFmtId="0" fontId="38" fillId="0" borderId="69" applyNumberFormat="0" applyFill="0" applyAlignment="0" applyProtection="0"/>
    <xf numFmtId="0" fontId="39" fillId="0" borderId="70" applyNumberFormat="0" applyFill="0" applyAlignment="0" applyProtection="0"/>
    <xf numFmtId="0" fontId="39" fillId="0" borderId="0" applyNumberFormat="0" applyFill="0" applyBorder="0" applyAlignment="0" applyProtection="0"/>
    <xf numFmtId="0" fontId="40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27" borderId="0" applyNumberFormat="0" applyBorder="0" applyAlignment="0" applyProtection="0"/>
    <xf numFmtId="0" fontId="43" fillId="28" borderId="71" applyNumberFormat="0" applyAlignment="0" applyProtection="0"/>
    <xf numFmtId="0" fontId="44" fillId="29" borderId="72" applyNumberFormat="0" applyAlignment="0" applyProtection="0"/>
    <xf numFmtId="0" fontId="45" fillId="29" borderId="71" applyNumberFormat="0" applyAlignment="0" applyProtection="0"/>
    <xf numFmtId="0" fontId="46" fillId="0" borderId="73" applyNumberFormat="0" applyFill="0" applyAlignment="0" applyProtection="0"/>
    <xf numFmtId="0" fontId="47" fillId="30" borderId="74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5" fillId="0" borderId="75" applyNumberFormat="0" applyFill="0" applyAlignment="0" applyProtection="0"/>
    <xf numFmtId="0" fontId="50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50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50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50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50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50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9" fontId="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4" borderId="67" applyNumberFormat="0" applyFont="0" applyAlignment="0" applyProtection="0"/>
  </cellStyleXfs>
  <cellXfs count="209">
    <xf numFmtId="0" fontId="0" fillId="0" borderId="0" xfId="0"/>
    <xf numFmtId="2" fontId="0" fillId="0" borderId="0" xfId="0" applyNumberForma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0" fillId="0" borderId="0" xfId="28" applyFont="1"/>
    <xf numFmtId="0" fontId="6" fillId="0" borderId="0" xfId="28" applyFont="1" applyAlignment="1">
      <alignment horizontal="left"/>
    </xf>
    <xf numFmtId="2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8" fillId="0" borderId="22" xfId="0" applyFont="1" applyBorder="1"/>
    <xf numFmtId="0" fontId="0" fillId="0" borderId="23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6" fillId="0" borderId="22" xfId="28" applyFont="1" applyBorder="1"/>
    <xf numFmtId="0" fontId="0" fillId="0" borderId="23" xfId="28" applyFont="1" applyBorder="1"/>
    <xf numFmtId="0" fontId="9" fillId="0" borderId="22" xfId="28" applyFont="1" applyBorder="1"/>
    <xf numFmtId="0" fontId="6" fillId="0" borderId="0" xfId="28" applyFont="1"/>
    <xf numFmtId="0" fontId="3" fillId="0" borderId="0" xfId="0" applyFont="1"/>
    <xf numFmtId="0" fontId="4" fillId="0" borderId="19" xfId="0" applyFont="1" applyBorder="1"/>
    <xf numFmtId="0" fontId="4" fillId="0" borderId="22" xfId="0" applyFont="1" applyBorder="1"/>
    <xf numFmtId="0" fontId="5" fillId="0" borderId="22" xfId="0" applyFont="1" applyBorder="1"/>
    <xf numFmtId="0" fontId="3" fillId="0" borderId="22" xfId="0" applyFont="1" applyBorder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2" fontId="3" fillId="0" borderId="1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3" fillId="0" borderId="10" xfId="0" applyFont="1" applyBorder="1" applyAlignment="1">
      <alignment vertical="center"/>
    </xf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5" fillId="0" borderId="0" xfId="0" applyFont="1"/>
    <xf numFmtId="2" fontId="3" fillId="0" borderId="33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0" xfId="0" applyNumberFormat="1" applyFont="1"/>
    <xf numFmtId="2" fontId="3" fillId="0" borderId="34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3" fillId="0" borderId="0" xfId="0" applyFont="1" applyAlignment="1">
      <alignment horizontal="left" vertical="center"/>
    </xf>
    <xf numFmtId="2" fontId="33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left"/>
    </xf>
    <xf numFmtId="0" fontId="33" fillId="0" borderId="0" xfId="28" applyFont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0" fontId="6" fillId="0" borderId="23" xfId="0" applyFont="1" applyBorder="1" applyAlignment="1">
      <alignment horizontal="left"/>
    </xf>
    <xf numFmtId="0" fontId="6" fillId="0" borderId="22" xfId="28" applyFont="1" applyBorder="1" applyAlignment="1">
      <alignment horizontal="left"/>
    </xf>
    <xf numFmtId="49" fontId="3" fillId="0" borderId="37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2" fontId="3" fillId="0" borderId="66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0" fontId="0" fillId="0" borderId="27" xfId="0" applyBorder="1"/>
    <xf numFmtId="0" fontId="9" fillId="0" borderId="19" xfId="28" applyFont="1" applyBorder="1"/>
    <xf numFmtId="0" fontId="5" fillId="0" borderId="24" xfId="28" applyFont="1" applyBorder="1" applyAlignment="1">
      <alignment horizontal="left"/>
    </xf>
    <xf numFmtId="0" fontId="6" fillId="0" borderId="25" xfId="28" applyFont="1" applyBorder="1" applyAlignment="1">
      <alignment horizontal="left"/>
    </xf>
    <xf numFmtId="0" fontId="5" fillId="0" borderId="25" xfId="0" applyFont="1" applyBorder="1"/>
    <xf numFmtId="49" fontId="3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1" fontId="51" fillId="0" borderId="16" xfId="87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16" xfId="0" applyBorder="1"/>
    <xf numFmtId="0" fontId="51" fillId="0" borderId="16" xfId="87" applyFont="1" applyBorder="1" applyAlignment="1">
      <alignment vertical="center"/>
    </xf>
    <xf numFmtId="1" fontId="51" fillId="0" borderId="37" xfId="87" applyNumberFormat="1" applyFont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0" fontId="51" fillId="0" borderId="54" xfId="87" applyFont="1" applyBorder="1" applyAlignment="1">
      <alignment vertical="center"/>
    </xf>
    <xf numFmtId="0" fontId="51" fillId="0" borderId="37" xfId="87" applyFont="1" applyBorder="1" applyAlignment="1">
      <alignment vertical="center"/>
    </xf>
    <xf numFmtId="0" fontId="51" fillId="0" borderId="16" xfId="87" applyFont="1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25" xfId="0" applyFont="1" applyBorder="1"/>
    <xf numFmtId="0" fontId="6" fillId="0" borderId="26" xfId="0" applyFont="1" applyBorder="1"/>
    <xf numFmtId="0" fontId="6" fillId="0" borderId="23" xfId="28" applyFont="1" applyBorder="1"/>
    <xf numFmtId="0" fontId="51" fillId="0" borderId="37" xfId="87" applyFont="1" applyBorder="1" applyAlignment="1">
      <alignment horizontal="center" vertical="center"/>
    </xf>
    <xf numFmtId="49" fontId="3" fillId="0" borderId="66" xfId="0" applyNumberFormat="1" applyFont="1" applyBorder="1" applyAlignment="1">
      <alignment horizontal="center" vertical="center"/>
    </xf>
    <xf numFmtId="1" fontId="51" fillId="0" borderId="66" xfId="87" applyNumberFormat="1" applyFont="1" applyBorder="1" applyAlignment="1">
      <alignment horizontal="center" vertical="center"/>
    </xf>
    <xf numFmtId="1" fontId="3" fillId="0" borderId="66" xfId="0" applyNumberFormat="1" applyFont="1" applyBorder="1" applyAlignment="1">
      <alignment horizontal="center" vertical="center"/>
    </xf>
    <xf numFmtId="0" fontId="51" fillId="0" borderId="66" xfId="87" applyFont="1" applyBorder="1" applyAlignment="1">
      <alignment horizontal="center" vertical="center"/>
    </xf>
    <xf numFmtId="166" fontId="3" fillId="0" borderId="66" xfId="0" applyNumberFormat="1" applyFont="1" applyBorder="1" applyAlignment="1">
      <alignment horizontal="center" vertical="center"/>
    </xf>
    <xf numFmtId="49" fontId="3" fillId="0" borderId="80" xfId="0" applyNumberFormat="1" applyFont="1" applyBorder="1" applyAlignment="1">
      <alignment horizontal="center" vertical="center"/>
    </xf>
    <xf numFmtId="1" fontId="51" fillId="0" borderId="80" xfId="87" applyNumberFormat="1" applyFont="1" applyBorder="1" applyAlignment="1">
      <alignment horizontal="center" vertical="center"/>
    </xf>
    <xf numFmtId="2" fontId="3" fillId="0" borderId="80" xfId="0" applyNumberFormat="1" applyFont="1" applyBorder="1" applyAlignment="1">
      <alignment horizontal="center" vertical="center"/>
    </xf>
    <xf numFmtId="0" fontId="51" fillId="0" borderId="80" xfId="87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166" fontId="3" fillId="0" borderId="37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3" fillId="0" borderId="53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54" xfId="0" applyFont="1" applyBorder="1" applyAlignment="1">
      <alignment horizontal="left" vertical="center"/>
    </xf>
    <xf numFmtId="2" fontId="11" fillId="0" borderId="0" xfId="0" applyNumberFormat="1" applyFont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11" fillId="0" borderId="39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0" borderId="50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1" fillId="0" borderId="19" xfId="0" applyFont="1" applyBorder="1" applyAlignment="1">
      <alignment horizontal="left" vertical="top"/>
    </xf>
    <xf numFmtId="0" fontId="11" fillId="0" borderId="20" xfId="0" applyFont="1" applyBorder="1" applyAlignment="1">
      <alignment horizontal="left" vertical="top"/>
    </xf>
    <xf numFmtId="0" fontId="11" fillId="0" borderId="22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24" xfId="0" applyFont="1" applyBorder="1" applyAlignment="1">
      <alignment horizontal="left" vertical="top"/>
    </xf>
    <xf numFmtId="0" fontId="11" fillId="0" borderId="25" xfId="0" applyFont="1" applyBorder="1" applyAlignment="1">
      <alignment horizontal="left" vertical="top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4" fontId="3" fillId="0" borderId="45" xfId="0" applyNumberFormat="1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/>
    </xf>
    <xf numFmtId="2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4" fontId="11" fillId="0" borderId="3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0" fillId="0" borderId="63" xfId="0" applyBorder="1" applyAlignment="1">
      <alignment horizontal="center"/>
    </xf>
    <xf numFmtId="0" fontId="9" fillId="0" borderId="76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/>
    </xf>
    <xf numFmtId="0" fontId="9" fillId="0" borderId="78" xfId="0" applyFont="1" applyBorder="1" applyAlignment="1">
      <alignment horizontal="center"/>
    </xf>
    <xf numFmtId="0" fontId="52" fillId="0" borderId="10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76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3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0" fontId="9" fillId="0" borderId="64" xfId="0" applyFont="1" applyBorder="1" applyAlignment="1">
      <alignment horizontal="center"/>
    </xf>
    <xf numFmtId="0" fontId="9" fillId="0" borderId="65" xfId="0" applyFont="1" applyBorder="1" applyAlignment="1">
      <alignment horizontal="center"/>
    </xf>
    <xf numFmtId="0" fontId="9" fillId="0" borderId="79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76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165" fontId="3" fillId="0" borderId="77" xfId="0" applyNumberFormat="1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3" fillId="0" borderId="80" xfId="0" applyFont="1" applyBorder="1" applyAlignment="1">
      <alignment horizontal="center" vertical="center" wrapText="1"/>
    </xf>
    <xf numFmtId="0" fontId="5" fillId="0" borderId="80" xfId="0" applyFont="1" applyBorder="1" applyAlignment="1">
      <alignment horizontal="center" vertical="center" wrapText="1"/>
    </xf>
    <xf numFmtId="1" fontId="51" fillId="0" borderId="49" xfId="87" applyNumberFormat="1" applyFont="1" applyBorder="1" applyAlignment="1">
      <alignment horizontal="center" vertical="center"/>
    </xf>
    <xf numFmtId="1" fontId="51" fillId="0" borderId="50" xfId="87" applyNumberFormat="1" applyFont="1" applyBorder="1" applyAlignment="1">
      <alignment horizontal="center" vertical="center"/>
    </xf>
    <xf numFmtId="1" fontId="51" fillId="0" borderId="51" xfId="87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right"/>
    </xf>
    <xf numFmtId="0" fontId="6" fillId="0" borderId="26" xfId="0" applyFont="1" applyBorder="1" applyAlignment="1">
      <alignment horizontal="right"/>
    </xf>
    <xf numFmtId="0" fontId="6" fillId="0" borderId="0" xfId="0" applyFont="1" applyAlignment="1">
      <alignment horizontal="left"/>
    </xf>
    <xf numFmtId="2" fontId="9" fillId="0" borderId="49" xfId="0" applyNumberFormat="1" applyFont="1" applyBorder="1" applyAlignment="1">
      <alignment horizontal="center" vertical="center"/>
    </xf>
    <xf numFmtId="2" fontId="9" fillId="0" borderId="50" xfId="0" applyNumberFormat="1" applyFont="1" applyBorder="1" applyAlignment="1">
      <alignment horizontal="center" vertical="center"/>
    </xf>
    <xf numFmtId="2" fontId="9" fillId="0" borderId="51" xfId="0" applyNumberFormat="1" applyFont="1" applyBorder="1" applyAlignment="1">
      <alignment horizontal="center" vertical="center"/>
    </xf>
  </cellXfs>
  <cellStyles count="92">
    <cellStyle name="20% - Accent1" xfId="1" builtinId="30" customBuiltin="1"/>
    <cellStyle name="20% - Accent1 2" xfId="63" xr:uid="{989748F1-6C67-4526-93D9-A4DB78E4EDF4}"/>
    <cellStyle name="20% - Accent2" xfId="2" builtinId="34" customBuiltin="1"/>
    <cellStyle name="20% - Accent2 2" xfId="67" xr:uid="{4296403D-0CBD-4472-8A24-82EFC578B0C3}"/>
    <cellStyle name="20% - Accent3" xfId="3" builtinId="38" customBuiltin="1"/>
    <cellStyle name="20% - Accent3 2" xfId="71" xr:uid="{FA0A27F8-B47F-4F81-A735-53841A3D1EE9}"/>
    <cellStyle name="20% - Accent4" xfId="4" builtinId="42" customBuiltin="1"/>
    <cellStyle name="20% - Accent4 2" xfId="75" xr:uid="{AD5D7063-7F93-49A4-95C0-14997E5312F9}"/>
    <cellStyle name="20% - Accent5" xfId="5" builtinId="46" customBuiltin="1"/>
    <cellStyle name="20% - Accent5 2" xfId="79" xr:uid="{55525E92-08FE-4DAB-8F40-22EE6DD86D40}"/>
    <cellStyle name="20% - Accent6" xfId="6" builtinId="50" customBuiltin="1"/>
    <cellStyle name="20% - Accent6 2" xfId="83" xr:uid="{3A3868A9-E545-4E7E-A2DF-5CD8596CBBB4}"/>
    <cellStyle name="40% - Accent1" xfId="7" builtinId="31" customBuiltin="1"/>
    <cellStyle name="40% - Accent1 2" xfId="64" xr:uid="{EE248E71-2EC8-4CDF-8065-D6621DB94B22}"/>
    <cellStyle name="40% - Accent2" xfId="8" builtinId="35" customBuiltin="1"/>
    <cellStyle name="40% - Accent2 2" xfId="68" xr:uid="{54EA3A68-EFC9-42CB-8EE7-40024081CD6A}"/>
    <cellStyle name="40% - Accent3" xfId="9" builtinId="39" customBuiltin="1"/>
    <cellStyle name="40% - Accent3 2" xfId="72" xr:uid="{FB770E41-4B6E-4B1E-94CE-A5608240ACC2}"/>
    <cellStyle name="40% - Accent4" xfId="10" builtinId="43" customBuiltin="1"/>
    <cellStyle name="40% - Accent4 2" xfId="76" xr:uid="{A70421B7-D630-4FF0-AA2D-FD2C73D940B5}"/>
    <cellStyle name="40% - Accent5" xfId="11" builtinId="47" customBuiltin="1"/>
    <cellStyle name="40% - Accent5 2" xfId="80" xr:uid="{35D0FAFF-068F-4048-860A-5AC06A2D2520}"/>
    <cellStyle name="40% - Accent6" xfId="12" builtinId="51" customBuiltin="1"/>
    <cellStyle name="40% - Accent6 2" xfId="84" xr:uid="{4890BF64-DF5A-4F22-AB21-C41D56B2D936}"/>
    <cellStyle name="60% - Accent1" xfId="13" builtinId="32" customBuiltin="1"/>
    <cellStyle name="60% - Accent1 2" xfId="65" xr:uid="{96E3C277-C966-48FA-BEF4-C1A3B4932FB2}"/>
    <cellStyle name="60% - Accent2" xfId="14" builtinId="36" customBuiltin="1"/>
    <cellStyle name="60% - Accent2 2" xfId="69" xr:uid="{F041CBED-6B4A-4E9C-AB50-5BE0C7FE0AB9}"/>
    <cellStyle name="60% - Accent3" xfId="15" builtinId="40" customBuiltin="1"/>
    <cellStyle name="60% - Accent3 2" xfId="73" xr:uid="{4A950AFE-4996-4855-A580-BC9E7B80174B}"/>
    <cellStyle name="60% - Accent4" xfId="16" builtinId="44" customBuiltin="1"/>
    <cellStyle name="60% - Accent4 2" xfId="77" xr:uid="{FEA5161B-AEAD-4455-A9C0-55165364BC4F}"/>
    <cellStyle name="60% - Accent5" xfId="17" builtinId="48" customBuiltin="1"/>
    <cellStyle name="60% - Accent5 2" xfId="81" xr:uid="{BE38FB38-B08B-4ACC-9C70-848E7CA6AAD6}"/>
    <cellStyle name="60% - Accent6" xfId="18" builtinId="52" customBuiltin="1"/>
    <cellStyle name="60% - Accent6 2" xfId="85" xr:uid="{1DBAEC95-708B-4138-9F7C-FA15D829848D}"/>
    <cellStyle name="Accent1" xfId="19" builtinId="29" customBuiltin="1"/>
    <cellStyle name="Accent1 2" xfId="62" xr:uid="{60E08AEC-49FA-456A-8A79-7957CE9ACCDF}"/>
    <cellStyle name="Accent2" xfId="20" builtinId="33" customBuiltin="1"/>
    <cellStyle name="Accent2 2" xfId="66" xr:uid="{CC000EE4-9A25-47E0-9369-F06C0D4B39A6}"/>
    <cellStyle name="Accent3" xfId="21" builtinId="37" customBuiltin="1"/>
    <cellStyle name="Accent3 2" xfId="70" xr:uid="{AC20C34C-BD2E-445D-9E04-AC0DAD83F640}"/>
    <cellStyle name="Accent4" xfId="22" builtinId="41" customBuiltin="1"/>
    <cellStyle name="Accent4 2" xfId="74" xr:uid="{DD41B7B6-58FE-4469-8D34-A20713230BAF}"/>
    <cellStyle name="Accent5" xfId="23" builtinId="45" customBuiltin="1"/>
    <cellStyle name="Accent5 2" xfId="78" xr:uid="{0C004FA8-1275-4F48-B317-71F808FAB00F}"/>
    <cellStyle name="Accent6" xfId="24" builtinId="49" customBuiltin="1"/>
    <cellStyle name="Accent6 2" xfId="82" xr:uid="{2019F86F-7E28-4DE7-8887-E6DDA5B14ED3}"/>
    <cellStyle name="Bad" xfId="25" builtinId="27" customBuiltin="1"/>
    <cellStyle name="Bad 2" xfId="52" xr:uid="{057F2752-4ADF-488C-98E7-52BE45E5FF15}"/>
    <cellStyle name="Calculation" xfId="26" builtinId="22" customBuiltin="1"/>
    <cellStyle name="Calculation 2" xfId="56" xr:uid="{6D38ACCC-BCBA-4B01-8E18-FFDB82DA3D3B}"/>
    <cellStyle name="Check Cell" xfId="27" builtinId="23" customBuiltin="1"/>
    <cellStyle name="Check Cell 2" xfId="58" xr:uid="{12E136A1-2DEA-46E1-805C-1EEE054F720C}"/>
    <cellStyle name="Excel Built-in Normal" xfId="28" xr:uid="{00000000-0005-0000-0000-00001B000000}"/>
    <cellStyle name="Explanatory Text" xfId="29" builtinId="53" customBuiltin="1"/>
    <cellStyle name="Explanatory Text 2" xfId="60" xr:uid="{8E2A928D-4661-444E-AABC-3687A76EC19F}"/>
    <cellStyle name="Good" xfId="30" builtinId="26" customBuiltin="1"/>
    <cellStyle name="Good 2" xfId="51" xr:uid="{699CA2D1-EB32-4FAD-8F79-B924B4B73EBE}"/>
    <cellStyle name="Heading 1" xfId="31" builtinId="16" customBuiltin="1"/>
    <cellStyle name="Heading 1 2" xfId="47" xr:uid="{D1BBE5FA-2448-4D2D-889C-02777B8C9E3C}"/>
    <cellStyle name="Heading 2" xfId="32" builtinId="17" customBuiltin="1"/>
    <cellStyle name="Heading 2 2" xfId="48" xr:uid="{AEA17451-A44D-4D1B-BB46-A96FFF4CD27F}"/>
    <cellStyle name="Heading 3" xfId="33" builtinId="18" customBuiltin="1"/>
    <cellStyle name="Heading 3 2" xfId="49" xr:uid="{7DE82377-B29D-40D7-8E55-EED780414C61}"/>
    <cellStyle name="Heading 4" xfId="34" builtinId="19" customBuiltin="1"/>
    <cellStyle name="Heading 4 2" xfId="50" xr:uid="{2E84969D-AF3C-4296-ABAD-C3545AC9C5DE}"/>
    <cellStyle name="Input" xfId="35" builtinId="20" customBuiltin="1"/>
    <cellStyle name="Input 2" xfId="54" xr:uid="{B256BD47-1AD4-40A5-8F76-FCEF44DEA6FA}"/>
    <cellStyle name="Linked Cell" xfId="36" builtinId="24" customBuiltin="1"/>
    <cellStyle name="Linked Cell 2" xfId="57" xr:uid="{C1294034-BBC0-49FD-8FF0-7E06DA8EA62E}"/>
    <cellStyle name="Neutral" xfId="37" builtinId="28" customBuiltin="1"/>
    <cellStyle name="Neutral 2" xfId="53" xr:uid="{3AE7CA3E-6B45-48FF-92E5-79919CC4AE9F}"/>
    <cellStyle name="Normal" xfId="0" builtinId="0"/>
    <cellStyle name="Normal 2" xfId="44" xr:uid="{17F27C0F-A032-4272-BBFF-373A5964B8D2}"/>
    <cellStyle name="Normal 2 2" xfId="87" xr:uid="{67850B22-A3A1-4689-971C-F011A4D5C8E1}"/>
    <cellStyle name="Normal 3" xfId="88" xr:uid="{9D015D94-28DD-4378-A502-F868336B7A28}"/>
    <cellStyle name="Normal 3 2" xfId="89" xr:uid="{B3419A72-2C60-4D46-95E4-4617DA1F72F9}"/>
    <cellStyle name="Normal 4" xfId="90" xr:uid="{8A470DB5-B02C-4D17-BCCE-F09E751CB433}"/>
    <cellStyle name="Normal 5" xfId="43" xr:uid="{80788C12-B010-473D-8191-D1F988313DFC}"/>
    <cellStyle name="Note" xfId="38" builtinId="10" customBuiltin="1"/>
    <cellStyle name="Note 2" xfId="45" xr:uid="{002E3C32-354E-4532-AFBB-55D2AD29DAEE}"/>
    <cellStyle name="Note 2 2" xfId="91" xr:uid="{D3F307A4-F72F-4576-ABBC-95C9271A9818}"/>
    <cellStyle name="Output" xfId="39" builtinId="21" customBuiltin="1"/>
    <cellStyle name="Output 2" xfId="55" xr:uid="{20E9DED8-5AB0-41CF-9BFE-59358E0B5F4A}"/>
    <cellStyle name="Percent 2" xfId="86" xr:uid="{C0DB07A0-27D4-4592-A6AA-295AF8802B6B}"/>
    <cellStyle name="Title" xfId="40" builtinId="15" customBuiltin="1"/>
    <cellStyle name="Title 2" xfId="46" xr:uid="{B65D5EC2-16E1-4411-9BDB-8FFFD95856CE}"/>
    <cellStyle name="Total" xfId="41" builtinId="25" customBuiltin="1"/>
    <cellStyle name="Total 2" xfId="61" xr:uid="{ED5B89E6-F428-4956-80C3-706BDDB085DE}"/>
    <cellStyle name="Warning Text" xfId="42" builtinId="11" customBuiltin="1"/>
    <cellStyle name="Warning Text 2" xfId="59" xr:uid="{3FD10A50-FBDC-4865-A9FC-52DB1F01BB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51</xdr:row>
      <xdr:rowOff>28576</xdr:rowOff>
    </xdr:from>
    <xdr:to>
      <xdr:col>7</xdr:col>
      <xdr:colOff>478448</xdr:colOff>
      <xdr:row>51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A98B3B-9953-421A-B29F-3E58B17CC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10715626"/>
          <a:ext cx="316523" cy="152400"/>
        </a:xfrm>
        <a:prstGeom prst="rect">
          <a:avLst/>
        </a:prstGeom>
      </xdr:spPr>
    </xdr:pic>
    <xdr:clientData/>
  </xdr:twoCellAnchor>
  <xdr:twoCellAnchor editAs="oneCell">
    <xdr:from>
      <xdr:col>6</xdr:col>
      <xdr:colOff>884602</xdr:colOff>
      <xdr:row>1</xdr:row>
      <xdr:rowOff>66675</xdr:rowOff>
    </xdr:from>
    <xdr:to>
      <xdr:col>9</xdr:col>
      <xdr:colOff>417723</xdr:colOff>
      <xdr:row>4</xdr:row>
      <xdr:rowOff>208984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38DAD0-DC23-45A4-8A3E-C808DCDFA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9002" y="276225"/>
          <a:ext cx="1876271" cy="7709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173776</xdr:colOff>
      <xdr:row>0</xdr:row>
      <xdr:rowOff>92753</xdr:rowOff>
    </xdr:from>
    <xdr:to>
      <xdr:col>9</xdr:col>
      <xdr:colOff>1510090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03751B-17A1-4E1B-BEC2-50BBF9C51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27026" y="92753"/>
          <a:ext cx="1336314" cy="65534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173776</xdr:colOff>
      <xdr:row>0</xdr:row>
      <xdr:rowOff>92753</xdr:rowOff>
    </xdr:from>
    <xdr:to>
      <xdr:col>9</xdr:col>
      <xdr:colOff>1510090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DD7122-1302-45A7-9B36-FA7D6D9B9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27026" y="92753"/>
          <a:ext cx="1336314" cy="65534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173776</xdr:colOff>
      <xdr:row>0</xdr:row>
      <xdr:rowOff>92753</xdr:rowOff>
    </xdr:from>
    <xdr:to>
      <xdr:col>9</xdr:col>
      <xdr:colOff>1510090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A7D8A-5105-4F91-AF6B-0B912902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27026" y="92753"/>
          <a:ext cx="1336314" cy="65534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173776</xdr:colOff>
      <xdr:row>0</xdr:row>
      <xdr:rowOff>92753</xdr:rowOff>
    </xdr:from>
    <xdr:to>
      <xdr:col>9</xdr:col>
      <xdr:colOff>1510090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274503-13FC-4B6F-B374-B9338F6B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27026" y="92753"/>
          <a:ext cx="1336314" cy="6553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154726</xdr:colOff>
      <xdr:row>0</xdr:row>
      <xdr:rowOff>92753</xdr:rowOff>
    </xdr:from>
    <xdr:to>
      <xdr:col>9</xdr:col>
      <xdr:colOff>1500565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846D2-35F0-4868-9BCC-7DE8CEFC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17501" y="92753"/>
          <a:ext cx="1345839" cy="6553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164251</xdr:colOff>
      <xdr:row>0</xdr:row>
      <xdr:rowOff>92753</xdr:rowOff>
    </xdr:from>
    <xdr:to>
      <xdr:col>9</xdr:col>
      <xdr:colOff>1510090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EBA9A6-D0F3-4976-8C74-0A3573725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27026" y="92753"/>
          <a:ext cx="1345839" cy="6553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164251</xdr:colOff>
      <xdr:row>0</xdr:row>
      <xdr:rowOff>92753</xdr:rowOff>
    </xdr:from>
    <xdr:to>
      <xdr:col>9</xdr:col>
      <xdr:colOff>1510090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AA853-0DA1-4EEE-81AD-31EA62F8A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27026" y="92753"/>
          <a:ext cx="1345839" cy="6553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173776</xdr:colOff>
      <xdr:row>0</xdr:row>
      <xdr:rowOff>92753</xdr:rowOff>
    </xdr:from>
    <xdr:to>
      <xdr:col>9</xdr:col>
      <xdr:colOff>1510090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5F3981-44A6-44EB-AD66-951FD56D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27026" y="92753"/>
          <a:ext cx="1336314" cy="6553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173776</xdr:colOff>
      <xdr:row>0</xdr:row>
      <xdr:rowOff>92753</xdr:rowOff>
    </xdr:from>
    <xdr:to>
      <xdr:col>9</xdr:col>
      <xdr:colOff>1510090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9E717F-A0AB-443E-8F58-43EB4C9A8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27026" y="92753"/>
          <a:ext cx="1336314" cy="6553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173776</xdr:colOff>
      <xdr:row>0</xdr:row>
      <xdr:rowOff>92753</xdr:rowOff>
    </xdr:from>
    <xdr:to>
      <xdr:col>9</xdr:col>
      <xdr:colOff>1510090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E3BF19-329B-4CED-8102-C539C2C88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27026" y="92753"/>
          <a:ext cx="1336314" cy="65534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173776</xdr:colOff>
      <xdr:row>0</xdr:row>
      <xdr:rowOff>92753</xdr:rowOff>
    </xdr:from>
    <xdr:to>
      <xdr:col>9</xdr:col>
      <xdr:colOff>1510090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6B0277-6C3B-45CD-9853-04F9284FA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27026" y="92753"/>
          <a:ext cx="1336314" cy="65534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173776</xdr:colOff>
      <xdr:row>0</xdr:row>
      <xdr:rowOff>92753</xdr:rowOff>
    </xdr:from>
    <xdr:to>
      <xdr:col>9</xdr:col>
      <xdr:colOff>1510090</xdr:colOff>
      <xdr:row>4</xdr:row>
      <xdr:rowOff>43249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05261-BBAC-4E48-8D69-A316E342B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27026" y="92753"/>
          <a:ext cx="1336314" cy="655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76"/>
  <sheetViews>
    <sheetView zoomScaleNormal="100" zoomScaleSheetLayoutView="100" workbookViewId="0">
      <selection activeCell="M41" sqref="M41"/>
    </sheetView>
  </sheetViews>
  <sheetFormatPr defaultRowHeight="13.2" x14ac:dyDescent="0.25"/>
  <cols>
    <col min="2" max="2" width="17.5546875" customWidth="1"/>
    <col min="3" max="3" width="11.88671875" customWidth="1"/>
    <col min="4" max="4" width="10.88671875" customWidth="1"/>
    <col min="5" max="5" width="12.33203125" customWidth="1"/>
    <col min="7" max="7" width="13.5546875" customWidth="1"/>
    <col min="9" max="9" width="12.44140625" customWidth="1"/>
  </cols>
  <sheetData>
    <row r="1" spans="1:10" ht="17.100000000000001" customHeight="1" thickTop="1" x14ac:dyDescent="0.25">
      <c r="A1" s="29" t="s">
        <v>44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17.100000000000001" customHeight="1" x14ac:dyDescent="0.25">
      <c r="A2" s="30" t="s">
        <v>115</v>
      </c>
      <c r="J2" s="19"/>
    </row>
    <row r="3" spans="1:10" ht="17.100000000000001" customHeight="1" x14ac:dyDescent="0.25">
      <c r="A3" s="30" t="s">
        <v>114</v>
      </c>
      <c r="J3" s="19"/>
    </row>
    <row r="4" spans="1:10" ht="17.100000000000001" customHeight="1" x14ac:dyDescent="0.25">
      <c r="A4" s="30" t="s">
        <v>113</v>
      </c>
      <c r="J4" s="19"/>
    </row>
    <row r="5" spans="1:10" ht="17.100000000000001" customHeight="1" x14ac:dyDescent="0.25">
      <c r="A5" s="31" t="s">
        <v>116</v>
      </c>
      <c r="J5" s="19"/>
    </row>
    <row r="6" spans="1:10" ht="17.100000000000001" customHeight="1" x14ac:dyDescent="0.25">
      <c r="A6" s="32" t="s">
        <v>45</v>
      </c>
      <c r="J6" s="19"/>
    </row>
    <row r="7" spans="1:10" ht="17.100000000000001" customHeight="1" x14ac:dyDescent="0.3">
      <c r="A7" s="116" t="s">
        <v>46</v>
      </c>
      <c r="B7" s="117"/>
      <c r="C7" s="117"/>
      <c r="D7" s="117"/>
      <c r="E7" s="117"/>
      <c r="F7" s="117"/>
      <c r="G7" s="117"/>
      <c r="H7" s="117"/>
      <c r="I7" s="117"/>
      <c r="J7" s="118"/>
    </row>
    <row r="8" spans="1:10" ht="17.100000000000001" customHeight="1" thickBot="1" x14ac:dyDescent="0.3">
      <c r="A8" s="21"/>
      <c r="B8" s="22"/>
      <c r="C8" s="22"/>
      <c r="D8" s="22"/>
      <c r="E8" s="22"/>
      <c r="F8" s="22"/>
      <c r="G8" s="22"/>
      <c r="H8" s="22"/>
      <c r="I8" s="22"/>
      <c r="J8" s="23"/>
    </row>
    <row r="9" spans="1:10" ht="17.100000000000001" customHeight="1" thickTop="1" x14ac:dyDescent="0.25"/>
    <row r="10" spans="1:10" ht="17.100000000000001" customHeight="1" x14ac:dyDescent="0.25">
      <c r="A10" s="123" t="s">
        <v>8</v>
      </c>
      <c r="B10" s="119"/>
      <c r="C10" s="131"/>
      <c r="D10" s="120"/>
      <c r="E10" s="123" t="s">
        <v>4</v>
      </c>
      <c r="F10" s="125"/>
      <c r="G10" s="126"/>
      <c r="H10" s="126"/>
      <c r="I10" s="126"/>
      <c r="J10" s="127"/>
    </row>
    <row r="11" spans="1:10" ht="17.100000000000001" customHeight="1" x14ac:dyDescent="0.25">
      <c r="A11" s="123"/>
      <c r="B11" s="121"/>
      <c r="C11" s="132"/>
      <c r="D11" s="122"/>
      <c r="E11" s="123"/>
      <c r="F11" s="128"/>
      <c r="G11" s="129"/>
      <c r="H11" s="129"/>
      <c r="I11" s="129"/>
      <c r="J11" s="130"/>
    </row>
    <row r="12" spans="1:10" ht="17.100000000000001" customHeight="1" x14ac:dyDescent="0.25">
      <c r="A12" s="124" t="s">
        <v>47</v>
      </c>
      <c r="B12" s="155"/>
      <c r="C12" s="124" t="s">
        <v>9</v>
      </c>
      <c r="D12" s="120"/>
      <c r="E12" s="124" t="s">
        <v>6</v>
      </c>
      <c r="F12" s="119"/>
      <c r="G12" s="120"/>
      <c r="H12" s="124" t="s">
        <v>48</v>
      </c>
      <c r="I12" s="119"/>
      <c r="J12" s="120"/>
    </row>
    <row r="13" spans="1:10" ht="17.100000000000001" customHeight="1" x14ac:dyDescent="0.25">
      <c r="A13" s="124"/>
      <c r="B13" s="121"/>
      <c r="C13" s="124"/>
      <c r="D13" s="122"/>
      <c r="E13" s="124"/>
      <c r="F13" s="121"/>
      <c r="G13" s="122"/>
      <c r="H13" s="124"/>
      <c r="I13" s="121"/>
      <c r="J13" s="122"/>
    </row>
    <row r="14" spans="1:10" ht="17.100000000000001" customHeight="1" x14ac:dyDescent="0.25">
      <c r="A14" s="33"/>
      <c r="B14" s="34"/>
      <c r="C14" s="33"/>
      <c r="D14" s="34"/>
      <c r="E14" s="33"/>
      <c r="F14" s="34"/>
      <c r="G14" s="34"/>
      <c r="H14" s="33"/>
      <c r="I14" s="34"/>
      <c r="J14" s="34"/>
    </row>
    <row r="15" spans="1:10" ht="17.100000000000001" customHeight="1" x14ac:dyDescent="0.25">
      <c r="A15" s="150" t="s">
        <v>67</v>
      </c>
      <c r="B15" s="150"/>
      <c r="C15" s="150"/>
      <c r="D15" s="150"/>
      <c r="E15" s="150"/>
      <c r="F15" s="150"/>
      <c r="G15" s="150"/>
      <c r="H15" s="150"/>
      <c r="I15" s="150"/>
      <c r="J15" s="150"/>
    </row>
    <row r="16" spans="1:10" ht="17.100000000000001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</row>
    <row r="17" spans="1:10" ht="17.100000000000001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</row>
    <row r="18" spans="1:10" ht="17.100000000000001" customHeight="1" x14ac:dyDescent="0.25">
      <c r="A18" s="156" t="s">
        <v>71</v>
      </c>
      <c r="B18" s="156"/>
      <c r="C18" s="156"/>
      <c r="D18" s="138" t="s">
        <v>73</v>
      </c>
      <c r="E18" s="138"/>
      <c r="F18" s="138" t="s">
        <v>74</v>
      </c>
      <c r="G18" s="138"/>
      <c r="H18" s="138" t="s">
        <v>93</v>
      </c>
      <c r="I18" s="138" t="s">
        <v>75</v>
      </c>
      <c r="J18" s="138"/>
    </row>
    <row r="19" spans="1:10" ht="17.100000000000001" customHeight="1" x14ac:dyDescent="0.25">
      <c r="A19" s="156"/>
      <c r="B19" s="156"/>
      <c r="C19" s="156"/>
      <c r="D19" s="138"/>
      <c r="E19" s="138"/>
      <c r="F19" s="138"/>
      <c r="G19" s="138"/>
      <c r="H19" s="138"/>
      <c r="I19" s="138"/>
      <c r="J19" s="138"/>
    </row>
    <row r="20" spans="1:10" ht="17.100000000000001" customHeight="1" x14ac:dyDescent="0.25">
      <c r="A20" s="111" t="s">
        <v>72</v>
      </c>
      <c r="B20" s="111"/>
      <c r="C20" s="111"/>
      <c r="D20" s="115">
        <f t="shared" ref="D20:D25" si="0">F43</f>
        <v>0</v>
      </c>
      <c r="E20" s="115"/>
      <c r="F20" s="115">
        <f>D48</f>
        <v>0</v>
      </c>
      <c r="G20" s="115"/>
      <c r="H20" s="37" t="s">
        <v>49</v>
      </c>
      <c r="I20" s="133" t="e">
        <f t="shared" ref="I20:I37" si="1">((D20/F20)*100)</f>
        <v>#DIV/0!</v>
      </c>
      <c r="J20" s="133"/>
    </row>
    <row r="21" spans="1:10" ht="17.100000000000001" customHeight="1" x14ac:dyDescent="0.25">
      <c r="A21" s="111" t="s">
        <v>76</v>
      </c>
      <c r="B21" s="111"/>
      <c r="C21" s="111"/>
      <c r="D21" s="115">
        <f t="shared" si="0"/>
        <v>0</v>
      </c>
      <c r="E21" s="115"/>
      <c r="F21" s="115">
        <f>D48</f>
        <v>0</v>
      </c>
      <c r="G21" s="115"/>
      <c r="H21" s="37" t="s">
        <v>50</v>
      </c>
      <c r="I21" s="133" t="e">
        <f t="shared" si="1"/>
        <v>#DIV/0!</v>
      </c>
      <c r="J21" s="133"/>
    </row>
    <row r="22" spans="1:10" ht="17.100000000000001" customHeight="1" x14ac:dyDescent="0.25">
      <c r="A22" s="111" t="s">
        <v>77</v>
      </c>
      <c r="B22" s="111"/>
      <c r="C22" s="111"/>
      <c r="D22" s="115">
        <f t="shared" si="0"/>
        <v>2</v>
      </c>
      <c r="E22" s="115"/>
      <c r="F22" s="115">
        <f>D48</f>
        <v>0</v>
      </c>
      <c r="G22" s="115"/>
      <c r="H22" s="37" t="s">
        <v>51</v>
      </c>
      <c r="I22" s="133" t="e">
        <f t="shared" si="1"/>
        <v>#DIV/0!</v>
      </c>
      <c r="J22" s="133"/>
    </row>
    <row r="23" spans="1:10" ht="17.100000000000001" customHeight="1" x14ac:dyDescent="0.25">
      <c r="A23" s="111" t="s">
        <v>78</v>
      </c>
      <c r="B23" s="111"/>
      <c r="C23" s="111"/>
      <c r="D23" s="115">
        <f t="shared" si="0"/>
        <v>1</v>
      </c>
      <c r="E23" s="115"/>
      <c r="F23" s="115">
        <f>D48</f>
        <v>0</v>
      </c>
      <c r="G23" s="115"/>
      <c r="H23" s="37" t="s">
        <v>52</v>
      </c>
      <c r="I23" s="133" t="e">
        <f t="shared" si="1"/>
        <v>#DIV/0!</v>
      </c>
      <c r="J23" s="133"/>
    </row>
    <row r="24" spans="1:10" ht="17.100000000000001" customHeight="1" x14ac:dyDescent="0.25">
      <c r="A24" s="111" t="s">
        <v>79</v>
      </c>
      <c r="B24" s="111"/>
      <c r="C24" s="111"/>
      <c r="D24" s="115">
        <f t="shared" si="0"/>
        <v>0</v>
      </c>
      <c r="E24" s="115"/>
      <c r="F24" s="115">
        <f>D48</f>
        <v>0</v>
      </c>
      <c r="G24" s="115"/>
      <c r="H24" s="37" t="s">
        <v>53</v>
      </c>
      <c r="I24" s="133" t="e">
        <f t="shared" si="1"/>
        <v>#DIV/0!</v>
      </c>
      <c r="J24" s="133"/>
    </row>
    <row r="25" spans="1:10" ht="17.100000000000001" customHeight="1" x14ac:dyDescent="0.25">
      <c r="A25" s="111" t="s">
        <v>80</v>
      </c>
      <c r="B25" s="111"/>
      <c r="C25" s="111"/>
      <c r="D25" s="115">
        <f t="shared" si="0"/>
        <v>0</v>
      </c>
      <c r="E25" s="115"/>
      <c r="F25" s="115">
        <f>D48</f>
        <v>0</v>
      </c>
      <c r="G25" s="115"/>
      <c r="H25" s="37" t="s">
        <v>54</v>
      </c>
      <c r="I25" s="133" t="e">
        <f t="shared" si="1"/>
        <v>#DIV/0!</v>
      </c>
      <c r="J25" s="133"/>
    </row>
    <row r="26" spans="1:10" ht="17.100000000000001" customHeight="1" x14ac:dyDescent="0.25">
      <c r="A26" s="111" t="s">
        <v>81</v>
      </c>
      <c r="B26" s="111"/>
      <c r="C26" s="111"/>
      <c r="D26" s="115">
        <f t="shared" ref="D26:D31" si="2">H43</f>
        <v>0</v>
      </c>
      <c r="E26" s="115"/>
      <c r="F26" s="115">
        <f>D48</f>
        <v>0</v>
      </c>
      <c r="G26" s="115"/>
      <c r="H26" s="37" t="s">
        <v>55</v>
      </c>
      <c r="I26" s="133" t="e">
        <f t="shared" si="1"/>
        <v>#DIV/0!</v>
      </c>
      <c r="J26" s="133"/>
    </row>
    <row r="27" spans="1:10" ht="17.100000000000001" customHeight="1" x14ac:dyDescent="0.25">
      <c r="A27" s="111" t="s">
        <v>82</v>
      </c>
      <c r="B27" s="111"/>
      <c r="C27" s="111"/>
      <c r="D27" s="115">
        <f t="shared" si="2"/>
        <v>0</v>
      </c>
      <c r="E27" s="115"/>
      <c r="F27" s="115">
        <f>D48</f>
        <v>0</v>
      </c>
      <c r="G27" s="115"/>
      <c r="H27" s="37" t="s">
        <v>56</v>
      </c>
      <c r="I27" s="133" t="e">
        <f t="shared" si="1"/>
        <v>#DIV/0!</v>
      </c>
      <c r="J27" s="133"/>
    </row>
    <row r="28" spans="1:10" ht="17.100000000000001" customHeight="1" x14ac:dyDescent="0.25">
      <c r="A28" s="111" t="s">
        <v>83</v>
      </c>
      <c r="B28" s="111"/>
      <c r="C28" s="111"/>
      <c r="D28" s="115">
        <f t="shared" si="2"/>
        <v>0</v>
      </c>
      <c r="E28" s="115"/>
      <c r="F28" s="115">
        <f>D48</f>
        <v>0</v>
      </c>
      <c r="G28" s="115"/>
      <c r="H28" s="37" t="s">
        <v>57</v>
      </c>
      <c r="I28" s="133" t="e">
        <f t="shared" si="1"/>
        <v>#DIV/0!</v>
      </c>
      <c r="J28" s="133"/>
    </row>
    <row r="29" spans="1:10" ht="17.100000000000001" customHeight="1" x14ac:dyDescent="0.25">
      <c r="A29" s="111" t="s">
        <v>84</v>
      </c>
      <c r="B29" s="111"/>
      <c r="C29" s="111"/>
      <c r="D29" s="115">
        <f t="shared" si="2"/>
        <v>0</v>
      </c>
      <c r="E29" s="115"/>
      <c r="F29" s="115">
        <f>D48</f>
        <v>0</v>
      </c>
      <c r="G29" s="115"/>
      <c r="H29" s="37" t="s">
        <v>58</v>
      </c>
      <c r="I29" s="133" t="e">
        <f t="shared" si="1"/>
        <v>#DIV/0!</v>
      </c>
      <c r="J29" s="133"/>
    </row>
    <row r="30" spans="1:10" ht="17.100000000000001" customHeight="1" x14ac:dyDescent="0.25">
      <c r="A30" s="111" t="s">
        <v>85</v>
      </c>
      <c r="B30" s="111"/>
      <c r="C30" s="111"/>
      <c r="D30" s="115">
        <f t="shared" si="2"/>
        <v>0</v>
      </c>
      <c r="E30" s="115"/>
      <c r="F30" s="115">
        <f>D48</f>
        <v>0</v>
      </c>
      <c r="G30" s="115"/>
      <c r="H30" s="37" t="s">
        <v>59</v>
      </c>
      <c r="I30" s="133" t="e">
        <f t="shared" si="1"/>
        <v>#DIV/0!</v>
      </c>
      <c r="J30" s="133"/>
    </row>
    <row r="31" spans="1:10" ht="17.100000000000001" customHeight="1" x14ac:dyDescent="0.25">
      <c r="A31" s="111" t="s">
        <v>86</v>
      </c>
      <c r="B31" s="111"/>
      <c r="C31" s="111"/>
      <c r="D31" s="115">
        <f t="shared" si="2"/>
        <v>0</v>
      </c>
      <c r="E31" s="115"/>
      <c r="F31" s="115">
        <f>D48</f>
        <v>0</v>
      </c>
      <c r="G31" s="115"/>
      <c r="H31" s="37" t="s">
        <v>60</v>
      </c>
      <c r="I31" s="133" t="e">
        <f t="shared" si="1"/>
        <v>#DIV/0!</v>
      </c>
      <c r="J31" s="133"/>
    </row>
    <row r="32" spans="1:10" ht="17.100000000000001" customHeight="1" x14ac:dyDescent="0.25">
      <c r="A32" s="111" t="s">
        <v>87</v>
      </c>
      <c r="B32" s="111"/>
      <c r="C32" s="111"/>
      <c r="D32" s="115">
        <f t="shared" ref="D32:D37" si="3">J43</f>
        <v>0</v>
      </c>
      <c r="E32" s="115"/>
      <c r="F32" s="115">
        <f>D48</f>
        <v>0</v>
      </c>
      <c r="G32" s="115"/>
      <c r="H32" s="37" t="s">
        <v>61</v>
      </c>
      <c r="I32" s="133" t="e">
        <f t="shared" si="1"/>
        <v>#DIV/0!</v>
      </c>
      <c r="J32" s="133"/>
    </row>
    <row r="33" spans="1:13" ht="17.100000000000001" customHeight="1" x14ac:dyDescent="0.25">
      <c r="A33" s="111" t="s">
        <v>88</v>
      </c>
      <c r="B33" s="111"/>
      <c r="C33" s="111"/>
      <c r="D33" s="115">
        <f t="shared" si="3"/>
        <v>0</v>
      </c>
      <c r="E33" s="115"/>
      <c r="F33" s="115">
        <f>D48</f>
        <v>0</v>
      </c>
      <c r="G33" s="115"/>
      <c r="H33" s="37" t="s">
        <v>62</v>
      </c>
      <c r="I33" s="133" t="e">
        <f t="shared" si="1"/>
        <v>#DIV/0!</v>
      </c>
      <c r="J33" s="133"/>
    </row>
    <row r="34" spans="1:13" ht="17.100000000000001" customHeight="1" x14ac:dyDescent="0.25">
      <c r="A34" s="111" t="s">
        <v>89</v>
      </c>
      <c r="B34" s="111"/>
      <c r="C34" s="111"/>
      <c r="D34" s="115">
        <f t="shared" si="3"/>
        <v>0</v>
      </c>
      <c r="E34" s="115"/>
      <c r="F34" s="115">
        <f>D48</f>
        <v>0</v>
      </c>
      <c r="G34" s="115"/>
      <c r="H34" s="37" t="s">
        <v>63</v>
      </c>
      <c r="I34" s="133" t="e">
        <f t="shared" si="1"/>
        <v>#DIV/0!</v>
      </c>
      <c r="J34" s="133"/>
    </row>
    <row r="35" spans="1:13" ht="17.100000000000001" customHeight="1" x14ac:dyDescent="0.25">
      <c r="A35" s="111" t="s">
        <v>90</v>
      </c>
      <c r="B35" s="111"/>
      <c r="C35" s="111"/>
      <c r="D35" s="115">
        <f t="shared" si="3"/>
        <v>0</v>
      </c>
      <c r="E35" s="115"/>
      <c r="F35" s="115">
        <f>D48</f>
        <v>0</v>
      </c>
      <c r="G35" s="115"/>
      <c r="H35" s="37" t="s">
        <v>64</v>
      </c>
      <c r="I35" s="133" t="e">
        <f t="shared" si="1"/>
        <v>#DIV/0!</v>
      </c>
      <c r="J35" s="133"/>
    </row>
    <row r="36" spans="1:13" ht="17.100000000000001" customHeight="1" x14ac:dyDescent="0.25">
      <c r="A36" s="111" t="s">
        <v>91</v>
      </c>
      <c r="B36" s="111"/>
      <c r="C36" s="111"/>
      <c r="D36" s="115">
        <f t="shared" si="3"/>
        <v>0</v>
      </c>
      <c r="E36" s="115"/>
      <c r="F36" s="115">
        <f>D48</f>
        <v>0</v>
      </c>
      <c r="G36" s="115"/>
      <c r="H36" s="37" t="s">
        <v>65</v>
      </c>
      <c r="I36" s="133" t="e">
        <f t="shared" si="1"/>
        <v>#DIV/0!</v>
      </c>
      <c r="J36" s="133"/>
    </row>
    <row r="37" spans="1:13" ht="17.100000000000001" customHeight="1" x14ac:dyDescent="0.25">
      <c r="A37" s="111" t="s">
        <v>92</v>
      </c>
      <c r="B37" s="111"/>
      <c r="C37" s="111"/>
      <c r="D37" s="115">
        <f t="shared" si="3"/>
        <v>0</v>
      </c>
      <c r="E37" s="115"/>
      <c r="F37" s="115">
        <f>D48</f>
        <v>0</v>
      </c>
      <c r="G37" s="115"/>
      <c r="H37" s="37" t="s">
        <v>66</v>
      </c>
      <c r="I37" s="133" t="e">
        <f t="shared" si="1"/>
        <v>#DIV/0!</v>
      </c>
      <c r="J37" s="133"/>
    </row>
    <row r="38" spans="1:13" ht="17.100000000000001" customHeight="1" x14ac:dyDescent="0.25">
      <c r="A38" s="36"/>
      <c r="B38" s="36"/>
      <c r="C38" s="36"/>
      <c r="D38" s="43"/>
      <c r="E38" s="43"/>
      <c r="F38" s="43"/>
      <c r="G38" s="43"/>
      <c r="H38" s="37"/>
      <c r="I38" s="44"/>
      <c r="J38" s="44"/>
    </row>
    <row r="39" spans="1:13" ht="17.100000000000001" customHeight="1" x14ac:dyDescent="0.25">
      <c r="A39" s="36"/>
      <c r="B39" s="28"/>
      <c r="C39" s="28"/>
      <c r="F39" s="28"/>
      <c r="G39" s="28"/>
      <c r="H39" s="28"/>
      <c r="I39" s="28"/>
      <c r="J39" s="28"/>
    </row>
    <row r="40" spans="1:13" ht="17.100000000000001" customHeight="1" x14ac:dyDescent="0.25">
      <c r="B40" s="28"/>
      <c r="C40" s="28"/>
      <c r="D40" s="28"/>
      <c r="E40" s="28"/>
      <c r="G40" s="51"/>
      <c r="H40" s="28"/>
      <c r="I40" s="145"/>
      <c r="J40" s="146"/>
    </row>
    <row r="41" spans="1:13" ht="17.100000000000001" customHeight="1" x14ac:dyDescent="0.25">
      <c r="A41" s="36"/>
      <c r="B41" s="28"/>
      <c r="C41" s="28"/>
      <c r="D41" s="48" t="s">
        <v>95</v>
      </c>
      <c r="E41" s="28"/>
      <c r="F41" s="28"/>
      <c r="G41" s="28"/>
      <c r="H41" s="28"/>
      <c r="I41" s="153" t="e">
        <f>((I20*0.074)+(I21*0.037)+(I22*0.074)+(I23*0.037)+(I24*0.074)+(I25*0.037)+(I26*0.083)+(I27*0.055)+(I28*0.028)+(I29*0.074)+(I30*0.037)+(I31*0.055)+(I32*0.074)+(I33*0.037)+(I34*0.056)+(I35*0.056)+(I36*0.056)+(I37*0.056))</f>
        <v>#DIV/0!</v>
      </c>
      <c r="J41" s="154"/>
    </row>
    <row r="42" spans="1:13" ht="17.100000000000001" customHeight="1" thickBot="1" x14ac:dyDescent="0.3">
      <c r="A42" s="36"/>
      <c r="B42" s="28"/>
      <c r="C42" s="28"/>
      <c r="D42" s="28"/>
      <c r="E42" s="28"/>
      <c r="F42" s="28"/>
      <c r="G42" s="28"/>
      <c r="H42" s="28"/>
      <c r="I42" s="41"/>
      <c r="J42" s="42"/>
    </row>
    <row r="43" spans="1:13" ht="17.100000000000001" customHeight="1" thickTop="1" x14ac:dyDescent="0.25">
      <c r="A43" s="45" t="s">
        <v>17</v>
      </c>
      <c r="B43" s="12" t="s">
        <v>68</v>
      </c>
      <c r="C43" s="12" t="s">
        <v>69</v>
      </c>
      <c r="D43" s="13" t="s">
        <v>117</v>
      </c>
      <c r="E43" s="10" t="s">
        <v>26</v>
      </c>
      <c r="F43" s="50">
        <v>0</v>
      </c>
      <c r="G43" s="10" t="s">
        <v>40</v>
      </c>
      <c r="H43" s="50">
        <v>0</v>
      </c>
      <c r="I43" s="10" t="s">
        <v>34</v>
      </c>
      <c r="J43" s="52">
        <v>0</v>
      </c>
    </row>
    <row r="44" spans="1:13" ht="17.100000000000001" customHeight="1" x14ac:dyDescent="0.25">
      <c r="A44" s="46" t="s">
        <v>20</v>
      </c>
      <c r="B44" s="35">
        <v>3</v>
      </c>
      <c r="C44" s="35">
        <v>0</v>
      </c>
      <c r="D44" s="49">
        <f>SUM(B44*C44)</f>
        <v>0</v>
      </c>
      <c r="E44" s="4" t="s">
        <v>27</v>
      </c>
      <c r="F44" s="7">
        <v>0</v>
      </c>
      <c r="G44" s="4" t="s">
        <v>32</v>
      </c>
      <c r="H44" s="7">
        <v>0</v>
      </c>
      <c r="I44" s="4" t="s">
        <v>35</v>
      </c>
      <c r="J44" s="53">
        <v>0</v>
      </c>
    </row>
    <row r="45" spans="1:13" ht="17.100000000000001" customHeight="1" x14ac:dyDescent="0.25">
      <c r="A45" s="46" t="s">
        <v>21</v>
      </c>
      <c r="B45" s="35">
        <v>3.65</v>
      </c>
      <c r="C45" s="35">
        <v>0</v>
      </c>
      <c r="D45" s="49">
        <f>SUM(B45*C45)</f>
        <v>0</v>
      </c>
      <c r="E45" s="11" t="s">
        <v>28</v>
      </c>
      <c r="F45" s="7">
        <v>2</v>
      </c>
      <c r="G45" s="4" t="s">
        <v>41</v>
      </c>
      <c r="H45" s="7">
        <v>0</v>
      </c>
      <c r="I45" s="4" t="s">
        <v>36</v>
      </c>
      <c r="J45" s="53">
        <v>0</v>
      </c>
    </row>
    <row r="46" spans="1:13" ht="17.100000000000001" customHeight="1" x14ac:dyDescent="0.25">
      <c r="A46" s="46" t="s">
        <v>22</v>
      </c>
      <c r="B46" s="35">
        <v>3.65</v>
      </c>
      <c r="C46" s="35">
        <v>0</v>
      </c>
      <c r="D46" s="49">
        <f>SUM(B46*C46)</f>
        <v>0</v>
      </c>
      <c r="E46" s="11" t="s">
        <v>29</v>
      </c>
      <c r="F46" s="7">
        <v>1</v>
      </c>
      <c r="G46" s="14" t="s">
        <v>42</v>
      </c>
      <c r="H46" s="7">
        <v>0</v>
      </c>
      <c r="I46" s="14" t="s">
        <v>37</v>
      </c>
      <c r="J46" s="53">
        <v>0</v>
      </c>
      <c r="M46" s="1"/>
    </row>
    <row r="47" spans="1:13" ht="17.100000000000001" customHeight="1" x14ac:dyDescent="0.25">
      <c r="A47" s="46" t="s">
        <v>23</v>
      </c>
      <c r="B47" s="35">
        <v>3.65</v>
      </c>
      <c r="C47" s="35">
        <v>0</v>
      </c>
      <c r="D47" s="49">
        <f>SUM(B47*C47)</f>
        <v>0</v>
      </c>
      <c r="E47" s="11" t="s">
        <v>30</v>
      </c>
      <c r="F47" s="7">
        <v>0</v>
      </c>
      <c r="G47" s="14" t="s">
        <v>43</v>
      </c>
      <c r="H47" s="7">
        <v>0</v>
      </c>
      <c r="I47" s="14" t="s">
        <v>38</v>
      </c>
      <c r="J47" s="53">
        <v>0</v>
      </c>
      <c r="L47" s="1"/>
    </row>
    <row r="48" spans="1:13" ht="17.100000000000001" customHeight="1" thickBot="1" x14ac:dyDescent="0.3">
      <c r="A48" s="47" t="s">
        <v>70</v>
      </c>
      <c r="B48" s="55">
        <f>SUM(B44:B47)</f>
        <v>13.950000000000001</v>
      </c>
      <c r="C48" s="55">
        <f>SUM(C44:C47)</f>
        <v>0</v>
      </c>
      <c r="D48" s="56">
        <f>SUM(D44:D47)</f>
        <v>0</v>
      </c>
      <c r="E48" s="8" t="s">
        <v>31</v>
      </c>
      <c r="F48" s="9">
        <v>0</v>
      </c>
      <c r="G48" s="8" t="s">
        <v>33</v>
      </c>
      <c r="H48" s="9">
        <v>0</v>
      </c>
      <c r="I48" s="9" t="s">
        <v>39</v>
      </c>
      <c r="J48" s="54">
        <v>0</v>
      </c>
    </row>
    <row r="49" spans="1:10" ht="17.100000000000001" customHeight="1" thickTop="1" thickBot="1" x14ac:dyDescent="0.3">
      <c r="A49" s="28"/>
      <c r="B49" s="28"/>
      <c r="C49" s="28"/>
      <c r="D49" s="28"/>
      <c r="E49" s="28"/>
      <c r="F49" s="51"/>
      <c r="G49" s="28"/>
      <c r="H49" s="28"/>
      <c r="I49" s="28"/>
      <c r="J49" s="28"/>
    </row>
    <row r="50" spans="1:10" ht="17.100000000000001" customHeight="1" thickTop="1" x14ac:dyDescent="0.25">
      <c r="A50" s="139" t="s">
        <v>94</v>
      </c>
      <c r="B50" s="140"/>
      <c r="C50" s="140"/>
      <c r="D50" s="140"/>
      <c r="E50" s="147" t="s">
        <v>98</v>
      </c>
      <c r="F50" s="148"/>
      <c r="G50" s="149"/>
      <c r="H50" s="151"/>
      <c r="I50" s="148"/>
      <c r="J50" s="152"/>
    </row>
    <row r="51" spans="1:10" ht="17.100000000000001" customHeight="1" x14ac:dyDescent="0.25">
      <c r="A51" s="141"/>
      <c r="B51" s="142"/>
      <c r="C51" s="142"/>
      <c r="D51" s="142"/>
      <c r="E51" s="134" t="s">
        <v>97</v>
      </c>
      <c r="F51" s="135"/>
      <c r="G51" s="137"/>
      <c r="H51" s="134" t="s">
        <v>118</v>
      </c>
      <c r="I51" s="135"/>
      <c r="J51" s="136"/>
    </row>
    <row r="52" spans="1:10" ht="17.100000000000001" customHeight="1" thickBot="1" x14ac:dyDescent="0.3">
      <c r="A52" s="143"/>
      <c r="B52" s="144"/>
      <c r="C52" s="144"/>
      <c r="D52" s="144"/>
      <c r="E52" s="112" t="s">
        <v>96</v>
      </c>
      <c r="F52" s="113"/>
      <c r="G52" s="114"/>
      <c r="H52" s="38"/>
      <c r="I52" s="38"/>
      <c r="J52" s="39"/>
    </row>
    <row r="53" spans="1:10" ht="17.100000000000001" customHeight="1" thickTop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</row>
    <row r="54" spans="1:10" ht="17.100000000000001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</row>
    <row r="55" spans="1:10" ht="17.100000000000001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</row>
    <row r="56" spans="1:10" ht="17.100000000000001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</row>
    <row r="57" spans="1:10" ht="17.100000000000001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</row>
    <row r="58" spans="1:10" ht="17.100000000000001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</row>
    <row r="59" spans="1:10" ht="17.100000000000001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</row>
    <row r="60" spans="1:10" ht="17.100000000000001" customHeight="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</row>
    <row r="61" spans="1:10" ht="17.100000000000001" customHeight="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</row>
    <row r="62" spans="1:10" ht="17.100000000000001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 spans="1:10" ht="17.100000000000001" customHeight="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</row>
    <row r="64" spans="1:10" ht="17.100000000000001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</row>
    <row r="65" spans="1:10" ht="17.100000000000001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</row>
    <row r="66" spans="1:10" ht="16.5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</row>
    <row r="67" spans="1:10" ht="17.100000000000001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</row>
    <row r="68" spans="1:10" ht="17.100000000000001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</row>
    <row r="69" spans="1:10" ht="17.100000000000001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spans="1:10" ht="17.100000000000001" customHeight="1" x14ac:dyDescent="0.25"/>
    <row r="71" spans="1:10" ht="17.100000000000001" customHeight="1" x14ac:dyDescent="0.25"/>
    <row r="72" spans="1:10" ht="17.100000000000001" customHeight="1" x14ac:dyDescent="0.25"/>
    <row r="73" spans="1:10" ht="15" customHeight="1" x14ac:dyDescent="0.25"/>
    <row r="74" spans="1:10" ht="15" customHeight="1" x14ac:dyDescent="0.25"/>
    <row r="75" spans="1:10" ht="15" customHeight="1" x14ac:dyDescent="0.25"/>
    <row r="76" spans="1:10" ht="15" customHeight="1" x14ac:dyDescent="0.25"/>
  </sheetData>
  <mergeCells count="99">
    <mergeCell ref="F12:G13"/>
    <mergeCell ref="C12:C13"/>
    <mergeCell ref="I35:J35"/>
    <mergeCell ref="A25:C25"/>
    <mergeCell ref="F22:G22"/>
    <mergeCell ref="A20:C20"/>
    <mergeCell ref="D18:E19"/>
    <mergeCell ref="I20:J20"/>
    <mergeCell ref="H18:H19"/>
    <mergeCell ref="F20:G20"/>
    <mergeCell ref="B12:B13"/>
    <mergeCell ref="A31:C31"/>
    <mergeCell ref="A12:A13"/>
    <mergeCell ref="A18:C19"/>
    <mergeCell ref="D25:E25"/>
    <mergeCell ref="I23:J23"/>
    <mergeCell ref="F24:G24"/>
    <mergeCell ref="D22:E22"/>
    <mergeCell ref="F21:G21"/>
    <mergeCell ref="D30:E30"/>
    <mergeCell ref="I41:J41"/>
    <mergeCell ref="I27:J27"/>
    <mergeCell ref="F33:G33"/>
    <mergeCell ref="H50:J50"/>
    <mergeCell ref="D31:E31"/>
    <mergeCell ref="A37:C37"/>
    <mergeCell ref="I28:J28"/>
    <mergeCell ref="F37:G37"/>
    <mergeCell ref="A30:C30"/>
    <mergeCell ref="F36:G36"/>
    <mergeCell ref="A28:C28"/>
    <mergeCell ref="D32:E32"/>
    <mergeCell ref="A33:C33"/>
    <mergeCell ref="D37:E37"/>
    <mergeCell ref="I33:J33"/>
    <mergeCell ref="D34:E34"/>
    <mergeCell ref="F35:G35"/>
    <mergeCell ref="I36:J36"/>
    <mergeCell ref="I37:J37"/>
    <mergeCell ref="A27:C27"/>
    <mergeCell ref="I32:J32"/>
    <mergeCell ref="F30:G30"/>
    <mergeCell ref="D27:E27"/>
    <mergeCell ref="D28:E28"/>
    <mergeCell ref="F32:G32"/>
    <mergeCell ref="I31:J31"/>
    <mergeCell ref="A15:J15"/>
    <mergeCell ref="D29:E29"/>
    <mergeCell ref="A32:C32"/>
    <mergeCell ref="I25:J25"/>
    <mergeCell ref="A29:C29"/>
    <mergeCell ref="A23:C23"/>
    <mergeCell ref="A22:C22"/>
    <mergeCell ref="A21:C21"/>
    <mergeCell ref="F23:G23"/>
    <mergeCell ref="F27:G27"/>
    <mergeCell ref="F26:G26"/>
    <mergeCell ref="D21:E21"/>
    <mergeCell ref="I21:J21"/>
    <mergeCell ref="D26:E26"/>
    <mergeCell ref="F28:G28"/>
    <mergeCell ref="I30:J30"/>
    <mergeCell ref="H51:J51"/>
    <mergeCell ref="F25:G25"/>
    <mergeCell ref="D33:E33"/>
    <mergeCell ref="E51:G51"/>
    <mergeCell ref="I18:J19"/>
    <mergeCell ref="F31:G31"/>
    <mergeCell ref="F29:G29"/>
    <mergeCell ref="I22:J22"/>
    <mergeCell ref="F18:G19"/>
    <mergeCell ref="A50:D52"/>
    <mergeCell ref="I40:J40"/>
    <mergeCell ref="F34:G34"/>
    <mergeCell ref="E50:G50"/>
    <mergeCell ref="I29:J29"/>
    <mergeCell ref="D35:E35"/>
    <mergeCell ref="I34:J34"/>
    <mergeCell ref="A7:J7"/>
    <mergeCell ref="I12:J13"/>
    <mergeCell ref="A24:C24"/>
    <mergeCell ref="A26:C26"/>
    <mergeCell ref="D20:E20"/>
    <mergeCell ref="E10:E11"/>
    <mergeCell ref="E12:E13"/>
    <mergeCell ref="F10:J11"/>
    <mergeCell ref="D12:D13"/>
    <mergeCell ref="B10:D11"/>
    <mergeCell ref="A10:A11"/>
    <mergeCell ref="H12:H13"/>
    <mergeCell ref="I26:J26"/>
    <mergeCell ref="D24:E24"/>
    <mergeCell ref="I24:J24"/>
    <mergeCell ref="D23:E23"/>
    <mergeCell ref="A36:C36"/>
    <mergeCell ref="A34:C34"/>
    <mergeCell ref="A35:C35"/>
    <mergeCell ref="E52:G52"/>
    <mergeCell ref="D36:E36"/>
  </mergeCells>
  <printOptions horizontalCentered="1" verticalCentered="1"/>
  <pageMargins left="0.59055118110236227" right="0.59055118110236227" top="0" bottom="0" header="0" footer="0"/>
  <pageSetup paperSize="9" scale="78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04E4-95DE-4447-AE02-38277CBB87DA}">
  <sheetPr>
    <pageSetUpPr fitToPage="1"/>
  </sheetPr>
  <dimension ref="A1:W71"/>
  <sheetViews>
    <sheetView topLeftCell="E1" zoomScaleNormal="100" workbookViewId="0">
      <selection activeCell="J19" sqref="J19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25.5546875" bestFit="1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s="58" t="s">
        <v>21</v>
      </c>
      <c r="L7" s="58" t="s">
        <v>173</v>
      </c>
      <c r="M7">
        <v>11902</v>
      </c>
      <c r="N7">
        <v>12051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25" t="s">
        <v>160</v>
      </c>
      <c r="B8" s="126"/>
      <c r="C8" s="126"/>
      <c r="D8" s="126"/>
      <c r="E8" s="127"/>
      <c r="F8" s="170" t="s">
        <v>165</v>
      </c>
      <c r="G8" s="189" t="s">
        <v>159</v>
      </c>
      <c r="H8" s="190"/>
      <c r="I8" s="193">
        <v>45309</v>
      </c>
      <c r="J8" s="194"/>
      <c r="K8" t="s">
        <v>22</v>
      </c>
      <c r="L8" s="58" t="s">
        <v>174</v>
      </c>
      <c r="M8">
        <v>12685</v>
      </c>
      <c r="N8">
        <v>12829</v>
      </c>
    </row>
    <row r="9" spans="1:23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</row>
    <row r="10" spans="1:23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</row>
    <row r="11" spans="1:23" x14ac:dyDescent="0.25">
      <c r="A11" s="176" t="s">
        <v>215</v>
      </c>
      <c r="B11" s="176"/>
      <c r="C11" s="169" t="s">
        <v>131</v>
      </c>
      <c r="D11" s="169"/>
      <c r="E11" s="169"/>
      <c r="F11" s="125" t="s">
        <v>168</v>
      </c>
      <c r="G11" s="126"/>
      <c r="H11" s="177"/>
      <c r="I11" s="179" t="s">
        <v>301</v>
      </c>
      <c r="J11" s="180"/>
    </row>
    <row r="12" spans="1:23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</row>
    <row r="13" spans="1:23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</row>
    <row r="14" spans="1:23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199</v>
      </c>
      <c r="H14" s="79" t="s">
        <v>200</v>
      </c>
      <c r="I14" s="169" t="s">
        <v>287</v>
      </c>
      <c r="J14" s="171"/>
      <c r="L14">
        <f>11902-490</f>
        <v>11412</v>
      </c>
      <c r="M14" s="27"/>
    </row>
    <row r="15" spans="1:23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201</v>
      </c>
      <c r="H15" s="79" t="s">
        <v>202</v>
      </c>
      <c r="I15" s="172"/>
      <c r="J15" s="173"/>
    </row>
    <row r="16" spans="1:23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  <c r="L16">
        <v>490</v>
      </c>
      <c r="M16">
        <v>639</v>
      </c>
    </row>
    <row r="17" spans="1:18" ht="17.100000000000001" customHeight="1" x14ac:dyDescent="0.25">
      <c r="A17" s="162"/>
      <c r="B17" s="64" t="s">
        <v>0</v>
      </c>
      <c r="C17" s="64" t="s">
        <v>1</v>
      </c>
      <c r="D17" s="162"/>
      <c r="E17" s="162"/>
      <c r="F17" s="162"/>
      <c r="G17" s="162"/>
      <c r="H17" s="161"/>
      <c r="I17" s="162"/>
      <c r="J17" s="163"/>
    </row>
    <row r="18" spans="1:18" ht="17.100000000000001" customHeight="1" x14ac:dyDescent="0.25">
      <c r="A18" s="78"/>
      <c r="B18" s="200" t="s">
        <v>288</v>
      </c>
      <c r="C18" s="201"/>
      <c r="D18" s="201"/>
      <c r="E18" s="201"/>
      <c r="F18" s="201"/>
      <c r="G18" s="201"/>
      <c r="H18" s="201"/>
      <c r="I18" s="202"/>
      <c r="J18" s="64"/>
      <c r="K18" s="81">
        <f>B19-11412</f>
        <v>-10922</v>
      </c>
      <c r="L18" s="81">
        <f>C19-11412</f>
        <v>-10773</v>
      </c>
      <c r="O18" s="60" t="s">
        <v>119</v>
      </c>
      <c r="R18" s="59">
        <v>1</v>
      </c>
    </row>
    <row r="19" spans="1:18" ht="17.100000000000001" customHeight="1" x14ac:dyDescent="0.25">
      <c r="A19" s="78" t="s">
        <v>218</v>
      </c>
      <c r="B19" s="72">
        <v>490</v>
      </c>
      <c r="C19" s="72">
        <v>639</v>
      </c>
      <c r="D19" s="72">
        <f>C19-B19</f>
        <v>149</v>
      </c>
      <c r="E19" s="35">
        <v>7.3</v>
      </c>
      <c r="F19" s="35">
        <f t="shared" ref="F19:F21" si="0">E19*D19</f>
        <v>1087.7</v>
      </c>
      <c r="G19" s="88" t="s">
        <v>111</v>
      </c>
      <c r="H19" s="35"/>
      <c r="I19" s="35" t="s">
        <v>105</v>
      </c>
      <c r="J19" s="64" t="s">
        <v>262</v>
      </c>
      <c r="K19" s="81">
        <f t="shared" ref="K19:L21" si="1">B20-11412</f>
        <v>-10922</v>
      </c>
      <c r="L19" s="81">
        <f t="shared" si="1"/>
        <v>-10773</v>
      </c>
      <c r="O19" s="60" t="s">
        <v>120</v>
      </c>
      <c r="R19" s="59">
        <v>2</v>
      </c>
    </row>
    <row r="20" spans="1:18" ht="17.100000000000001" customHeight="1" x14ac:dyDescent="0.25">
      <c r="A20" s="78" t="s">
        <v>20</v>
      </c>
      <c r="B20" s="72">
        <v>490</v>
      </c>
      <c r="C20" s="72">
        <v>639</v>
      </c>
      <c r="D20" s="72">
        <f>C20-B20</f>
        <v>149</v>
      </c>
      <c r="E20" s="35">
        <v>2</v>
      </c>
      <c r="F20" s="35">
        <f t="shared" si="0"/>
        <v>298</v>
      </c>
      <c r="G20" s="88" t="s">
        <v>110</v>
      </c>
      <c r="H20" s="88"/>
      <c r="I20" s="64" t="s">
        <v>105</v>
      </c>
      <c r="J20" s="64"/>
      <c r="K20" s="81">
        <f t="shared" si="1"/>
        <v>-10921</v>
      </c>
      <c r="L20" s="81">
        <f t="shared" si="1"/>
        <v>-10919</v>
      </c>
      <c r="O20" s="60" t="s">
        <v>121</v>
      </c>
      <c r="R20" s="59">
        <v>3</v>
      </c>
    </row>
    <row r="21" spans="1:18" ht="17.100000000000001" customHeight="1" x14ac:dyDescent="0.25">
      <c r="A21" s="78" t="s">
        <v>218</v>
      </c>
      <c r="B21" s="80">
        <v>491</v>
      </c>
      <c r="C21" s="80">
        <v>493</v>
      </c>
      <c r="D21" s="72">
        <v>2</v>
      </c>
      <c r="E21" s="35">
        <v>7.3</v>
      </c>
      <c r="F21" s="35">
        <f t="shared" si="0"/>
        <v>14.6</v>
      </c>
      <c r="G21" s="88" t="s">
        <v>148</v>
      </c>
      <c r="H21" s="88"/>
      <c r="I21" s="64" t="s">
        <v>105</v>
      </c>
      <c r="J21" s="64"/>
      <c r="K21" s="81">
        <f t="shared" si="1"/>
        <v>-10866</v>
      </c>
      <c r="L21" s="81">
        <f t="shared" si="1"/>
        <v>-10864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218</v>
      </c>
      <c r="B22" s="80">
        <v>546</v>
      </c>
      <c r="C22" s="80">
        <v>548</v>
      </c>
      <c r="D22" s="72">
        <f>C22-B22</f>
        <v>2</v>
      </c>
      <c r="E22" s="35">
        <v>7.3</v>
      </c>
      <c r="F22" s="35">
        <f t="shared" ref="F22" si="2">E22*D22</f>
        <v>14.6</v>
      </c>
      <c r="G22" s="88" t="s">
        <v>148</v>
      </c>
      <c r="H22" s="88"/>
      <c r="I22" s="64" t="s">
        <v>105</v>
      </c>
      <c r="J22" s="64"/>
      <c r="K22" s="81"/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200" t="s">
        <v>289</v>
      </c>
      <c r="C23" s="201"/>
      <c r="D23" s="201"/>
      <c r="E23" s="201"/>
      <c r="F23" s="201"/>
      <c r="G23" s="201"/>
      <c r="H23" s="201"/>
      <c r="I23" s="202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/>
      <c r="B24" s="80"/>
      <c r="C24" s="80"/>
      <c r="D24" s="72"/>
      <c r="E24" s="35"/>
      <c r="F24" s="35"/>
      <c r="G24" s="83"/>
      <c r="H24" s="83"/>
      <c r="I24" s="64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80"/>
      <c r="C25" s="80"/>
      <c r="D25" s="72"/>
      <c r="E25" s="35"/>
      <c r="F25" s="35"/>
      <c r="G25" s="83"/>
      <c r="H25" s="83"/>
      <c r="I25" s="64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3"/>
      <c r="H26" s="83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155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154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149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147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150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148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151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6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3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20</v>
      </c>
      <c r="B45" s="35">
        <v>2</v>
      </c>
      <c r="C45" s="35">
        <v>149</v>
      </c>
      <c r="D45" s="35">
        <f t="shared" ref="D45" si="4">SUM(C45*B45)</f>
        <v>298</v>
      </c>
      <c r="E45" s="64" t="s">
        <v>120</v>
      </c>
      <c r="F45" s="35">
        <f t="shared" si="3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21</v>
      </c>
      <c r="B46" s="35">
        <v>3.65</v>
      </c>
      <c r="C46" s="35">
        <v>149</v>
      </c>
      <c r="D46" s="35">
        <f t="shared" ref="D46:D47" si="5">SUM(C46*B46)</f>
        <v>543.85</v>
      </c>
      <c r="E46" s="64" t="s">
        <v>121</v>
      </c>
      <c r="F46" s="35">
        <f t="shared" si="3"/>
        <v>0</v>
      </c>
      <c r="G46" s="64" t="s">
        <v>125</v>
      </c>
      <c r="H46" s="35">
        <f>SUMIF($G$18:$G$43,G46,$F$18:$F$43)</f>
        <v>0</v>
      </c>
      <c r="I46" s="64" t="s">
        <v>155</v>
      </c>
      <c r="J46" s="35">
        <f>SUMIF($G$18:$G$43,I46,$F$18:$F$43)</f>
        <v>0</v>
      </c>
      <c r="O46" s="62"/>
    </row>
    <row r="47" spans="1:21" ht="17.100000000000001" customHeight="1" x14ac:dyDescent="0.25">
      <c r="A47" s="64" t="s">
        <v>22</v>
      </c>
      <c r="B47" s="35">
        <v>3.65</v>
      </c>
      <c r="C47" s="35">
        <v>149</v>
      </c>
      <c r="D47" s="35">
        <f t="shared" si="5"/>
        <v>543.85</v>
      </c>
      <c r="E47" s="64" t="s">
        <v>122</v>
      </c>
      <c r="F47" s="35">
        <f t="shared" si="3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3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447</v>
      </c>
      <c r="D49" s="35">
        <f>SUM(D45:D47)</f>
        <v>1385.7</v>
      </c>
      <c r="E49" s="64" t="s">
        <v>124</v>
      </c>
      <c r="F49" s="35">
        <f t="shared" si="3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139</v>
      </c>
      <c r="C53" s="5"/>
      <c r="I53" s="5"/>
      <c r="J53" s="25"/>
    </row>
    <row r="54" spans="1:15" ht="17.100000000000001" customHeight="1" x14ac:dyDescent="0.25">
      <c r="A54" s="24" t="s">
        <v>146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140</v>
      </c>
      <c r="B56" s="5"/>
      <c r="C56" s="5"/>
      <c r="J56" s="19"/>
    </row>
    <row r="57" spans="1:15" ht="16.5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143</v>
      </c>
      <c r="J61" s="19"/>
    </row>
    <row r="62" spans="1:15" ht="16.5" customHeight="1" x14ac:dyDescent="0.25">
      <c r="A62" s="26" t="s">
        <v>152</v>
      </c>
      <c r="J62" s="19"/>
    </row>
    <row r="63" spans="1:15" ht="17.100000000000001" customHeight="1" thickBot="1" x14ac:dyDescent="0.3">
      <c r="A63" s="75" t="s">
        <v>153</v>
      </c>
      <c r="B63" s="76"/>
      <c r="C63" s="76"/>
      <c r="D63" s="76"/>
      <c r="E63" s="77"/>
      <c r="F63" s="77"/>
      <c r="G63" s="203"/>
      <c r="H63" s="203"/>
      <c r="I63" s="203"/>
      <c r="J63" s="204"/>
    </row>
    <row r="64" spans="1:15" ht="17.100000000000001" customHeight="1" thickTop="1" x14ac:dyDescent="0.25">
      <c r="E64" s="2"/>
      <c r="F64" s="2"/>
      <c r="G64" s="205"/>
      <c r="H64" s="205"/>
      <c r="I64" s="205"/>
      <c r="J64" s="205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G16:G17"/>
    <mergeCell ref="B23:I23"/>
    <mergeCell ref="B18:I18"/>
  </mergeCells>
  <dataValidations count="1">
    <dataValidation type="list" allowBlank="1" showInputMessage="1" showErrorMessage="1" sqref="G19:G22 G24:G43" xr:uid="{EE94A906-70A6-443D-880C-C5FE854BFB1E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EB7C-95AA-4992-BD93-946BBC1951D2}">
  <sheetPr>
    <pageSetUpPr fitToPage="1"/>
  </sheetPr>
  <dimension ref="A1:W71"/>
  <sheetViews>
    <sheetView topLeftCell="E1" zoomScaleNormal="100" workbookViewId="0">
      <selection activeCell="J19" sqref="J19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25.5546875" bestFit="1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t="s">
        <v>21</v>
      </c>
      <c r="L7" t="s">
        <v>172</v>
      </c>
      <c r="M7">
        <v>3163</v>
      </c>
      <c r="N7">
        <v>3268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25" t="s">
        <v>160</v>
      </c>
      <c r="B8" s="126"/>
      <c r="C8" s="126"/>
      <c r="D8" s="126"/>
      <c r="E8" s="127"/>
      <c r="F8" s="170" t="s">
        <v>165</v>
      </c>
      <c r="G8" s="189" t="s">
        <v>159</v>
      </c>
      <c r="H8" s="190"/>
      <c r="I8" s="193">
        <v>45309</v>
      </c>
      <c r="J8" s="194"/>
      <c r="K8" t="s">
        <v>22</v>
      </c>
      <c r="L8" t="s">
        <v>174</v>
      </c>
      <c r="M8">
        <v>12891</v>
      </c>
      <c r="N8">
        <v>12998</v>
      </c>
    </row>
    <row r="9" spans="1:23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</row>
    <row r="10" spans="1:23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</row>
    <row r="11" spans="1:23" x14ac:dyDescent="0.25">
      <c r="A11" s="176" t="s">
        <v>215</v>
      </c>
      <c r="B11" s="176"/>
      <c r="C11" s="169" t="s">
        <v>131</v>
      </c>
      <c r="D11" s="169"/>
      <c r="E11" s="169"/>
      <c r="F11" s="125" t="s">
        <v>169</v>
      </c>
      <c r="G11" s="126"/>
      <c r="H11" s="177"/>
      <c r="I11" s="179" t="s">
        <v>300</v>
      </c>
      <c r="J11" s="180"/>
    </row>
    <row r="12" spans="1:23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</row>
    <row r="13" spans="1:23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</row>
    <row r="14" spans="1:23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203</v>
      </c>
      <c r="H14" s="79" t="s">
        <v>204</v>
      </c>
      <c r="I14" s="169" t="s">
        <v>292</v>
      </c>
      <c r="J14" s="171"/>
      <c r="M14" s="27"/>
    </row>
    <row r="15" spans="1:23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205</v>
      </c>
      <c r="H15" s="79" t="s">
        <v>206</v>
      </c>
      <c r="I15" s="172"/>
      <c r="J15" s="173"/>
    </row>
    <row r="16" spans="1:23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</row>
    <row r="17" spans="1:18" ht="17.100000000000001" customHeight="1" x14ac:dyDescent="0.25">
      <c r="A17" s="162"/>
      <c r="B17" s="64" t="s">
        <v>0</v>
      </c>
      <c r="C17" s="64" t="s">
        <v>1</v>
      </c>
      <c r="D17" s="162"/>
      <c r="E17" s="162"/>
      <c r="F17" s="162"/>
      <c r="G17" s="162"/>
      <c r="H17" s="161"/>
      <c r="I17" s="162"/>
      <c r="J17" s="163"/>
    </row>
    <row r="18" spans="1:18" ht="17.100000000000001" customHeight="1" x14ac:dyDescent="0.25">
      <c r="A18" s="78"/>
      <c r="B18" s="200" t="s">
        <v>290</v>
      </c>
      <c r="C18" s="201"/>
      <c r="D18" s="201"/>
      <c r="E18" s="201"/>
      <c r="F18" s="201"/>
      <c r="G18" s="201"/>
      <c r="H18" s="201"/>
      <c r="I18" s="202"/>
      <c r="J18" s="64"/>
      <c r="K18" s="81">
        <f>B19-3163</f>
        <v>-3163</v>
      </c>
      <c r="L18" s="81">
        <f>C19-3163</f>
        <v>-3058</v>
      </c>
      <c r="O18" s="60" t="s">
        <v>119</v>
      </c>
      <c r="R18" s="59">
        <v>1</v>
      </c>
    </row>
    <row r="19" spans="1:18" ht="17.100000000000001" customHeight="1" x14ac:dyDescent="0.25">
      <c r="A19" s="78" t="s">
        <v>218</v>
      </c>
      <c r="B19" s="72">
        <v>0</v>
      </c>
      <c r="C19" s="72">
        <v>105</v>
      </c>
      <c r="D19" s="72">
        <f>C19-B19</f>
        <v>105</v>
      </c>
      <c r="E19" s="35">
        <v>7.3</v>
      </c>
      <c r="F19" s="35">
        <f t="shared" ref="F19:F21" si="0">E19*D19</f>
        <v>766.5</v>
      </c>
      <c r="G19" s="88" t="s">
        <v>110</v>
      </c>
      <c r="H19" s="35"/>
      <c r="I19" s="35" t="s">
        <v>105</v>
      </c>
      <c r="J19" s="64" t="s">
        <v>263</v>
      </c>
      <c r="K19" s="81">
        <f t="shared" ref="K19:L20" si="1">B20-3163</f>
        <v>-3163</v>
      </c>
      <c r="L19" s="81">
        <f t="shared" si="1"/>
        <v>-3058</v>
      </c>
      <c r="O19" s="60" t="s">
        <v>120</v>
      </c>
      <c r="R19" s="59">
        <v>2</v>
      </c>
    </row>
    <row r="20" spans="1:18" ht="17.100000000000001" customHeight="1" x14ac:dyDescent="0.25">
      <c r="A20" s="78" t="s">
        <v>20</v>
      </c>
      <c r="B20" s="72">
        <v>0</v>
      </c>
      <c r="C20" s="72">
        <v>105</v>
      </c>
      <c r="D20" s="72">
        <f>C20-B20</f>
        <v>105</v>
      </c>
      <c r="E20" s="35">
        <v>2</v>
      </c>
      <c r="F20" s="35">
        <f t="shared" si="0"/>
        <v>210</v>
      </c>
      <c r="G20" s="88" t="s">
        <v>110</v>
      </c>
      <c r="H20" s="35"/>
      <c r="I20" s="35" t="s">
        <v>105</v>
      </c>
      <c r="J20" s="64"/>
      <c r="K20" s="81">
        <f t="shared" si="1"/>
        <v>-3156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22</v>
      </c>
      <c r="B21" s="80">
        <v>7</v>
      </c>
      <c r="C21" s="80"/>
      <c r="D21" s="89">
        <v>0.5</v>
      </c>
      <c r="E21" s="35">
        <v>3.65</v>
      </c>
      <c r="F21" s="35">
        <f t="shared" si="0"/>
        <v>1.825</v>
      </c>
      <c r="G21" s="88" t="s">
        <v>150</v>
      </c>
      <c r="H21" s="88"/>
      <c r="I21" s="64" t="s">
        <v>105</v>
      </c>
      <c r="J21" s="64"/>
      <c r="K21" s="81"/>
      <c r="L21" s="81"/>
      <c r="O21" s="60" t="s">
        <v>122</v>
      </c>
      <c r="R21" s="58" t="s">
        <v>99</v>
      </c>
    </row>
    <row r="22" spans="1:18" ht="17.100000000000001" customHeight="1" x14ac:dyDescent="0.25">
      <c r="A22" s="78"/>
      <c r="B22" s="200" t="s">
        <v>291</v>
      </c>
      <c r="C22" s="201"/>
      <c r="D22" s="201"/>
      <c r="E22" s="201"/>
      <c r="F22" s="201"/>
      <c r="G22" s="201"/>
      <c r="H22" s="201"/>
      <c r="I22" s="202"/>
      <c r="J22" s="64"/>
      <c r="K22" s="81"/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80"/>
      <c r="C23" s="80"/>
      <c r="D23" s="72"/>
      <c r="E23" s="35"/>
      <c r="F23" s="35"/>
      <c r="G23" s="83"/>
      <c r="H23" s="83"/>
      <c r="I23" s="64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/>
      <c r="B24" s="80"/>
      <c r="C24" s="80"/>
      <c r="D24" s="72"/>
      <c r="E24" s="35"/>
      <c r="F24" s="35"/>
      <c r="G24" s="83"/>
      <c r="H24" s="83"/>
      <c r="I24" s="64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80"/>
      <c r="C25" s="80"/>
      <c r="D25" s="72"/>
      <c r="E25" s="35"/>
      <c r="F25" s="35"/>
      <c r="G25" s="83"/>
      <c r="H25" s="83"/>
      <c r="I25" s="64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3"/>
      <c r="H26" s="83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155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154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149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147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150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148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151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2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20</v>
      </c>
      <c r="B45" s="35">
        <v>2</v>
      </c>
      <c r="C45" s="35">
        <v>105</v>
      </c>
      <c r="D45" s="35">
        <f t="shared" ref="D45" si="3">SUM(C45*B45)</f>
        <v>210</v>
      </c>
      <c r="E45" s="64" t="s">
        <v>120</v>
      </c>
      <c r="F45" s="35">
        <f t="shared" si="2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21</v>
      </c>
      <c r="B46" s="35">
        <v>3.65</v>
      </c>
      <c r="C46" s="35">
        <v>105</v>
      </c>
      <c r="D46" s="35">
        <f t="shared" ref="D46:D47" si="4">SUM(C46*B46)</f>
        <v>383.25</v>
      </c>
      <c r="E46" s="64" t="s">
        <v>121</v>
      </c>
      <c r="F46" s="35">
        <f t="shared" si="2"/>
        <v>0</v>
      </c>
      <c r="G46" s="64" t="s">
        <v>125</v>
      </c>
      <c r="H46" s="35">
        <f>SUMIF($G$18:$G$43,G46,$F$18:$F$43)</f>
        <v>0</v>
      </c>
      <c r="I46" s="64" t="s">
        <v>155</v>
      </c>
      <c r="J46" s="35">
        <f>SUMIF($G$18:$G$43,I46,$F$18:$F$43)</f>
        <v>0</v>
      </c>
      <c r="O46" s="62"/>
    </row>
    <row r="47" spans="1:21" ht="17.100000000000001" customHeight="1" x14ac:dyDescent="0.25">
      <c r="A47" s="64" t="s">
        <v>22</v>
      </c>
      <c r="B47" s="35">
        <v>3.65</v>
      </c>
      <c r="C47" s="35">
        <v>105</v>
      </c>
      <c r="D47" s="35">
        <f t="shared" si="4"/>
        <v>383.25</v>
      </c>
      <c r="E47" s="64" t="s">
        <v>122</v>
      </c>
      <c r="F47" s="35">
        <f t="shared" si="2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315</v>
      </c>
      <c r="D49" s="35">
        <f>SUM(D45:D47)</f>
        <v>976.5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139</v>
      </c>
      <c r="C53" s="5"/>
      <c r="I53" s="5"/>
      <c r="J53" s="25"/>
    </row>
    <row r="54" spans="1:15" ht="17.100000000000001" customHeight="1" x14ac:dyDescent="0.25">
      <c r="A54" s="24" t="s">
        <v>146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140</v>
      </c>
      <c r="B56" s="5"/>
      <c r="C56" s="5"/>
      <c r="J56" s="19"/>
    </row>
    <row r="57" spans="1:15" ht="16.5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143</v>
      </c>
      <c r="J61" s="19"/>
    </row>
    <row r="62" spans="1:15" ht="16.5" customHeight="1" x14ac:dyDescent="0.25">
      <c r="A62" s="26" t="s">
        <v>152</v>
      </c>
      <c r="J62" s="19"/>
    </row>
    <row r="63" spans="1:15" ht="17.100000000000001" customHeight="1" thickBot="1" x14ac:dyDescent="0.3">
      <c r="A63" s="75" t="s">
        <v>153</v>
      </c>
      <c r="B63" s="76"/>
      <c r="C63" s="76"/>
      <c r="D63" s="76"/>
      <c r="E63" s="77"/>
      <c r="F63" s="77"/>
      <c r="G63" s="203"/>
      <c r="H63" s="203"/>
      <c r="I63" s="203"/>
      <c r="J63" s="204"/>
    </row>
    <row r="64" spans="1:15" ht="17.100000000000001" customHeight="1" thickTop="1" x14ac:dyDescent="0.25">
      <c r="E64" s="2"/>
      <c r="F64" s="2"/>
      <c r="G64" s="205"/>
      <c r="H64" s="205"/>
      <c r="I64" s="205"/>
      <c r="J64" s="205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G16:G17"/>
    <mergeCell ref="B22:I22"/>
    <mergeCell ref="B18:I18"/>
  </mergeCells>
  <dataValidations count="2">
    <dataValidation type="list" allowBlank="1" showInputMessage="1" showErrorMessage="1" sqref="H21 H23:H43" xr:uid="{3049270F-F5D0-4731-8596-A0848371B510}">
      <formula1>$R$17:$R$23</formula1>
    </dataValidation>
    <dataValidation type="list" allowBlank="1" showInputMessage="1" showErrorMessage="1" sqref="G19:G21 G23:G43" xr:uid="{9454785D-B6B2-41FA-85B9-2C1CFC3F3D68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AAF2-38AE-4C54-B10E-B4C10A5E5E92}">
  <sheetPr>
    <pageSetUpPr fitToPage="1"/>
  </sheetPr>
  <dimension ref="A1:W71"/>
  <sheetViews>
    <sheetView topLeftCell="F1" zoomScaleNormal="100" workbookViewId="0">
      <selection activeCell="J21" sqref="J21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25.5546875" bestFit="1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t="s">
        <v>21</v>
      </c>
      <c r="L7" t="s">
        <v>172</v>
      </c>
      <c r="M7">
        <v>0</v>
      </c>
      <c r="N7">
        <v>153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25" t="s">
        <v>160</v>
      </c>
      <c r="B8" s="126"/>
      <c r="C8" s="126"/>
      <c r="D8" s="126"/>
      <c r="E8" s="127"/>
      <c r="F8" s="170" t="s">
        <v>158</v>
      </c>
      <c r="G8" s="189" t="s">
        <v>159</v>
      </c>
      <c r="H8" s="190"/>
      <c r="I8" s="193">
        <v>45309</v>
      </c>
      <c r="J8" s="194"/>
      <c r="K8" t="s">
        <v>22</v>
      </c>
      <c r="L8" t="s">
        <v>176</v>
      </c>
      <c r="M8">
        <v>0</v>
      </c>
      <c r="N8">
        <v>153</v>
      </c>
    </row>
    <row r="9" spans="1:23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</row>
    <row r="10" spans="1:23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</row>
    <row r="11" spans="1:23" x14ac:dyDescent="0.25">
      <c r="A11" s="176" t="s">
        <v>215</v>
      </c>
      <c r="B11" s="176"/>
      <c r="C11" s="169" t="s">
        <v>131</v>
      </c>
      <c r="D11" s="169"/>
      <c r="E11" s="169"/>
      <c r="F11" s="125" t="s">
        <v>170</v>
      </c>
      <c r="G11" s="126"/>
      <c r="H11" s="177"/>
      <c r="I11" s="179" t="s">
        <v>299</v>
      </c>
      <c r="J11" s="180"/>
    </row>
    <row r="12" spans="1:23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</row>
    <row r="13" spans="1:23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</row>
    <row r="14" spans="1:23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207</v>
      </c>
      <c r="H14" s="79" t="s">
        <v>208</v>
      </c>
      <c r="I14" s="169" t="s">
        <v>281</v>
      </c>
      <c r="J14" s="171"/>
      <c r="M14" s="27"/>
    </row>
    <row r="15" spans="1:23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209</v>
      </c>
      <c r="H15" s="79" t="s">
        <v>210</v>
      </c>
      <c r="I15" s="172"/>
      <c r="J15" s="173"/>
    </row>
    <row r="16" spans="1:23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</row>
    <row r="17" spans="1:18" ht="17.100000000000001" customHeight="1" x14ac:dyDescent="0.25">
      <c r="A17" s="162"/>
      <c r="B17" s="64" t="s">
        <v>0</v>
      </c>
      <c r="C17" s="64" t="s">
        <v>1</v>
      </c>
      <c r="D17" s="162"/>
      <c r="E17" s="162"/>
      <c r="F17" s="162"/>
      <c r="G17" s="162"/>
      <c r="H17" s="161"/>
      <c r="I17" s="162"/>
      <c r="J17" s="163"/>
    </row>
    <row r="18" spans="1:18" ht="17.100000000000001" customHeight="1" x14ac:dyDescent="0.25">
      <c r="A18" s="78"/>
      <c r="B18" s="200" t="s">
        <v>293</v>
      </c>
      <c r="C18" s="201"/>
      <c r="D18" s="201"/>
      <c r="E18" s="201"/>
      <c r="F18" s="201"/>
      <c r="G18" s="201"/>
      <c r="H18" s="201"/>
      <c r="I18" s="202"/>
      <c r="J18" s="64"/>
      <c r="K18" s="81">
        <f>B19+364</f>
        <v>728</v>
      </c>
      <c r="L18" s="81">
        <f>C19+364</f>
        <v>849</v>
      </c>
      <c r="M18" s="81">
        <v>364</v>
      </c>
      <c r="N18">
        <v>517</v>
      </c>
      <c r="O18" s="60" t="s">
        <v>119</v>
      </c>
      <c r="R18" s="59">
        <v>1</v>
      </c>
    </row>
    <row r="19" spans="1:18" ht="17.100000000000001" customHeight="1" x14ac:dyDescent="0.25">
      <c r="A19" s="78" t="s">
        <v>218</v>
      </c>
      <c r="B19" s="80">
        <v>364</v>
      </c>
      <c r="C19" s="80">
        <v>485</v>
      </c>
      <c r="D19" s="72">
        <v>121</v>
      </c>
      <c r="E19" s="35">
        <v>7.3</v>
      </c>
      <c r="F19" s="35">
        <f t="shared" ref="F19:F22" si="0">E19*D19</f>
        <v>883.3</v>
      </c>
      <c r="G19" s="88" t="s">
        <v>111</v>
      </c>
      <c r="H19" s="88"/>
      <c r="I19" s="64" t="s">
        <v>105</v>
      </c>
      <c r="J19" s="64" t="s">
        <v>264</v>
      </c>
      <c r="K19" s="81">
        <f t="shared" ref="K19:L20" si="1">B20+364</f>
        <v>728</v>
      </c>
      <c r="L19" s="81">
        <f t="shared" si="1"/>
        <v>881</v>
      </c>
      <c r="O19" s="60" t="s">
        <v>120</v>
      </c>
      <c r="R19" s="59">
        <v>2</v>
      </c>
    </row>
    <row r="20" spans="1:18" ht="17.100000000000001" customHeight="1" x14ac:dyDescent="0.25">
      <c r="A20" s="78" t="s">
        <v>20</v>
      </c>
      <c r="B20" s="80">
        <v>364</v>
      </c>
      <c r="C20" s="80">
        <v>517</v>
      </c>
      <c r="D20" s="72">
        <v>153</v>
      </c>
      <c r="E20" s="35">
        <v>2</v>
      </c>
      <c r="F20" s="35">
        <f>E20*D20</f>
        <v>306</v>
      </c>
      <c r="G20" s="88" t="s">
        <v>110</v>
      </c>
      <c r="H20" s="83"/>
      <c r="I20" s="64" t="s">
        <v>105</v>
      </c>
      <c r="J20" s="64"/>
      <c r="K20" s="81">
        <f t="shared" si="1"/>
        <v>734</v>
      </c>
      <c r="L20" s="81">
        <f t="shared" si="1"/>
        <v>364</v>
      </c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370</v>
      </c>
      <c r="C21" s="80"/>
      <c r="D21" s="89">
        <v>0.5</v>
      </c>
      <c r="E21" s="35">
        <v>3.65</v>
      </c>
      <c r="F21" s="35">
        <f>E21*D21</f>
        <v>1.825</v>
      </c>
      <c r="G21" s="88" t="s">
        <v>125</v>
      </c>
      <c r="H21" s="88">
        <v>1</v>
      </c>
      <c r="I21" s="64" t="s">
        <v>105</v>
      </c>
      <c r="J21" s="64" t="s">
        <v>265</v>
      </c>
      <c r="K21" s="81">
        <f>B22+364</f>
        <v>849</v>
      </c>
      <c r="L21" s="81">
        <f>C22+364</f>
        <v>881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218</v>
      </c>
      <c r="B22" s="80">
        <v>485</v>
      </c>
      <c r="C22" s="80">
        <v>517</v>
      </c>
      <c r="D22" s="72">
        <f>C22-B22</f>
        <v>32</v>
      </c>
      <c r="E22" s="35">
        <v>7.3</v>
      </c>
      <c r="F22" s="35">
        <f t="shared" si="0"/>
        <v>233.6</v>
      </c>
      <c r="G22" s="88" t="s">
        <v>110</v>
      </c>
      <c r="H22" s="88"/>
      <c r="I22" s="64" t="s">
        <v>105</v>
      </c>
      <c r="J22" s="64"/>
      <c r="K22" s="81"/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200" t="s">
        <v>294</v>
      </c>
      <c r="C23" s="201"/>
      <c r="D23" s="201"/>
      <c r="E23" s="201"/>
      <c r="F23" s="201"/>
      <c r="G23" s="201"/>
      <c r="H23" s="201"/>
      <c r="I23" s="202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/>
      <c r="B24" s="80"/>
      <c r="C24" s="80"/>
      <c r="D24" s="72"/>
      <c r="E24" s="35"/>
      <c r="F24" s="35"/>
      <c r="G24" s="83"/>
      <c r="H24" s="83"/>
      <c r="I24" s="64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80"/>
      <c r="C25" s="80"/>
      <c r="D25" s="72"/>
      <c r="E25" s="35"/>
      <c r="F25" s="35"/>
      <c r="G25" s="83"/>
      <c r="H25" s="83"/>
      <c r="I25" s="64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3"/>
      <c r="H26" s="83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155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154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149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147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150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148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151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6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2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20</v>
      </c>
      <c r="B45" s="35">
        <v>2</v>
      </c>
      <c r="C45" s="35">
        <v>153</v>
      </c>
      <c r="D45" s="35">
        <f t="shared" ref="D45:D47" si="3">SUM(C45*B45)</f>
        <v>306</v>
      </c>
      <c r="E45" s="64" t="s">
        <v>120</v>
      </c>
      <c r="F45" s="35">
        <f t="shared" si="2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21</v>
      </c>
      <c r="B46" s="35">
        <v>3.65</v>
      </c>
      <c r="C46" s="35">
        <v>153</v>
      </c>
      <c r="D46" s="35">
        <f t="shared" si="3"/>
        <v>558.44999999999993</v>
      </c>
      <c r="E46" s="64" t="s">
        <v>121</v>
      </c>
      <c r="F46" s="35">
        <f t="shared" si="2"/>
        <v>0</v>
      </c>
      <c r="G46" s="64" t="s">
        <v>125</v>
      </c>
      <c r="H46" s="35">
        <f>SUMIF($G$18:$G$43,G46,$F$18:$F$43)</f>
        <v>1.825</v>
      </c>
      <c r="I46" s="64" t="s">
        <v>155</v>
      </c>
      <c r="J46" s="35">
        <f>SUMIF($G$18:$G$43,I46,$F$18:$F$43)</f>
        <v>0</v>
      </c>
      <c r="O46" s="62"/>
    </row>
    <row r="47" spans="1:21" ht="17.100000000000001" customHeight="1" x14ac:dyDescent="0.25">
      <c r="A47" s="64" t="s">
        <v>22</v>
      </c>
      <c r="B47" s="35">
        <v>3.65</v>
      </c>
      <c r="C47" s="35">
        <v>153</v>
      </c>
      <c r="D47" s="35">
        <f t="shared" si="3"/>
        <v>558.44999999999993</v>
      </c>
      <c r="E47" s="64" t="s">
        <v>122</v>
      </c>
      <c r="F47" s="35">
        <f t="shared" si="2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459</v>
      </c>
      <c r="D49" s="35">
        <f>SUM(D45:D47)</f>
        <v>1422.8999999999999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139</v>
      </c>
      <c r="C53" s="5"/>
      <c r="I53" s="5"/>
      <c r="J53" s="25"/>
    </row>
    <row r="54" spans="1:15" ht="17.100000000000001" customHeight="1" x14ac:dyDescent="0.25">
      <c r="A54" s="24" t="s">
        <v>146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140</v>
      </c>
      <c r="B56" s="5"/>
      <c r="C56" s="5"/>
      <c r="J56" s="19"/>
    </row>
    <row r="57" spans="1:15" ht="16.5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143</v>
      </c>
      <c r="J61" s="19"/>
    </row>
    <row r="62" spans="1:15" ht="16.5" customHeight="1" x14ac:dyDescent="0.25">
      <c r="A62" s="26" t="s">
        <v>152</v>
      </c>
      <c r="J62" s="19"/>
    </row>
    <row r="63" spans="1:15" ht="17.100000000000001" customHeight="1" thickBot="1" x14ac:dyDescent="0.3">
      <c r="A63" s="75" t="s">
        <v>153</v>
      </c>
      <c r="B63" s="76"/>
      <c r="C63" s="76"/>
      <c r="D63" s="76"/>
      <c r="E63" s="77"/>
      <c r="F63" s="77"/>
      <c r="G63" s="203"/>
      <c r="H63" s="203"/>
      <c r="I63" s="203"/>
      <c r="J63" s="204"/>
    </row>
    <row r="64" spans="1:15" ht="17.100000000000001" customHeight="1" thickTop="1" x14ac:dyDescent="0.25">
      <c r="E64" s="2"/>
      <c r="F64" s="2"/>
      <c r="G64" s="205"/>
      <c r="H64" s="205"/>
      <c r="I64" s="205"/>
      <c r="J64" s="205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G16:G17"/>
    <mergeCell ref="B23:I23"/>
    <mergeCell ref="B18:I18"/>
  </mergeCells>
  <dataValidations count="1">
    <dataValidation type="list" allowBlank="1" showInputMessage="1" showErrorMessage="1" sqref="G19:G22 G24:G43" xr:uid="{B487FE2E-244A-42C1-B6CF-E8229B615789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F2F7-E9EC-40BD-A0A9-AFA0CE153C18}">
  <sheetPr>
    <pageSetUpPr fitToPage="1"/>
  </sheetPr>
  <dimension ref="A1:W71"/>
  <sheetViews>
    <sheetView topLeftCell="D1" zoomScaleNormal="100" workbookViewId="0">
      <selection activeCell="J19" sqref="J19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25.5546875" bestFit="1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t="s">
        <v>21</v>
      </c>
      <c r="L7" t="s">
        <v>173</v>
      </c>
      <c r="M7">
        <v>12274</v>
      </c>
      <c r="N7">
        <v>12362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25" t="s">
        <v>160</v>
      </c>
      <c r="B8" s="126"/>
      <c r="C8" s="126"/>
      <c r="D8" s="126"/>
      <c r="E8" s="127"/>
      <c r="F8" s="170" t="s">
        <v>165</v>
      </c>
      <c r="G8" s="189" t="s">
        <v>159</v>
      </c>
      <c r="H8" s="190"/>
      <c r="I8" s="193">
        <v>45309</v>
      </c>
      <c r="J8" s="194"/>
      <c r="K8" t="s">
        <v>22</v>
      </c>
      <c r="L8" t="s">
        <v>176</v>
      </c>
      <c r="M8">
        <v>185</v>
      </c>
      <c r="N8">
        <v>275</v>
      </c>
    </row>
    <row r="9" spans="1:23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</row>
    <row r="10" spans="1:23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</row>
    <row r="11" spans="1:23" x14ac:dyDescent="0.25">
      <c r="A11" s="176" t="s">
        <v>215</v>
      </c>
      <c r="B11" s="176"/>
      <c r="C11" s="169" t="s">
        <v>131</v>
      </c>
      <c r="D11" s="169"/>
      <c r="E11" s="169"/>
      <c r="F11" s="125" t="s">
        <v>171</v>
      </c>
      <c r="G11" s="126"/>
      <c r="H11" s="177"/>
      <c r="I11" s="179" t="s">
        <v>298</v>
      </c>
      <c r="J11" s="180"/>
    </row>
    <row r="12" spans="1:23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</row>
    <row r="13" spans="1:23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</row>
    <row r="14" spans="1:23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211</v>
      </c>
      <c r="H14" s="79" t="s">
        <v>212</v>
      </c>
      <c r="I14" s="169" t="s">
        <v>297</v>
      </c>
      <c r="J14" s="171"/>
      <c r="M14" s="27"/>
    </row>
    <row r="15" spans="1:23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213</v>
      </c>
      <c r="H15" s="79" t="s">
        <v>214</v>
      </c>
      <c r="I15" s="172"/>
      <c r="J15" s="173"/>
    </row>
    <row r="16" spans="1:23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</row>
    <row r="17" spans="1:18" ht="17.100000000000001" customHeight="1" x14ac:dyDescent="0.25">
      <c r="A17" s="162"/>
      <c r="B17" s="64" t="s">
        <v>0</v>
      </c>
      <c r="C17" s="64" t="s">
        <v>1</v>
      </c>
      <c r="D17" s="162"/>
      <c r="E17" s="162"/>
      <c r="F17" s="162"/>
      <c r="G17" s="162"/>
      <c r="H17" s="161"/>
      <c r="I17" s="162"/>
      <c r="J17" s="163"/>
    </row>
    <row r="18" spans="1:18" ht="17.100000000000001" customHeight="1" x14ac:dyDescent="0.25">
      <c r="A18" s="78"/>
      <c r="B18" s="200" t="s">
        <v>295</v>
      </c>
      <c r="C18" s="201"/>
      <c r="D18" s="201"/>
      <c r="E18" s="201"/>
      <c r="F18" s="201"/>
      <c r="G18" s="201"/>
      <c r="H18" s="201"/>
      <c r="I18" s="202"/>
      <c r="J18" s="64"/>
      <c r="K18" s="81">
        <f>B19-12274</f>
        <v>-12274</v>
      </c>
      <c r="L18" s="81">
        <f>C19-12274</f>
        <v>-12186</v>
      </c>
      <c r="O18" s="60" t="s">
        <v>119</v>
      </c>
      <c r="R18" s="59">
        <v>1</v>
      </c>
    </row>
    <row r="19" spans="1:18" ht="17.100000000000001" customHeight="1" x14ac:dyDescent="0.25">
      <c r="A19" s="78" t="s">
        <v>266</v>
      </c>
      <c r="B19" s="80">
        <v>0</v>
      </c>
      <c r="C19" s="80">
        <v>88</v>
      </c>
      <c r="D19" s="72">
        <f>C19-B19</f>
        <v>88</v>
      </c>
      <c r="E19" s="35">
        <v>9.3000000000000007</v>
      </c>
      <c r="F19" s="35">
        <f t="shared" ref="F19" si="0">E19*D19</f>
        <v>818.40000000000009</v>
      </c>
      <c r="G19" s="88" t="s">
        <v>110</v>
      </c>
      <c r="H19" s="88"/>
      <c r="I19" s="64" t="s">
        <v>105</v>
      </c>
      <c r="J19" s="64" t="s">
        <v>267</v>
      </c>
      <c r="K19" s="81"/>
      <c r="L19" s="81"/>
      <c r="O19" s="60" t="s">
        <v>120</v>
      </c>
      <c r="R19" s="59">
        <v>2</v>
      </c>
    </row>
    <row r="20" spans="1:18" ht="17.100000000000001" customHeight="1" x14ac:dyDescent="0.25">
      <c r="A20" s="78"/>
      <c r="B20" s="200" t="s">
        <v>296</v>
      </c>
      <c r="C20" s="201"/>
      <c r="D20" s="201"/>
      <c r="E20" s="201"/>
      <c r="F20" s="201"/>
      <c r="G20" s="201"/>
      <c r="H20" s="201"/>
      <c r="I20" s="202"/>
      <c r="J20" s="64"/>
      <c r="K20" s="81"/>
      <c r="L20" s="81"/>
      <c r="O20" s="60" t="s">
        <v>121</v>
      </c>
      <c r="R20" s="59">
        <v>3</v>
      </c>
    </row>
    <row r="21" spans="1:18" ht="17.100000000000001" customHeight="1" x14ac:dyDescent="0.25">
      <c r="A21" s="78"/>
      <c r="B21" s="80"/>
      <c r="C21" s="80"/>
      <c r="D21" s="72"/>
      <c r="E21" s="35"/>
      <c r="F21" s="35"/>
      <c r="G21" s="83"/>
      <c r="H21" s="83"/>
      <c r="I21" s="64"/>
      <c r="J21" s="64"/>
      <c r="K21" s="81"/>
      <c r="L21" s="81"/>
      <c r="O21" s="60" t="s">
        <v>122</v>
      </c>
      <c r="R21" s="58" t="s">
        <v>99</v>
      </c>
    </row>
    <row r="22" spans="1:18" ht="17.100000000000001" customHeight="1" x14ac:dyDescent="0.25">
      <c r="A22" s="78"/>
      <c r="B22" s="80"/>
      <c r="C22" s="80"/>
      <c r="D22" s="72"/>
      <c r="E22" s="35"/>
      <c r="F22" s="35"/>
      <c r="G22" s="83"/>
      <c r="H22" s="83"/>
      <c r="I22" s="64"/>
      <c r="J22" s="64"/>
      <c r="K22" s="81"/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80"/>
      <c r="C23" s="80"/>
      <c r="D23" s="72"/>
      <c r="E23" s="35"/>
      <c r="F23" s="35"/>
      <c r="G23" s="83"/>
      <c r="H23" s="83"/>
      <c r="I23" s="64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/>
      <c r="B24" s="80"/>
      <c r="C24" s="80"/>
      <c r="D24" s="72"/>
      <c r="E24" s="35"/>
      <c r="F24" s="35"/>
      <c r="G24" s="83"/>
      <c r="H24" s="83"/>
      <c r="I24" s="64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80"/>
      <c r="C25" s="80"/>
      <c r="D25" s="72"/>
      <c r="E25" s="35"/>
      <c r="F25" s="35"/>
      <c r="G25" s="83"/>
      <c r="H25" s="83"/>
      <c r="I25" s="64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3"/>
      <c r="H26" s="83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155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154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149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147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150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148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151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1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20</v>
      </c>
      <c r="B45" s="35">
        <v>2</v>
      </c>
      <c r="C45" s="35">
        <v>88</v>
      </c>
      <c r="D45" s="35">
        <f t="shared" ref="D45:D47" si="2">SUM(C45*B45)</f>
        <v>176</v>
      </c>
      <c r="E45" s="64" t="s">
        <v>120</v>
      </c>
      <c r="F45" s="35">
        <f t="shared" si="1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21</v>
      </c>
      <c r="B46" s="35">
        <v>3.65</v>
      </c>
      <c r="C46" s="35">
        <v>88</v>
      </c>
      <c r="D46" s="35">
        <f t="shared" si="2"/>
        <v>321.2</v>
      </c>
      <c r="E46" s="64" t="s">
        <v>121</v>
      </c>
      <c r="F46" s="35">
        <f t="shared" si="1"/>
        <v>0</v>
      </c>
      <c r="G46" s="64" t="s">
        <v>125</v>
      </c>
      <c r="H46" s="35">
        <f>SUMIF($G$18:$G$43,G46,$F$18:$F$43)</f>
        <v>0</v>
      </c>
      <c r="I46" s="64" t="s">
        <v>155</v>
      </c>
      <c r="J46" s="35">
        <f>SUMIF($G$18:$G$43,I46,$F$18:$F$43)</f>
        <v>0</v>
      </c>
      <c r="O46" s="62"/>
    </row>
    <row r="47" spans="1:21" ht="17.100000000000001" customHeight="1" x14ac:dyDescent="0.25">
      <c r="A47" s="64" t="s">
        <v>22</v>
      </c>
      <c r="B47" s="35">
        <v>3.65</v>
      </c>
      <c r="C47" s="35">
        <v>88</v>
      </c>
      <c r="D47" s="35">
        <f t="shared" si="2"/>
        <v>321.2</v>
      </c>
      <c r="E47" s="64" t="s">
        <v>122</v>
      </c>
      <c r="F47" s="35">
        <f t="shared" si="1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1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264</v>
      </c>
      <c r="D49" s="35">
        <f>SUM(D45:D47)</f>
        <v>818.4</v>
      </c>
      <c r="E49" s="64" t="s">
        <v>124</v>
      </c>
      <c r="F49" s="35">
        <f t="shared" si="1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139</v>
      </c>
      <c r="C53" s="5"/>
      <c r="I53" s="5"/>
      <c r="J53" s="25"/>
    </row>
    <row r="54" spans="1:15" ht="17.100000000000001" customHeight="1" x14ac:dyDescent="0.25">
      <c r="A54" s="24" t="s">
        <v>146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140</v>
      </c>
      <c r="B56" s="5"/>
      <c r="C56" s="5"/>
      <c r="J56" s="19"/>
    </row>
    <row r="57" spans="1:15" ht="16.5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143</v>
      </c>
      <c r="J61" s="19"/>
    </row>
    <row r="62" spans="1:15" ht="16.5" customHeight="1" x14ac:dyDescent="0.25">
      <c r="A62" s="26" t="s">
        <v>152</v>
      </c>
      <c r="J62" s="19"/>
    </row>
    <row r="63" spans="1:15" ht="17.100000000000001" customHeight="1" thickBot="1" x14ac:dyDescent="0.3">
      <c r="A63" s="75" t="s">
        <v>153</v>
      </c>
      <c r="B63" s="76"/>
      <c r="C63" s="76"/>
      <c r="D63" s="76"/>
      <c r="E63" s="77"/>
      <c r="F63" s="77"/>
      <c r="G63" s="203"/>
      <c r="H63" s="203"/>
      <c r="I63" s="203"/>
      <c r="J63" s="204"/>
    </row>
    <row r="64" spans="1:15" ht="17.100000000000001" customHeight="1" thickTop="1" x14ac:dyDescent="0.25">
      <c r="E64" s="2"/>
      <c r="F64" s="2"/>
      <c r="G64" s="205"/>
      <c r="H64" s="205"/>
      <c r="I64" s="205"/>
      <c r="J64" s="205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G16:G17"/>
    <mergeCell ref="B20:I20"/>
    <mergeCell ref="B18:I18"/>
  </mergeCells>
  <dataValidations count="2">
    <dataValidation type="list" allowBlank="1" showInputMessage="1" showErrorMessage="1" sqref="G19 G21:G43" xr:uid="{B6B4FBD2-8923-416C-A74E-2584CDECE07D}">
      <formula1>$O$17:$O$48</formula1>
    </dataValidation>
    <dataValidation type="list" allowBlank="1" showInputMessage="1" showErrorMessage="1" sqref="H19 H21:H43" xr:uid="{21392FF8-E2C6-4180-9FD0-8CF7CE99BDF5}">
      <formula1>$R$17:$R$23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3414-81D8-4DF6-82F7-C79508A619B0}">
  <sheetPr>
    <pageSetUpPr fitToPage="1"/>
  </sheetPr>
  <dimension ref="A1:X94"/>
  <sheetViews>
    <sheetView tabSelected="1" topLeftCell="A26" zoomScaleNormal="100" workbookViewId="0">
      <selection activeCell="J40" sqref="J40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6640625" customWidth="1"/>
    <col min="10" max="10" width="25.5546875" bestFit="1" customWidth="1"/>
    <col min="11" max="11" width="13.109375" customWidth="1"/>
    <col min="12" max="12" width="11" bestFit="1" customWidth="1"/>
    <col min="14" max="14" width="11.33203125" bestFit="1" customWidth="1"/>
    <col min="16" max="16" width="23" customWidth="1"/>
    <col min="19" max="19" width="22.44140625" customWidth="1"/>
  </cols>
  <sheetData>
    <row r="1" spans="1:24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4" ht="13.8" x14ac:dyDescent="0.25">
      <c r="A2" s="18"/>
      <c r="B2" s="3"/>
      <c r="C2" s="3"/>
      <c r="D2" s="3"/>
      <c r="J2" s="19"/>
    </row>
    <row r="3" spans="1:24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83"/>
    </row>
    <row r="4" spans="1:24" x14ac:dyDescent="0.25">
      <c r="A4" s="20"/>
      <c r="J4" s="19"/>
    </row>
    <row r="5" spans="1:24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4" ht="13.8" thickTop="1" x14ac:dyDescent="0.25"/>
    <row r="7" spans="1:24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s="90" t="s">
        <v>21</v>
      </c>
      <c r="L7" s="58" t="s">
        <v>172</v>
      </c>
      <c r="M7">
        <v>368</v>
      </c>
      <c r="N7">
        <v>1167</v>
      </c>
      <c r="P7" s="27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25">
      <c r="A8" s="125" t="s">
        <v>160</v>
      </c>
      <c r="B8" s="126"/>
      <c r="C8" s="126"/>
      <c r="D8" s="126"/>
      <c r="E8" s="127"/>
      <c r="F8" s="170" t="s">
        <v>157</v>
      </c>
      <c r="G8" s="189" t="s">
        <v>159</v>
      </c>
      <c r="H8" s="190"/>
      <c r="I8" s="193">
        <v>45309</v>
      </c>
      <c r="J8" s="194"/>
      <c r="K8" s="37" t="s">
        <v>22</v>
      </c>
      <c r="L8" s="58" t="s">
        <v>172</v>
      </c>
      <c r="M8">
        <v>1941</v>
      </c>
      <c r="N8">
        <v>2716</v>
      </c>
    </row>
    <row r="9" spans="1:24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  <c r="K9" s="37"/>
    </row>
    <row r="10" spans="1:24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  <c r="K10" s="91"/>
    </row>
    <row r="11" spans="1:24" x14ac:dyDescent="0.25">
      <c r="A11" s="176" t="s">
        <v>215</v>
      </c>
      <c r="B11" s="176"/>
      <c r="C11" s="169" t="s">
        <v>131</v>
      </c>
      <c r="D11" s="169"/>
      <c r="E11" s="169"/>
      <c r="F11" s="125" t="s">
        <v>161</v>
      </c>
      <c r="G11" s="126"/>
      <c r="H11" s="177"/>
      <c r="I11" s="179" t="s">
        <v>309</v>
      </c>
      <c r="J11" s="180"/>
      <c r="K11" s="92"/>
      <c r="L11" s="58"/>
    </row>
    <row r="12" spans="1:24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  <c r="K12" s="92"/>
    </row>
    <row r="13" spans="1:24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  <c r="K13" s="91"/>
    </row>
    <row r="14" spans="1:24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177</v>
      </c>
      <c r="H14" s="79" t="s">
        <v>178</v>
      </c>
      <c r="I14" s="169" t="s">
        <v>271</v>
      </c>
      <c r="J14" s="171"/>
      <c r="K14" s="93"/>
      <c r="N14" s="27"/>
    </row>
    <row r="15" spans="1:24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177</v>
      </c>
      <c r="H15" s="79" t="s">
        <v>178</v>
      </c>
      <c r="I15" s="172"/>
      <c r="J15" s="173"/>
      <c r="K15" s="93"/>
    </row>
    <row r="16" spans="1:24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</row>
    <row r="17" spans="1:18" ht="17.100000000000001" customHeight="1" x14ac:dyDescent="0.25">
      <c r="A17" s="162"/>
      <c r="B17" s="64" t="s">
        <v>0</v>
      </c>
      <c r="C17" s="64" t="s">
        <v>1</v>
      </c>
      <c r="D17" s="162"/>
      <c r="E17" s="162"/>
      <c r="F17" s="162"/>
      <c r="G17" s="162"/>
      <c r="H17" s="161"/>
      <c r="I17" s="162"/>
      <c r="J17" s="163"/>
    </row>
    <row r="18" spans="1:18" ht="17.100000000000001" customHeight="1" x14ac:dyDescent="0.25">
      <c r="A18" s="109"/>
      <c r="B18" s="157" t="s">
        <v>269</v>
      </c>
      <c r="C18" s="158"/>
      <c r="D18" s="158"/>
      <c r="E18" s="158"/>
      <c r="F18" s="158"/>
      <c r="G18" s="158"/>
      <c r="H18" s="158"/>
      <c r="I18" s="159"/>
      <c r="J18" s="110"/>
    </row>
    <row r="19" spans="1:18" ht="17.100000000000001" customHeight="1" x14ac:dyDescent="0.25">
      <c r="A19" s="78" t="s">
        <v>218</v>
      </c>
      <c r="B19" s="72">
        <v>0</v>
      </c>
      <c r="C19" s="72">
        <v>297</v>
      </c>
      <c r="D19" s="72">
        <f>C19-B19</f>
        <v>297</v>
      </c>
      <c r="E19" s="35">
        <v>3.65</v>
      </c>
      <c r="F19" s="35">
        <f t="shared" ref="F19" si="0">E19*D19</f>
        <v>1084.05</v>
      </c>
      <c r="G19" s="88" t="s">
        <v>217</v>
      </c>
      <c r="H19" s="35"/>
      <c r="I19" s="35" t="s">
        <v>105</v>
      </c>
      <c r="J19" s="64" t="s">
        <v>219</v>
      </c>
      <c r="K19" s="81">
        <f>B19-368</f>
        <v>-368</v>
      </c>
      <c r="L19" s="81">
        <f>C19-368</f>
        <v>-71</v>
      </c>
      <c r="P19" s="60" t="s">
        <v>119</v>
      </c>
      <c r="R19" s="59">
        <v>1</v>
      </c>
    </row>
    <row r="20" spans="1:18" ht="17.100000000000001" customHeight="1" x14ac:dyDescent="0.25">
      <c r="A20" s="78" t="s">
        <v>218</v>
      </c>
      <c r="B20" s="80">
        <v>8</v>
      </c>
      <c r="C20" s="80">
        <v>11</v>
      </c>
      <c r="D20" s="72">
        <f>C20-B20</f>
        <v>3</v>
      </c>
      <c r="E20" s="35">
        <v>7.3</v>
      </c>
      <c r="F20" s="35">
        <f t="shared" ref="F20:F43" si="1">E20*D20</f>
        <v>21.9</v>
      </c>
      <c r="G20" s="88" t="s">
        <v>154</v>
      </c>
      <c r="H20" s="88">
        <v>1</v>
      </c>
      <c r="I20" s="64" t="s">
        <v>220</v>
      </c>
      <c r="J20" s="64"/>
      <c r="K20" s="81">
        <f t="shared" ref="K20:L43" si="2">B20-368</f>
        <v>-360</v>
      </c>
      <c r="L20" s="81">
        <f t="shared" si="2"/>
        <v>-357</v>
      </c>
      <c r="P20" s="60" t="s">
        <v>120</v>
      </c>
      <c r="R20" s="59">
        <v>2</v>
      </c>
    </row>
    <row r="21" spans="1:18" ht="17.100000000000001" customHeight="1" x14ac:dyDescent="0.25">
      <c r="A21" s="78" t="s">
        <v>22</v>
      </c>
      <c r="B21" s="80">
        <v>20</v>
      </c>
      <c r="C21" s="80"/>
      <c r="D21" s="89">
        <v>0.5</v>
      </c>
      <c r="E21" s="35">
        <v>0.5</v>
      </c>
      <c r="F21" s="35">
        <f t="shared" si="1"/>
        <v>0.25</v>
      </c>
      <c r="G21" s="88" t="s">
        <v>147</v>
      </c>
      <c r="H21" s="88"/>
      <c r="I21" s="64" t="s">
        <v>103</v>
      </c>
      <c r="J21" s="64"/>
      <c r="K21" s="81">
        <f t="shared" si="2"/>
        <v>-348</v>
      </c>
      <c r="L21" s="81"/>
      <c r="P21" s="60"/>
      <c r="R21" s="59"/>
    </row>
    <row r="22" spans="1:18" ht="17.100000000000001" customHeight="1" x14ac:dyDescent="0.25">
      <c r="A22" s="78" t="s">
        <v>22</v>
      </c>
      <c r="B22" s="80">
        <v>43</v>
      </c>
      <c r="C22" s="80"/>
      <c r="D22" s="89">
        <v>0.5</v>
      </c>
      <c r="E22" s="35">
        <v>0.5</v>
      </c>
      <c r="F22" s="35">
        <f t="shared" si="1"/>
        <v>0.25</v>
      </c>
      <c r="G22" s="88" t="s">
        <v>147</v>
      </c>
      <c r="H22" s="88"/>
      <c r="I22" s="64" t="s">
        <v>103</v>
      </c>
      <c r="J22" s="64"/>
      <c r="K22" s="81">
        <f t="shared" si="2"/>
        <v>-325</v>
      </c>
      <c r="L22" s="81"/>
      <c r="P22" s="60"/>
      <c r="R22" s="59"/>
    </row>
    <row r="23" spans="1:18" ht="17.100000000000001" customHeight="1" x14ac:dyDescent="0.25">
      <c r="A23" s="78" t="s">
        <v>20</v>
      </c>
      <c r="B23" s="80">
        <v>55</v>
      </c>
      <c r="C23" s="80">
        <v>173</v>
      </c>
      <c r="D23" s="72">
        <f>C23-B23</f>
        <v>118</v>
      </c>
      <c r="E23" s="35">
        <v>2.5</v>
      </c>
      <c r="F23" s="35">
        <f t="shared" si="1"/>
        <v>295</v>
      </c>
      <c r="G23" s="88" t="s">
        <v>110</v>
      </c>
      <c r="H23" s="88"/>
      <c r="I23" s="64" t="s">
        <v>105</v>
      </c>
      <c r="J23" s="64"/>
      <c r="K23" s="81">
        <f t="shared" si="2"/>
        <v>-313</v>
      </c>
      <c r="L23" s="81">
        <f t="shared" si="2"/>
        <v>-195</v>
      </c>
      <c r="P23" s="60" t="s">
        <v>121</v>
      </c>
      <c r="R23" s="59">
        <v>3</v>
      </c>
    </row>
    <row r="24" spans="1:18" ht="17.100000000000001" customHeight="1" x14ac:dyDescent="0.25">
      <c r="A24" s="78" t="s">
        <v>22</v>
      </c>
      <c r="B24" s="80">
        <v>66</v>
      </c>
      <c r="C24" s="80"/>
      <c r="D24" s="89">
        <v>0.5</v>
      </c>
      <c r="E24" s="35">
        <v>0.5</v>
      </c>
      <c r="F24" s="35">
        <f t="shared" si="1"/>
        <v>0.25</v>
      </c>
      <c r="G24" s="88" t="s">
        <v>147</v>
      </c>
      <c r="H24" s="88"/>
      <c r="I24" s="64" t="s">
        <v>103</v>
      </c>
      <c r="J24" s="64"/>
      <c r="K24" s="81">
        <f t="shared" si="2"/>
        <v>-302</v>
      </c>
      <c r="L24" s="81"/>
      <c r="P24" s="60"/>
      <c r="R24" s="59"/>
    </row>
    <row r="25" spans="1:18" ht="17.100000000000001" customHeight="1" x14ac:dyDescent="0.25">
      <c r="A25" s="78" t="s">
        <v>22</v>
      </c>
      <c r="B25" s="80">
        <v>85</v>
      </c>
      <c r="C25" s="80"/>
      <c r="D25" s="89">
        <v>0.5</v>
      </c>
      <c r="E25" s="35">
        <v>0.5</v>
      </c>
      <c r="F25" s="35">
        <f t="shared" si="1"/>
        <v>0.25</v>
      </c>
      <c r="G25" s="88" t="s">
        <v>147</v>
      </c>
      <c r="H25" s="88"/>
      <c r="I25" s="64" t="s">
        <v>103</v>
      </c>
      <c r="J25" s="64"/>
      <c r="K25" s="81">
        <f t="shared" si="2"/>
        <v>-283</v>
      </c>
      <c r="L25" s="81"/>
      <c r="P25" s="60"/>
      <c r="R25" s="59"/>
    </row>
    <row r="26" spans="1:18" ht="17.100000000000001" customHeight="1" x14ac:dyDescent="0.25">
      <c r="A26" s="78" t="s">
        <v>218</v>
      </c>
      <c r="B26" s="80">
        <v>88</v>
      </c>
      <c r="C26" s="80"/>
      <c r="D26" s="89">
        <v>0.5</v>
      </c>
      <c r="E26" s="35">
        <v>7.3</v>
      </c>
      <c r="F26" s="35">
        <f t="shared" si="1"/>
        <v>3.65</v>
      </c>
      <c r="G26" s="88" t="s">
        <v>150</v>
      </c>
      <c r="H26" s="88"/>
      <c r="I26" s="64" t="s">
        <v>105</v>
      </c>
      <c r="J26" s="64"/>
      <c r="K26" s="81">
        <f t="shared" si="2"/>
        <v>-280</v>
      </c>
      <c r="L26" s="81"/>
      <c r="P26" s="60" t="s">
        <v>122</v>
      </c>
      <c r="R26" s="58" t="s">
        <v>99</v>
      </c>
    </row>
    <row r="27" spans="1:18" ht="17.100000000000001" customHeight="1" x14ac:dyDescent="0.25">
      <c r="A27" s="78" t="s">
        <v>21</v>
      </c>
      <c r="B27" s="80">
        <v>90</v>
      </c>
      <c r="C27" s="80"/>
      <c r="D27" s="89">
        <v>0.5</v>
      </c>
      <c r="E27" s="35">
        <v>0.5</v>
      </c>
      <c r="F27" s="35">
        <f t="shared" si="1"/>
        <v>0.25</v>
      </c>
      <c r="G27" s="88" t="s">
        <v>126</v>
      </c>
      <c r="H27" s="88">
        <v>2</v>
      </c>
      <c r="I27" s="64" t="s">
        <v>102</v>
      </c>
      <c r="J27" s="64" t="s">
        <v>223</v>
      </c>
      <c r="K27" s="81">
        <f t="shared" si="2"/>
        <v>-278</v>
      </c>
      <c r="L27" s="81"/>
      <c r="P27" s="60" t="s">
        <v>123</v>
      </c>
      <c r="R27" s="58" t="s">
        <v>100</v>
      </c>
    </row>
    <row r="28" spans="1:18" ht="17.100000000000001" customHeight="1" x14ac:dyDescent="0.25">
      <c r="A28" s="78" t="s">
        <v>222</v>
      </c>
      <c r="B28" s="80">
        <v>90</v>
      </c>
      <c r="C28" s="80"/>
      <c r="D28" s="89">
        <v>0.5</v>
      </c>
      <c r="E28" s="35">
        <v>9.8000000000000007</v>
      </c>
      <c r="F28" s="35">
        <f t="shared" si="1"/>
        <v>4.9000000000000004</v>
      </c>
      <c r="G28" s="88" t="s">
        <v>154</v>
      </c>
      <c r="H28" s="88">
        <v>1</v>
      </c>
      <c r="I28" s="64" t="s">
        <v>105</v>
      </c>
      <c r="J28" s="64"/>
      <c r="K28" s="81">
        <f t="shared" si="2"/>
        <v>-278</v>
      </c>
      <c r="L28" s="81"/>
      <c r="P28" s="60" t="s">
        <v>124</v>
      </c>
      <c r="R28" s="58" t="s">
        <v>101</v>
      </c>
    </row>
    <row r="29" spans="1:18" ht="17.100000000000001" customHeight="1" x14ac:dyDescent="0.25">
      <c r="A29" s="78" t="s">
        <v>21</v>
      </c>
      <c r="B29" s="80">
        <v>91</v>
      </c>
      <c r="C29" s="80">
        <v>95</v>
      </c>
      <c r="D29" s="89">
        <v>0.5</v>
      </c>
      <c r="E29" s="35">
        <v>1</v>
      </c>
      <c r="F29" s="35">
        <f t="shared" si="1"/>
        <v>0.5</v>
      </c>
      <c r="G29" s="88" t="s">
        <v>155</v>
      </c>
      <c r="H29" s="88">
        <v>2</v>
      </c>
      <c r="I29" s="64" t="s">
        <v>102</v>
      </c>
      <c r="J29" s="64" t="s">
        <v>224</v>
      </c>
      <c r="K29" s="81">
        <f t="shared" si="2"/>
        <v>-277</v>
      </c>
      <c r="L29" s="81">
        <f t="shared" si="2"/>
        <v>-273</v>
      </c>
      <c r="M29" s="1"/>
      <c r="P29" s="60" t="s">
        <v>129</v>
      </c>
      <c r="R29" s="58" t="s">
        <v>102</v>
      </c>
    </row>
    <row r="30" spans="1:18" ht="17.100000000000001" customHeight="1" x14ac:dyDescent="0.25">
      <c r="A30" s="78" t="s">
        <v>222</v>
      </c>
      <c r="B30" s="80">
        <v>99</v>
      </c>
      <c r="C30" s="80"/>
      <c r="D30" s="89">
        <v>0.5</v>
      </c>
      <c r="E30" s="35">
        <v>9.8000000000000007</v>
      </c>
      <c r="F30" s="35">
        <f t="shared" si="1"/>
        <v>4.9000000000000004</v>
      </c>
      <c r="G30" s="88" t="s">
        <v>154</v>
      </c>
      <c r="H30" s="88">
        <v>1</v>
      </c>
      <c r="I30" s="64" t="s">
        <v>105</v>
      </c>
      <c r="J30" s="64"/>
      <c r="K30" s="81">
        <f t="shared" si="2"/>
        <v>-269</v>
      </c>
      <c r="L30" s="81"/>
      <c r="P30" s="60" t="s">
        <v>130</v>
      </c>
      <c r="R30" s="58" t="s">
        <v>103</v>
      </c>
    </row>
    <row r="31" spans="1:18" ht="17.100000000000001" customHeight="1" x14ac:dyDescent="0.25">
      <c r="A31" s="78" t="s">
        <v>21</v>
      </c>
      <c r="B31" s="80">
        <v>109</v>
      </c>
      <c r="C31" s="80"/>
      <c r="D31" s="89">
        <v>0.5</v>
      </c>
      <c r="E31" s="35">
        <v>0.5</v>
      </c>
      <c r="F31" s="35">
        <f t="shared" si="1"/>
        <v>0.25</v>
      </c>
      <c r="G31" s="88" t="s">
        <v>127</v>
      </c>
      <c r="H31" s="88"/>
      <c r="I31" s="64" t="s">
        <v>99</v>
      </c>
      <c r="J31" s="64" t="s">
        <v>225</v>
      </c>
      <c r="K31" s="81">
        <f t="shared" si="2"/>
        <v>-259</v>
      </c>
      <c r="L31" s="81"/>
      <c r="P31" s="60" t="s">
        <v>125</v>
      </c>
      <c r="R31" s="58" t="s">
        <v>104</v>
      </c>
    </row>
    <row r="32" spans="1:18" ht="17.100000000000001" customHeight="1" x14ac:dyDescent="0.25">
      <c r="A32" s="78" t="s">
        <v>222</v>
      </c>
      <c r="B32" s="80">
        <v>113</v>
      </c>
      <c r="C32" s="80"/>
      <c r="D32" s="89">
        <v>0.5</v>
      </c>
      <c r="E32" s="35">
        <v>9.8000000000000007</v>
      </c>
      <c r="F32" s="35">
        <f t="shared" si="1"/>
        <v>4.9000000000000004</v>
      </c>
      <c r="G32" s="88" t="s">
        <v>155</v>
      </c>
      <c r="H32" s="88">
        <v>2</v>
      </c>
      <c r="I32" s="64" t="s">
        <v>105</v>
      </c>
      <c r="J32" s="64" t="s">
        <v>226</v>
      </c>
      <c r="K32" s="81">
        <f t="shared" si="2"/>
        <v>-255</v>
      </c>
      <c r="L32" s="81"/>
      <c r="P32" s="60" t="s">
        <v>126</v>
      </c>
      <c r="R32" s="58" t="s">
        <v>99</v>
      </c>
    </row>
    <row r="33" spans="1:18" ht="17.100000000000001" customHeight="1" x14ac:dyDescent="0.25">
      <c r="A33" s="78" t="s">
        <v>222</v>
      </c>
      <c r="B33" s="80">
        <v>128</v>
      </c>
      <c r="C33" s="80"/>
      <c r="D33" s="89">
        <v>0.5</v>
      </c>
      <c r="E33" s="35">
        <v>9.8000000000000007</v>
      </c>
      <c r="F33" s="35">
        <f t="shared" si="1"/>
        <v>4.9000000000000004</v>
      </c>
      <c r="G33" s="88" t="s">
        <v>154</v>
      </c>
      <c r="H33" s="88">
        <v>1</v>
      </c>
      <c r="I33" s="64" t="s">
        <v>105</v>
      </c>
      <c r="J33" s="64"/>
      <c r="K33" s="81">
        <f t="shared" si="2"/>
        <v>-240</v>
      </c>
      <c r="L33" s="81"/>
      <c r="P33" s="60" t="s">
        <v>107</v>
      </c>
      <c r="R33" s="58" t="s">
        <v>105</v>
      </c>
    </row>
    <row r="34" spans="1:18" ht="17.100000000000001" customHeight="1" x14ac:dyDescent="0.25">
      <c r="A34" s="78" t="s">
        <v>218</v>
      </c>
      <c r="B34" s="80">
        <v>137</v>
      </c>
      <c r="C34" s="80"/>
      <c r="D34" s="89">
        <v>0.5</v>
      </c>
      <c r="E34" s="35">
        <v>7.3</v>
      </c>
      <c r="F34" s="35">
        <f t="shared" si="1"/>
        <v>3.65</v>
      </c>
      <c r="G34" s="88" t="s">
        <v>155</v>
      </c>
      <c r="H34" s="88">
        <v>2</v>
      </c>
      <c r="I34" s="64" t="s">
        <v>105</v>
      </c>
      <c r="J34" s="64" t="s">
        <v>227</v>
      </c>
      <c r="K34" s="81">
        <f t="shared" si="2"/>
        <v>-231</v>
      </c>
      <c r="L34" s="81"/>
      <c r="P34" s="60" t="s">
        <v>127</v>
      </c>
    </row>
    <row r="35" spans="1:18" ht="17.100000000000001" customHeight="1" x14ac:dyDescent="0.25">
      <c r="A35" s="78" t="s">
        <v>222</v>
      </c>
      <c r="B35" s="80">
        <v>137</v>
      </c>
      <c r="C35" s="80"/>
      <c r="D35" s="89">
        <v>0.5</v>
      </c>
      <c r="E35" s="35">
        <v>9.8000000000000007</v>
      </c>
      <c r="F35" s="35">
        <f t="shared" si="1"/>
        <v>4.9000000000000004</v>
      </c>
      <c r="G35" s="88" t="s">
        <v>154</v>
      </c>
      <c r="H35" s="88">
        <v>1</v>
      </c>
      <c r="I35" s="64" t="s">
        <v>105</v>
      </c>
      <c r="J35" s="64"/>
      <c r="K35" s="81">
        <f t="shared" si="2"/>
        <v>-231</v>
      </c>
      <c r="L35" s="81"/>
      <c r="P35" s="60" t="s">
        <v>155</v>
      </c>
    </row>
    <row r="36" spans="1:18" ht="17.100000000000001" customHeight="1" x14ac:dyDescent="0.25">
      <c r="A36" s="78" t="s">
        <v>22</v>
      </c>
      <c r="B36" s="80">
        <v>145</v>
      </c>
      <c r="C36" s="80"/>
      <c r="D36" s="89">
        <v>0.5</v>
      </c>
      <c r="E36" s="35">
        <v>0.5</v>
      </c>
      <c r="F36" s="35">
        <f t="shared" si="1"/>
        <v>0.25</v>
      </c>
      <c r="G36" s="88" t="s">
        <v>147</v>
      </c>
      <c r="H36" s="88"/>
      <c r="I36" s="64" t="s">
        <v>103</v>
      </c>
      <c r="J36" s="64"/>
      <c r="K36" s="81">
        <f t="shared" si="2"/>
        <v>-223</v>
      </c>
      <c r="L36" s="81"/>
      <c r="P36" s="60"/>
    </row>
    <row r="37" spans="1:18" ht="17.100000000000001" customHeight="1" x14ac:dyDescent="0.25">
      <c r="A37" s="78" t="s">
        <v>22</v>
      </c>
      <c r="B37" s="80">
        <v>171</v>
      </c>
      <c r="C37" s="80"/>
      <c r="D37" s="89">
        <v>0.5</v>
      </c>
      <c r="E37" s="35">
        <v>0.5</v>
      </c>
      <c r="F37" s="35">
        <f t="shared" si="1"/>
        <v>0.25</v>
      </c>
      <c r="G37" s="88" t="s">
        <v>147</v>
      </c>
      <c r="H37" s="88"/>
      <c r="I37" s="64" t="s">
        <v>103</v>
      </c>
      <c r="J37" s="64"/>
      <c r="K37" s="81">
        <f t="shared" si="2"/>
        <v>-197</v>
      </c>
      <c r="L37" s="81"/>
      <c r="P37" s="60"/>
    </row>
    <row r="38" spans="1:18" ht="17.100000000000001" customHeight="1" x14ac:dyDescent="0.25">
      <c r="A38" s="78" t="s">
        <v>22</v>
      </c>
      <c r="B38" s="80">
        <v>182</v>
      </c>
      <c r="C38" s="80"/>
      <c r="D38" s="89">
        <v>0.5</v>
      </c>
      <c r="E38" s="35">
        <v>3.65</v>
      </c>
      <c r="F38" s="35">
        <f t="shared" si="1"/>
        <v>1.825</v>
      </c>
      <c r="G38" s="88" t="s">
        <v>126</v>
      </c>
      <c r="H38" s="88">
        <v>2</v>
      </c>
      <c r="I38" s="64" t="s">
        <v>105</v>
      </c>
      <c r="J38" s="64" t="s">
        <v>228</v>
      </c>
      <c r="K38" s="81">
        <f t="shared" si="2"/>
        <v>-186</v>
      </c>
      <c r="L38" s="81"/>
      <c r="P38" s="60"/>
    </row>
    <row r="39" spans="1:18" ht="17.100000000000001" customHeight="1" x14ac:dyDescent="0.25">
      <c r="A39" s="78" t="s">
        <v>22</v>
      </c>
      <c r="B39" s="80">
        <v>182</v>
      </c>
      <c r="C39" s="80">
        <v>253</v>
      </c>
      <c r="D39" s="72">
        <f>C39-B39</f>
        <v>71</v>
      </c>
      <c r="E39" s="35">
        <v>0.5</v>
      </c>
      <c r="F39" s="35">
        <f t="shared" si="1"/>
        <v>35.5</v>
      </c>
      <c r="G39" s="88" t="s">
        <v>149</v>
      </c>
      <c r="H39" s="88" t="s">
        <v>100</v>
      </c>
      <c r="I39" s="64" t="s">
        <v>102</v>
      </c>
      <c r="J39" s="64" t="s">
        <v>229</v>
      </c>
      <c r="K39" s="81">
        <f t="shared" si="2"/>
        <v>-186</v>
      </c>
      <c r="L39" s="81">
        <f t="shared" si="2"/>
        <v>-115</v>
      </c>
      <c r="P39" s="60"/>
    </row>
    <row r="40" spans="1:18" ht="17.100000000000001" customHeight="1" x14ac:dyDescent="0.25">
      <c r="A40" s="78" t="s">
        <v>22</v>
      </c>
      <c r="B40" s="80">
        <v>195</v>
      </c>
      <c r="C40" s="80"/>
      <c r="D40" s="89">
        <v>0.5</v>
      </c>
      <c r="E40" s="35">
        <v>0.5</v>
      </c>
      <c r="F40" s="35">
        <f t="shared" si="1"/>
        <v>0.25</v>
      </c>
      <c r="G40" s="88" t="s">
        <v>147</v>
      </c>
      <c r="H40" s="88"/>
      <c r="I40" s="64" t="s">
        <v>103</v>
      </c>
      <c r="J40" s="64"/>
      <c r="K40" s="81">
        <f t="shared" si="2"/>
        <v>-173</v>
      </c>
      <c r="L40" s="81"/>
      <c r="P40" s="60"/>
    </row>
    <row r="41" spans="1:18" ht="17.100000000000001" customHeight="1" x14ac:dyDescent="0.25">
      <c r="A41" s="78" t="s">
        <v>22</v>
      </c>
      <c r="B41" s="80">
        <v>220</v>
      </c>
      <c r="C41" s="80"/>
      <c r="D41" s="89">
        <v>0.5</v>
      </c>
      <c r="E41" s="35">
        <v>0.5</v>
      </c>
      <c r="F41" s="35">
        <f t="shared" si="1"/>
        <v>0.25</v>
      </c>
      <c r="G41" s="88" t="s">
        <v>147</v>
      </c>
      <c r="H41" s="88"/>
      <c r="I41" s="64" t="s">
        <v>103</v>
      </c>
      <c r="J41" s="64"/>
      <c r="K41" s="81">
        <f t="shared" si="2"/>
        <v>-148</v>
      </c>
      <c r="L41" s="81"/>
      <c r="P41" s="60"/>
    </row>
    <row r="42" spans="1:18" ht="17.100000000000001" customHeight="1" x14ac:dyDescent="0.25">
      <c r="A42" s="78" t="s">
        <v>21</v>
      </c>
      <c r="B42" s="80">
        <v>239</v>
      </c>
      <c r="C42" s="80"/>
      <c r="D42" s="89">
        <v>0.5</v>
      </c>
      <c r="E42" s="35">
        <v>3.65</v>
      </c>
      <c r="F42" s="35">
        <f t="shared" si="1"/>
        <v>1.825</v>
      </c>
      <c r="G42" s="88" t="s">
        <v>126</v>
      </c>
      <c r="H42" s="88">
        <v>2</v>
      </c>
      <c r="I42" s="64" t="s">
        <v>105</v>
      </c>
      <c r="J42" s="64" t="s">
        <v>230</v>
      </c>
      <c r="K42" s="81">
        <f t="shared" si="2"/>
        <v>-129</v>
      </c>
      <c r="L42" s="81"/>
      <c r="P42" s="61" t="s">
        <v>128</v>
      </c>
    </row>
    <row r="43" spans="1:18" ht="17.100000000000001" customHeight="1" thickBot="1" x14ac:dyDescent="0.3">
      <c r="A43" s="68" t="s">
        <v>22</v>
      </c>
      <c r="B43" s="84">
        <v>239</v>
      </c>
      <c r="C43" s="84"/>
      <c r="D43" s="108">
        <v>0.5</v>
      </c>
      <c r="E43" s="55">
        <v>3.65</v>
      </c>
      <c r="F43" s="55">
        <f t="shared" si="1"/>
        <v>1.825</v>
      </c>
      <c r="G43" s="97" t="s">
        <v>150</v>
      </c>
      <c r="H43" s="97"/>
      <c r="I43" s="69" t="s">
        <v>105</v>
      </c>
      <c r="J43" s="69"/>
      <c r="K43" s="81">
        <f t="shared" si="2"/>
        <v>-129</v>
      </c>
      <c r="L43" s="81"/>
      <c r="P43" s="61"/>
    </row>
    <row r="44" spans="1:18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3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K44" s="81" t="e">
        <f>#REF!-368</f>
        <v>#REF!</v>
      </c>
      <c r="L44" s="81"/>
      <c r="P44" s="63" t="s">
        <v>154</v>
      </c>
    </row>
    <row r="45" spans="1:18" ht="17.100000000000001" customHeight="1" x14ac:dyDescent="0.25">
      <c r="A45" s="64" t="s">
        <v>20</v>
      </c>
      <c r="B45" s="35">
        <v>2.5</v>
      </c>
      <c r="C45" s="35">
        <v>118</v>
      </c>
      <c r="D45" s="35">
        <f t="shared" ref="D45" si="4">SUM(C45*B45)</f>
        <v>295</v>
      </c>
      <c r="E45" s="64" t="s">
        <v>120</v>
      </c>
      <c r="F45" s="35">
        <f t="shared" si="3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0.25</v>
      </c>
      <c r="K45" s="81"/>
      <c r="L45" s="81"/>
      <c r="P45" s="63"/>
    </row>
    <row r="46" spans="1:18" ht="17.100000000000001" customHeight="1" x14ac:dyDescent="0.25">
      <c r="A46" s="64" t="s">
        <v>21</v>
      </c>
      <c r="B46" s="35">
        <v>3.65</v>
      </c>
      <c r="C46" s="35">
        <v>239</v>
      </c>
      <c r="D46" s="35">
        <f t="shared" ref="D46:D47" si="5">SUM(C46*B46)</f>
        <v>872.35</v>
      </c>
      <c r="E46" s="64" t="s">
        <v>121</v>
      </c>
      <c r="F46" s="35">
        <f t="shared" si="3"/>
        <v>0</v>
      </c>
      <c r="G46" s="64" t="s">
        <v>125</v>
      </c>
      <c r="H46" s="35">
        <f>SUMIF($G$18:$G$43,G46,$F$18:$F$43)</f>
        <v>0</v>
      </c>
      <c r="I46" s="64" t="s">
        <v>155</v>
      </c>
      <c r="J46" s="35">
        <f>SUMIF($G$18:$G$43,I46,$F$18:$F$43)</f>
        <v>9.0500000000000007</v>
      </c>
      <c r="K46" s="81"/>
      <c r="L46" s="81"/>
      <c r="P46" s="63"/>
    </row>
    <row r="47" spans="1:18" ht="17.100000000000001" customHeight="1" x14ac:dyDescent="0.25">
      <c r="A47" s="64" t="s">
        <v>22</v>
      </c>
      <c r="B47" s="35">
        <v>3.65</v>
      </c>
      <c r="C47" s="35">
        <v>239</v>
      </c>
      <c r="D47" s="35">
        <f t="shared" si="5"/>
        <v>872.35</v>
      </c>
      <c r="E47" s="64" t="s">
        <v>122</v>
      </c>
      <c r="F47" s="35">
        <f t="shared" si="3"/>
        <v>0</v>
      </c>
      <c r="G47" s="64" t="s">
        <v>126</v>
      </c>
      <c r="H47" s="35">
        <f>SUMIF($G$18:$G$43,G47,$F$18:$F$43)</f>
        <v>3.9000000000000004</v>
      </c>
      <c r="I47" s="64" t="s">
        <v>128</v>
      </c>
      <c r="J47" s="35">
        <f>SUMIF($G$18:$G$43,I47,$F$18:$F$43)</f>
        <v>0</v>
      </c>
      <c r="K47" s="81"/>
      <c r="L47" s="81"/>
      <c r="P47" s="62" t="s">
        <v>149</v>
      </c>
    </row>
    <row r="48" spans="1:18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3"/>
        <v>0</v>
      </c>
      <c r="G48" s="64"/>
      <c r="H48" s="64"/>
      <c r="I48" s="64"/>
      <c r="J48" s="64"/>
      <c r="K48" s="81"/>
      <c r="L48" s="81"/>
      <c r="P48" s="62"/>
    </row>
    <row r="49" spans="1:21" ht="17.100000000000001" customHeight="1" x14ac:dyDescent="0.25">
      <c r="A49" s="64" t="s">
        <v>70</v>
      </c>
      <c r="B49" s="64">
        <v>3.65</v>
      </c>
      <c r="C49" s="35">
        <f>SUM(C45:C47)</f>
        <v>596</v>
      </c>
      <c r="D49" s="35">
        <f>SUM(D45:D47)</f>
        <v>2039.6999999999998</v>
      </c>
      <c r="E49" s="64" t="s">
        <v>124</v>
      </c>
      <c r="F49" s="35">
        <f t="shared" si="3"/>
        <v>0</v>
      </c>
      <c r="G49" s="64"/>
      <c r="H49" s="64"/>
      <c r="I49" s="64"/>
      <c r="J49" s="64"/>
      <c r="K49" s="81"/>
      <c r="L49" s="81"/>
      <c r="P49" s="62"/>
    </row>
    <row r="50" spans="1:21" ht="17.100000000000001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  <c r="K50" s="81"/>
      <c r="L50" s="81"/>
      <c r="P50" s="62" t="s">
        <v>107</v>
      </c>
    </row>
    <row r="51" spans="1:21" ht="17.100000000000001" customHeight="1" thickTop="1" x14ac:dyDescent="0.25">
      <c r="A51" s="74" t="s">
        <v>13</v>
      </c>
      <c r="D51" s="57"/>
      <c r="G51" s="57"/>
      <c r="J51" s="17"/>
      <c r="K51" s="81"/>
      <c r="L51" s="81"/>
      <c r="P51" s="62" t="s">
        <v>112</v>
      </c>
    </row>
    <row r="52" spans="1:21" ht="17.100000000000001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25"/>
      <c r="K52" s="81"/>
      <c r="L52" s="81"/>
      <c r="P52" s="62"/>
    </row>
    <row r="53" spans="1:21" ht="17.100000000000001" customHeight="1" x14ac:dyDescent="0.25">
      <c r="A53" s="26" t="s">
        <v>139</v>
      </c>
      <c r="C53" s="5"/>
      <c r="J53" s="25"/>
      <c r="K53" s="81"/>
      <c r="L53" s="81"/>
      <c r="P53" s="62" t="s">
        <v>147</v>
      </c>
    </row>
    <row r="54" spans="1:21" ht="17.100000000000001" customHeight="1" x14ac:dyDescent="0.25">
      <c r="A54" s="24" t="s">
        <v>146</v>
      </c>
      <c r="D54" s="5"/>
      <c r="E54" s="5"/>
      <c r="F54" s="5"/>
      <c r="G54" s="5"/>
      <c r="H54" s="5"/>
      <c r="I54" s="5"/>
      <c r="J54" s="96"/>
      <c r="K54" s="81"/>
      <c r="L54" s="81"/>
      <c r="P54" s="62"/>
    </row>
    <row r="55" spans="1:21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  <c r="K55" s="81"/>
      <c r="L55" s="81"/>
      <c r="M55" s="6"/>
      <c r="N55" s="6"/>
      <c r="P55" s="62" t="s">
        <v>108</v>
      </c>
      <c r="Q55" s="6"/>
      <c r="R55" s="6"/>
      <c r="S55" s="27"/>
      <c r="T55" s="5"/>
      <c r="U55" s="5"/>
    </row>
    <row r="56" spans="1:21" ht="17.100000000000001" customHeight="1" x14ac:dyDescent="0.25">
      <c r="A56" s="24" t="s">
        <v>140</v>
      </c>
      <c r="B56" s="5"/>
      <c r="C56" s="5"/>
      <c r="J56" s="19"/>
      <c r="K56" s="81"/>
      <c r="L56" s="81"/>
      <c r="P56" s="62" t="s">
        <v>150</v>
      </c>
    </row>
    <row r="57" spans="1:21" ht="17.100000000000001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  <c r="K57" s="81"/>
      <c r="L57" s="81"/>
      <c r="M57" s="57"/>
      <c r="N57" s="5"/>
      <c r="P57" s="62" t="s">
        <v>148</v>
      </c>
      <c r="Q57" s="5"/>
      <c r="R57" s="5"/>
      <c r="S57" s="5"/>
      <c r="T57" s="5"/>
      <c r="U57" s="27"/>
    </row>
    <row r="58" spans="1:21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  <c r="K58" s="81"/>
      <c r="L58" s="81"/>
      <c r="M58" s="57"/>
      <c r="N58" s="5"/>
      <c r="P58" s="62"/>
      <c r="Q58" s="5"/>
      <c r="R58" s="5"/>
      <c r="S58" s="5"/>
      <c r="T58" s="5"/>
      <c r="U58" s="27"/>
    </row>
    <row r="59" spans="1:21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  <c r="K59" s="81"/>
      <c r="L59" s="81"/>
      <c r="M59" s="57"/>
      <c r="N59" s="5"/>
      <c r="P59" s="62"/>
      <c r="Q59" s="5"/>
      <c r="R59" s="5"/>
      <c r="S59" s="5"/>
      <c r="T59" s="5"/>
      <c r="U59" s="27"/>
    </row>
    <row r="60" spans="1:21" ht="17.100000000000001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  <c r="K60" s="81"/>
      <c r="L60" s="81"/>
      <c r="M60" s="57"/>
      <c r="N60" s="5"/>
      <c r="P60" s="62"/>
      <c r="Q60" s="5"/>
      <c r="R60" s="5"/>
      <c r="S60" s="5"/>
      <c r="T60" s="5"/>
      <c r="U60" s="27"/>
    </row>
    <row r="61" spans="1:21" ht="17.100000000000001" customHeight="1" x14ac:dyDescent="0.25">
      <c r="A61" s="24" t="s">
        <v>143</v>
      </c>
      <c r="J61" s="19"/>
      <c r="K61" s="81"/>
      <c r="L61" s="81"/>
      <c r="M61" s="57"/>
      <c r="N61" s="5"/>
      <c r="P61" s="62"/>
      <c r="Q61" s="5"/>
      <c r="R61" s="5"/>
      <c r="S61" s="5"/>
      <c r="T61" s="5"/>
      <c r="U61" s="27"/>
    </row>
    <row r="62" spans="1:21" ht="17.100000000000001" customHeight="1" x14ac:dyDescent="0.25">
      <c r="A62" s="26" t="s">
        <v>152</v>
      </c>
      <c r="J62" s="19"/>
      <c r="K62" s="81"/>
      <c r="L62" s="81"/>
      <c r="M62" s="57"/>
      <c r="N62" s="5"/>
      <c r="P62" s="62"/>
      <c r="Q62" s="5"/>
      <c r="R62" s="5"/>
      <c r="S62" s="5"/>
      <c r="T62" s="5"/>
      <c r="U62" s="27"/>
    </row>
    <row r="63" spans="1:21" ht="17.100000000000001" customHeight="1" thickBot="1" x14ac:dyDescent="0.3">
      <c r="A63" s="75" t="s">
        <v>153</v>
      </c>
      <c r="B63" s="76"/>
      <c r="C63" s="76"/>
      <c r="D63" s="76"/>
      <c r="E63" s="77"/>
      <c r="F63" s="77"/>
      <c r="G63" s="94"/>
      <c r="H63" s="94"/>
      <c r="I63" s="94"/>
      <c r="J63" s="95"/>
      <c r="K63" s="81"/>
      <c r="L63" s="81"/>
      <c r="P63" s="62" t="s">
        <v>109</v>
      </c>
    </row>
    <row r="64" spans="1:21" ht="17.100000000000001" customHeight="1" thickTop="1" x14ac:dyDescent="0.25">
      <c r="E64" s="2"/>
      <c r="F64" s="2"/>
      <c r="G64" s="2"/>
      <c r="H64" s="2"/>
      <c r="I64" s="2"/>
      <c r="J64" s="2"/>
      <c r="K64" s="81"/>
      <c r="L64" s="81"/>
      <c r="P64" s="62" t="s">
        <v>151</v>
      </c>
      <c r="Q64" s="5"/>
    </row>
    <row r="65" spans="11:16" ht="17.100000000000001" customHeight="1" x14ac:dyDescent="0.25">
      <c r="K65" s="81"/>
      <c r="L65" s="81"/>
      <c r="P65" s="62" t="s">
        <v>106</v>
      </c>
    </row>
    <row r="66" spans="11:16" ht="16.95" customHeight="1" x14ac:dyDescent="0.25">
      <c r="K66" s="81"/>
      <c r="L66" s="81"/>
      <c r="P66" s="62" t="s">
        <v>110</v>
      </c>
    </row>
    <row r="67" spans="11:16" ht="17.100000000000001" customHeight="1" x14ac:dyDescent="0.25">
      <c r="K67" s="44"/>
      <c r="P67" s="62" t="s">
        <v>111</v>
      </c>
    </row>
    <row r="68" spans="11:16" ht="17.100000000000001" customHeight="1" x14ac:dyDescent="0.25">
      <c r="K68" s="44"/>
      <c r="P68" s="62"/>
    </row>
    <row r="69" spans="11:16" ht="17.100000000000001" customHeight="1" x14ac:dyDescent="0.25">
      <c r="K69" s="44"/>
      <c r="P69" s="62"/>
    </row>
    <row r="70" spans="11:16" ht="17.100000000000001" customHeight="1" x14ac:dyDescent="0.25">
      <c r="K70" s="44"/>
      <c r="P70" s="62"/>
    </row>
    <row r="71" spans="11:16" ht="17.100000000000001" customHeight="1" x14ac:dyDescent="0.25">
      <c r="K71" s="37"/>
      <c r="P71" s="62"/>
    </row>
    <row r="72" spans="11:16" ht="17.100000000000001" customHeight="1" x14ac:dyDescent="0.25">
      <c r="K72" s="37"/>
    </row>
    <row r="73" spans="11:16" ht="16.5" customHeight="1" x14ac:dyDescent="0.25"/>
    <row r="74" spans="11:16" ht="16.5" customHeight="1" x14ac:dyDescent="0.25"/>
    <row r="75" spans="11:16" ht="16.5" customHeight="1" x14ac:dyDescent="0.25">
      <c r="K75" s="2"/>
    </row>
    <row r="76" spans="11:16" ht="17.100000000000001" customHeight="1" x14ac:dyDescent="0.25">
      <c r="K76" s="5"/>
    </row>
    <row r="77" spans="11:16" ht="17.100000000000001" customHeight="1" x14ac:dyDescent="0.25">
      <c r="K77" s="5"/>
    </row>
    <row r="78" spans="11:16" ht="17.100000000000001" customHeight="1" x14ac:dyDescent="0.25">
      <c r="K78" s="5"/>
    </row>
    <row r="79" spans="11:16" ht="16.5" customHeight="1" x14ac:dyDescent="0.25"/>
    <row r="80" spans="11:16" ht="16.5" customHeight="1" x14ac:dyDescent="0.25">
      <c r="K80" s="5"/>
    </row>
    <row r="81" spans="11:11" ht="17.100000000000001" customHeight="1" x14ac:dyDescent="0.25">
      <c r="K81" s="5"/>
    </row>
    <row r="82" spans="11:11" ht="17.100000000000001" customHeight="1" x14ac:dyDescent="0.25">
      <c r="K82" s="5"/>
    </row>
    <row r="83" spans="11:11" ht="16.5" customHeight="1" x14ac:dyDescent="0.25">
      <c r="K83" s="5"/>
    </row>
    <row r="84" spans="11:11" ht="16.5" customHeight="1" x14ac:dyDescent="0.25"/>
    <row r="85" spans="11:11" ht="16.5" customHeight="1" x14ac:dyDescent="0.25"/>
    <row r="86" spans="11:11" ht="17.100000000000001" customHeight="1" x14ac:dyDescent="0.25">
      <c r="K86" s="57"/>
    </row>
    <row r="87" spans="11:11" ht="17.100000000000001" customHeight="1" x14ac:dyDescent="0.25">
      <c r="K87" s="2"/>
    </row>
    <row r="88" spans="11:11" ht="17.100000000000001" customHeight="1" x14ac:dyDescent="0.25"/>
    <row r="89" spans="11:11" ht="17.100000000000001" customHeight="1" x14ac:dyDescent="0.25"/>
    <row r="90" spans="11:11" ht="17.100000000000001" customHeight="1" x14ac:dyDescent="0.25"/>
    <row r="91" spans="11:11" ht="15" customHeight="1" x14ac:dyDescent="0.25"/>
    <row r="92" spans="11:11" ht="15" customHeight="1" x14ac:dyDescent="0.25"/>
    <row r="93" spans="11:11" ht="15" customHeight="1" x14ac:dyDescent="0.25"/>
    <row r="94" spans="11:11" ht="15" customHeight="1" x14ac:dyDescent="0.25"/>
  </sheetData>
  <mergeCells count="33">
    <mergeCell ref="A3:J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B18:I18"/>
    <mergeCell ref="H16:H17"/>
    <mergeCell ref="I16:I17"/>
    <mergeCell ref="J16:J17"/>
    <mergeCell ref="G16:G17"/>
  </mergeCells>
  <dataValidations disablePrompts="1" count="1">
    <dataValidation type="list" allowBlank="1" showInputMessage="1" showErrorMessage="1" sqref="G20:G43" xr:uid="{489E9B8F-D4FC-4A42-A902-53DA8A6702D2}">
      <formula1>$P$17:$P$71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D77C-0D2B-4329-B99E-4C34FA2824E0}">
  <sheetPr>
    <pageSetUpPr fitToPage="1"/>
  </sheetPr>
  <dimension ref="A1:X72"/>
  <sheetViews>
    <sheetView topLeftCell="A30" zoomScaleNormal="100" workbookViewId="0">
      <selection activeCell="D4" sqref="D4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6640625" customWidth="1"/>
    <col min="10" max="10" width="25.5546875" bestFit="1" customWidth="1"/>
    <col min="11" max="11" width="13.109375" customWidth="1"/>
    <col min="12" max="12" width="11" bestFit="1" customWidth="1"/>
    <col min="14" max="14" width="11.33203125" bestFit="1" customWidth="1"/>
    <col min="16" max="16" width="23" customWidth="1"/>
    <col min="19" max="19" width="22.44140625" customWidth="1"/>
  </cols>
  <sheetData>
    <row r="1" spans="1:24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4" ht="13.8" x14ac:dyDescent="0.25">
      <c r="A2" s="18"/>
      <c r="B2" s="3"/>
      <c r="C2" s="3"/>
      <c r="D2" s="3"/>
      <c r="J2" s="19"/>
    </row>
    <row r="3" spans="1:24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83"/>
    </row>
    <row r="4" spans="1:24" x14ac:dyDescent="0.25">
      <c r="A4" s="20"/>
      <c r="J4" s="19"/>
    </row>
    <row r="5" spans="1:24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4" ht="13.8" thickTop="1" x14ac:dyDescent="0.25"/>
    <row r="7" spans="1:24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s="90" t="s">
        <v>21</v>
      </c>
      <c r="L7" s="58" t="s">
        <v>172</v>
      </c>
      <c r="M7">
        <v>368</v>
      </c>
      <c r="N7">
        <v>1167</v>
      </c>
      <c r="P7" s="27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25">
      <c r="A8" s="125" t="s">
        <v>160</v>
      </c>
      <c r="B8" s="126"/>
      <c r="C8" s="126"/>
      <c r="D8" s="126"/>
      <c r="E8" s="127"/>
      <c r="F8" s="170" t="s">
        <v>157</v>
      </c>
      <c r="G8" s="189" t="s">
        <v>159</v>
      </c>
      <c r="H8" s="190"/>
      <c r="I8" s="193">
        <v>45309</v>
      </c>
      <c r="J8" s="194"/>
      <c r="K8" s="37" t="s">
        <v>22</v>
      </c>
      <c r="L8" s="58" t="s">
        <v>172</v>
      </c>
      <c r="M8">
        <v>1941</v>
      </c>
      <c r="N8">
        <v>2716</v>
      </c>
    </row>
    <row r="9" spans="1:24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  <c r="K9" s="37"/>
    </row>
    <row r="10" spans="1:24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  <c r="K10" s="91"/>
    </row>
    <row r="11" spans="1:24" x14ac:dyDescent="0.25">
      <c r="A11" s="176" t="s">
        <v>215</v>
      </c>
      <c r="B11" s="176"/>
      <c r="C11" s="169" t="s">
        <v>131</v>
      </c>
      <c r="D11" s="169"/>
      <c r="E11" s="169"/>
      <c r="F11" s="125" t="s">
        <v>161</v>
      </c>
      <c r="G11" s="126"/>
      <c r="H11" s="177"/>
      <c r="I11" s="179" t="s">
        <v>308</v>
      </c>
      <c r="J11" s="180"/>
      <c r="K11" s="92"/>
      <c r="L11" s="58"/>
    </row>
    <row r="12" spans="1:24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  <c r="K12" s="92"/>
    </row>
    <row r="13" spans="1:24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  <c r="K13" s="91"/>
    </row>
    <row r="14" spans="1:24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177</v>
      </c>
      <c r="H14" s="79" t="s">
        <v>178</v>
      </c>
      <c r="I14" s="169" t="s">
        <v>271</v>
      </c>
      <c r="J14" s="171"/>
      <c r="K14" s="93"/>
      <c r="N14" s="27"/>
    </row>
    <row r="15" spans="1:24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177</v>
      </c>
      <c r="H15" s="79" t="s">
        <v>178</v>
      </c>
      <c r="I15" s="172"/>
      <c r="J15" s="173"/>
      <c r="K15" s="93"/>
    </row>
    <row r="16" spans="1:24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</row>
    <row r="17" spans="1:18" ht="17.100000000000001" customHeight="1" x14ac:dyDescent="0.25">
      <c r="A17" s="198"/>
      <c r="B17" s="107" t="s">
        <v>0</v>
      </c>
      <c r="C17" s="107" t="s">
        <v>1</v>
      </c>
      <c r="D17" s="198"/>
      <c r="E17" s="198"/>
      <c r="F17" s="198"/>
      <c r="G17" s="198"/>
      <c r="H17" s="197"/>
      <c r="I17" s="198"/>
      <c r="J17" s="199"/>
    </row>
    <row r="18" spans="1:18" ht="17.100000000000001" customHeight="1" x14ac:dyDescent="0.25">
      <c r="A18" s="78" t="s">
        <v>20</v>
      </c>
      <c r="B18" s="80">
        <v>245</v>
      </c>
      <c r="C18" s="80">
        <v>420</v>
      </c>
      <c r="D18" s="72">
        <f>C18-B18</f>
        <v>175</v>
      </c>
      <c r="E18" s="35">
        <v>2.5</v>
      </c>
      <c r="F18" s="35">
        <f t="shared" ref="F18" si="0">E18*D18</f>
        <v>437.5</v>
      </c>
      <c r="G18" s="88" t="s">
        <v>110</v>
      </c>
      <c r="H18" s="88"/>
      <c r="I18" s="64" t="s">
        <v>105</v>
      </c>
      <c r="J18" s="64"/>
      <c r="K18" s="81">
        <f>B19-368</f>
        <v>-122</v>
      </c>
      <c r="L18" s="81"/>
      <c r="P18" s="60" t="s">
        <v>119</v>
      </c>
      <c r="R18" s="59">
        <v>1</v>
      </c>
    </row>
    <row r="19" spans="1:18" ht="17.100000000000001" customHeight="1" x14ac:dyDescent="0.25">
      <c r="A19" s="98" t="s">
        <v>22</v>
      </c>
      <c r="B19" s="99">
        <v>246</v>
      </c>
      <c r="C19" s="99"/>
      <c r="D19" s="102">
        <v>0.5</v>
      </c>
      <c r="E19" s="71">
        <v>0.5</v>
      </c>
      <c r="F19" s="71">
        <f>E19*D19</f>
        <v>0.25</v>
      </c>
      <c r="G19" s="101" t="s">
        <v>147</v>
      </c>
      <c r="H19" s="101"/>
      <c r="I19" s="70" t="s">
        <v>103</v>
      </c>
      <c r="J19" s="70"/>
      <c r="K19" s="81">
        <f t="shared" ref="K19:L42" si="1">B20-368</f>
        <v>-98</v>
      </c>
      <c r="L19" s="81"/>
      <c r="P19" s="60" t="s">
        <v>120</v>
      </c>
      <c r="R19" s="59">
        <v>2</v>
      </c>
    </row>
    <row r="20" spans="1:18" ht="17.100000000000001" customHeight="1" x14ac:dyDescent="0.25">
      <c r="A20" s="78" t="s">
        <v>22</v>
      </c>
      <c r="B20" s="80">
        <v>270</v>
      </c>
      <c r="C20" s="80"/>
      <c r="D20" s="89">
        <v>0.5</v>
      </c>
      <c r="E20" s="35">
        <v>0.5</v>
      </c>
      <c r="F20" s="35">
        <f>E20*D20</f>
        <v>0.25</v>
      </c>
      <c r="G20" s="88" t="s">
        <v>147</v>
      </c>
      <c r="H20" s="88"/>
      <c r="I20" s="64" t="s">
        <v>103</v>
      </c>
      <c r="J20" s="64"/>
      <c r="K20" s="81">
        <f t="shared" si="1"/>
        <v>-71</v>
      </c>
      <c r="L20" s="81">
        <f t="shared" si="1"/>
        <v>-6</v>
      </c>
      <c r="P20" s="60" t="s">
        <v>121</v>
      </c>
      <c r="R20" s="59">
        <v>3</v>
      </c>
    </row>
    <row r="21" spans="1:18" ht="17.100000000000001" customHeight="1" x14ac:dyDescent="0.25">
      <c r="A21" s="78" t="s">
        <v>218</v>
      </c>
      <c r="B21" s="80">
        <v>297</v>
      </c>
      <c r="C21" s="80">
        <v>362</v>
      </c>
      <c r="D21" s="72">
        <f>C21-B21</f>
        <v>65</v>
      </c>
      <c r="E21" s="35">
        <v>3.65</v>
      </c>
      <c r="F21" s="35">
        <f t="shared" ref="F21:F27" si="2">E21*D21</f>
        <v>237.25</v>
      </c>
      <c r="G21" s="88" t="s">
        <v>111</v>
      </c>
      <c r="H21" s="88"/>
      <c r="I21" s="64" t="s">
        <v>105</v>
      </c>
      <c r="J21" s="64"/>
      <c r="K21" s="81">
        <f t="shared" si="1"/>
        <v>-67</v>
      </c>
      <c r="L21" s="81"/>
      <c r="P21" s="60" t="s">
        <v>122</v>
      </c>
      <c r="R21" s="58" t="s">
        <v>99</v>
      </c>
    </row>
    <row r="22" spans="1:18" ht="17.100000000000001" customHeight="1" x14ac:dyDescent="0.25">
      <c r="A22" s="78" t="s">
        <v>22</v>
      </c>
      <c r="B22" s="80">
        <v>301</v>
      </c>
      <c r="C22" s="80"/>
      <c r="D22" s="89">
        <v>0.5</v>
      </c>
      <c r="E22" s="35">
        <v>0.5</v>
      </c>
      <c r="F22" s="35">
        <f>E22*D22</f>
        <v>0.25</v>
      </c>
      <c r="G22" s="88" t="s">
        <v>147</v>
      </c>
      <c r="H22" s="88"/>
      <c r="I22" s="64" t="s">
        <v>103</v>
      </c>
      <c r="J22" s="64"/>
      <c r="K22" s="81">
        <f t="shared" si="1"/>
        <v>-50</v>
      </c>
      <c r="L22" s="81"/>
      <c r="P22" s="60" t="s">
        <v>123</v>
      </c>
      <c r="R22" s="58" t="s">
        <v>100</v>
      </c>
    </row>
    <row r="23" spans="1:18" ht="17.100000000000001" customHeight="1" x14ac:dyDescent="0.25">
      <c r="A23" s="78" t="s">
        <v>22</v>
      </c>
      <c r="B23" s="80">
        <v>318</v>
      </c>
      <c r="C23" s="80"/>
      <c r="D23" s="89">
        <v>0.5</v>
      </c>
      <c r="E23" s="35">
        <v>0.5</v>
      </c>
      <c r="F23" s="35">
        <f>E23*D23</f>
        <v>0.25</v>
      </c>
      <c r="G23" s="88" t="s">
        <v>147</v>
      </c>
      <c r="H23" s="88"/>
      <c r="I23" s="64" t="s">
        <v>103</v>
      </c>
      <c r="J23" s="64"/>
      <c r="K23" s="81">
        <f t="shared" si="1"/>
        <v>-44</v>
      </c>
      <c r="L23" s="81">
        <f t="shared" si="1"/>
        <v>-43</v>
      </c>
      <c r="P23" s="60" t="s">
        <v>124</v>
      </c>
      <c r="R23" s="58" t="s">
        <v>101</v>
      </c>
    </row>
    <row r="24" spans="1:18" ht="17.100000000000001" customHeight="1" x14ac:dyDescent="0.25">
      <c r="A24" s="78" t="s">
        <v>20</v>
      </c>
      <c r="B24" s="80">
        <v>324</v>
      </c>
      <c r="C24" s="80">
        <v>325</v>
      </c>
      <c r="D24" s="72">
        <v>1</v>
      </c>
      <c r="E24" s="35">
        <v>0.5</v>
      </c>
      <c r="F24" s="35">
        <f>E24*D24</f>
        <v>0.5</v>
      </c>
      <c r="G24" s="88" t="s">
        <v>130</v>
      </c>
      <c r="H24" s="88">
        <v>2</v>
      </c>
      <c r="I24" s="64" t="s">
        <v>99</v>
      </c>
      <c r="J24" s="64" t="s">
        <v>231</v>
      </c>
      <c r="K24" s="81">
        <f t="shared" si="1"/>
        <v>-42</v>
      </c>
      <c r="L24" s="81"/>
      <c r="M24" s="1"/>
      <c r="P24" s="60" t="s">
        <v>129</v>
      </c>
      <c r="R24" s="58" t="s">
        <v>102</v>
      </c>
    </row>
    <row r="25" spans="1:18" ht="17.100000000000001" customHeight="1" x14ac:dyDescent="0.25">
      <c r="A25" s="78" t="s">
        <v>20</v>
      </c>
      <c r="B25" s="80">
        <v>326</v>
      </c>
      <c r="C25" s="80"/>
      <c r="D25" s="89">
        <v>0.5</v>
      </c>
      <c r="E25" s="35">
        <v>0.5</v>
      </c>
      <c r="F25" s="35">
        <f>E25*D25</f>
        <v>0.25</v>
      </c>
      <c r="G25" s="88" t="s">
        <v>147</v>
      </c>
      <c r="H25" s="88"/>
      <c r="I25" s="64" t="s">
        <v>102</v>
      </c>
      <c r="J25" s="64"/>
      <c r="K25" s="81">
        <f t="shared" si="1"/>
        <v>-23</v>
      </c>
      <c r="L25" s="81"/>
      <c r="P25" s="60" t="s">
        <v>130</v>
      </c>
      <c r="R25" s="58" t="s">
        <v>103</v>
      </c>
    </row>
    <row r="26" spans="1:18" ht="17.100000000000001" customHeight="1" x14ac:dyDescent="0.25">
      <c r="A26" s="78" t="s">
        <v>22</v>
      </c>
      <c r="B26" s="80">
        <v>345</v>
      </c>
      <c r="C26" s="80"/>
      <c r="D26" s="89">
        <v>0.5</v>
      </c>
      <c r="E26" s="35">
        <v>0.5</v>
      </c>
      <c r="F26" s="35">
        <f>E26*D26</f>
        <v>0.25</v>
      </c>
      <c r="G26" s="88" t="s">
        <v>147</v>
      </c>
      <c r="H26" s="88"/>
      <c r="I26" s="64" t="s">
        <v>103</v>
      </c>
      <c r="J26" s="64"/>
      <c r="K26" s="81">
        <f t="shared" si="1"/>
        <v>-6</v>
      </c>
      <c r="L26" s="81">
        <f t="shared" si="1"/>
        <v>131</v>
      </c>
      <c r="P26" s="60" t="s">
        <v>125</v>
      </c>
      <c r="R26" s="58" t="s">
        <v>104</v>
      </c>
    </row>
    <row r="27" spans="1:18" ht="17.100000000000001" customHeight="1" x14ac:dyDescent="0.25">
      <c r="A27" s="78" t="s">
        <v>218</v>
      </c>
      <c r="B27" s="80">
        <v>362</v>
      </c>
      <c r="C27" s="80">
        <v>499</v>
      </c>
      <c r="D27" s="72">
        <f>C27-B27</f>
        <v>137</v>
      </c>
      <c r="E27" s="35">
        <v>3.65</v>
      </c>
      <c r="F27" s="35">
        <f t="shared" si="2"/>
        <v>500.05</v>
      </c>
      <c r="G27" s="88" t="s">
        <v>217</v>
      </c>
      <c r="H27" s="35"/>
      <c r="I27" s="35" t="s">
        <v>105</v>
      </c>
      <c r="J27" s="64"/>
      <c r="K27" s="81">
        <f t="shared" si="1"/>
        <v>-1</v>
      </c>
      <c r="L27" s="81"/>
      <c r="P27" s="60" t="s">
        <v>126</v>
      </c>
      <c r="R27" s="58" t="s">
        <v>99</v>
      </c>
    </row>
    <row r="28" spans="1:18" ht="17.100000000000001" customHeight="1" x14ac:dyDescent="0.25">
      <c r="A28" s="78" t="s">
        <v>22</v>
      </c>
      <c r="B28" s="80">
        <v>367</v>
      </c>
      <c r="C28" s="80"/>
      <c r="D28" s="89">
        <v>0.5</v>
      </c>
      <c r="E28" s="35">
        <v>0.5</v>
      </c>
      <c r="F28" s="35">
        <f t="shared" ref="F28:F43" si="3">E28*D28</f>
        <v>0.25</v>
      </c>
      <c r="G28" s="88" t="s">
        <v>147</v>
      </c>
      <c r="H28" s="88"/>
      <c r="I28" s="64" t="s">
        <v>103</v>
      </c>
      <c r="J28" s="64"/>
      <c r="K28" s="81">
        <f t="shared" si="1"/>
        <v>11</v>
      </c>
      <c r="L28" s="81">
        <f t="shared" si="1"/>
        <v>14</v>
      </c>
      <c r="P28" s="60" t="s">
        <v>107</v>
      </c>
      <c r="R28" s="58" t="s">
        <v>105</v>
      </c>
    </row>
    <row r="29" spans="1:18" ht="17.100000000000001" customHeight="1" x14ac:dyDescent="0.25">
      <c r="A29" s="78" t="s">
        <v>21</v>
      </c>
      <c r="B29" s="80">
        <v>379</v>
      </c>
      <c r="C29" s="80">
        <v>382</v>
      </c>
      <c r="D29" s="72">
        <f>C29-B29</f>
        <v>3</v>
      </c>
      <c r="E29" s="35">
        <v>0.5</v>
      </c>
      <c r="F29" s="35">
        <f t="shared" si="3"/>
        <v>1.5</v>
      </c>
      <c r="G29" s="88" t="s">
        <v>130</v>
      </c>
      <c r="H29" s="88">
        <v>2</v>
      </c>
      <c r="I29" s="64" t="s">
        <v>99</v>
      </c>
      <c r="J29" s="64" t="s">
        <v>232</v>
      </c>
      <c r="K29" s="81">
        <f t="shared" si="1"/>
        <v>29</v>
      </c>
      <c r="L29" s="81">
        <f t="shared" si="1"/>
        <v>33</v>
      </c>
      <c r="P29" s="60" t="s">
        <v>127</v>
      </c>
    </row>
    <row r="30" spans="1:18" ht="17.100000000000001" customHeight="1" x14ac:dyDescent="0.25">
      <c r="A30" s="78" t="s">
        <v>21</v>
      </c>
      <c r="B30" s="80">
        <v>397</v>
      </c>
      <c r="C30" s="80">
        <v>401</v>
      </c>
      <c r="D30" s="72">
        <f>C30-B30</f>
        <v>4</v>
      </c>
      <c r="E30" s="35">
        <v>0.5</v>
      </c>
      <c r="F30" s="35">
        <f t="shared" si="3"/>
        <v>2</v>
      </c>
      <c r="G30" s="88" t="s">
        <v>120</v>
      </c>
      <c r="H30" s="88">
        <v>2</v>
      </c>
      <c r="I30" s="64" t="s">
        <v>99</v>
      </c>
      <c r="J30" s="64" t="s">
        <v>233</v>
      </c>
      <c r="K30" s="81">
        <f t="shared" si="1"/>
        <v>36</v>
      </c>
      <c r="L30" s="81"/>
      <c r="P30" s="60" t="s">
        <v>155</v>
      </c>
    </row>
    <row r="31" spans="1:18" ht="17.100000000000001" customHeight="1" x14ac:dyDescent="0.25">
      <c r="A31" s="78" t="s">
        <v>21</v>
      </c>
      <c r="B31" s="80">
        <v>404</v>
      </c>
      <c r="C31" s="80"/>
      <c r="D31" s="89">
        <v>0.5</v>
      </c>
      <c r="E31" s="35">
        <v>3.65</v>
      </c>
      <c r="F31" s="35">
        <f t="shared" si="3"/>
        <v>1.825</v>
      </c>
      <c r="G31" s="88" t="s">
        <v>126</v>
      </c>
      <c r="H31" s="88">
        <v>2</v>
      </c>
      <c r="I31" s="64" t="s">
        <v>105</v>
      </c>
      <c r="J31" s="64" t="s">
        <v>234</v>
      </c>
      <c r="K31" s="81">
        <f t="shared" si="1"/>
        <v>44</v>
      </c>
      <c r="L31" s="81"/>
      <c r="P31" s="61" t="s">
        <v>128</v>
      </c>
    </row>
    <row r="32" spans="1:18" ht="17.100000000000001" customHeight="1" x14ac:dyDescent="0.25">
      <c r="A32" s="78" t="s">
        <v>21</v>
      </c>
      <c r="B32" s="72">
        <v>412</v>
      </c>
      <c r="C32" s="72"/>
      <c r="D32" s="89">
        <v>0.5</v>
      </c>
      <c r="E32" s="35">
        <v>0.5</v>
      </c>
      <c r="F32" s="35">
        <f t="shared" si="3"/>
        <v>0.25</v>
      </c>
      <c r="G32" s="88" t="s">
        <v>126</v>
      </c>
      <c r="H32" s="72">
        <v>2</v>
      </c>
      <c r="I32" s="35" t="s">
        <v>99</v>
      </c>
      <c r="J32" s="64" t="s">
        <v>235</v>
      </c>
      <c r="K32" s="81">
        <f t="shared" si="1"/>
        <v>49</v>
      </c>
      <c r="L32" s="81"/>
      <c r="P32" s="63" t="s">
        <v>154</v>
      </c>
    </row>
    <row r="33" spans="1:21" ht="17.100000000000001" customHeight="1" x14ac:dyDescent="0.25">
      <c r="A33" s="78" t="s">
        <v>22</v>
      </c>
      <c r="B33" s="80">
        <v>417</v>
      </c>
      <c r="C33" s="80"/>
      <c r="D33" s="89">
        <v>0.5</v>
      </c>
      <c r="E33" s="35">
        <v>0.5</v>
      </c>
      <c r="F33" s="35">
        <f t="shared" si="3"/>
        <v>0.25</v>
      </c>
      <c r="G33" s="88" t="s">
        <v>147</v>
      </c>
      <c r="H33" s="88"/>
      <c r="I33" s="64" t="s">
        <v>103</v>
      </c>
      <c r="J33" s="64"/>
      <c r="K33" s="81">
        <f t="shared" si="1"/>
        <v>51</v>
      </c>
      <c r="L33" s="81"/>
      <c r="P33" s="62" t="s">
        <v>149</v>
      </c>
    </row>
    <row r="34" spans="1:21" ht="17.100000000000001" customHeight="1" x14ac:dyDescent="0.25">
      <c r="A34" s="78" t="s">
        <v>22</v>
      </c>
      <c r="B34" s="80">
        <v>419</v>
      </c>
      <c r="C34" s="80"/>
      <c r="D34" s="89">
        <v>0.5</v>
      </c>
      <c r="E34" s="35">
        <v>0.5</v>
      </c>
      <c r="F34" s="35">
        <f t="shared" si="3"/>
        <v>0.25</v>
      </c>
      <c r="G34" s="88" t="s">
        <v>122</v>
      </c>
      <c r="H34" s="88">
        <v>2</v>
      </c>
      <c r="I34" s="64" t="s">
        <v>102</v>
      </c>
      <c r="J34" s="64" t="s">
        <v>236</v>
      </c>
      <c r="K34" s="81">
        <f t="shared" si="1"/>
        <v>52</v>
      </c>
      <c r="L34" s="81">
        <f t="shared" si="1"/>
        <v>57</v>
      </c>
      <c r="P34" s="62" t="s">
        <v>107</v>
      </c>
    </row>
    <row r="35" spans="1:21" ht="17.100000000000001" customHeight="1" x14ac:dyDescent="0.25">
      <c r="A35" s="78" t="s">
        <v>21</v>
      </c>
      <c r="B35" s="80">
        <v>420</v>
      </c>
      <c r="C35" s="80">
        <v>425</v>
      </c>
      <c r="D35" s="72">
        <f>C35-B35</f>
        <v>5</v>
      </c>
      <c r="E35" s="35">
        <v>0.5</v>
      </c>
      <c r="F35" s="35">
        <f t="shared" si="3"/>
        <v>2.5</v>
      </c>
      <c r="G35" s="88" t="s">
        <v>120</v>
      </c>
      <c r="H35" s="88">
        <v>2</v>
      </c>
      <c r="I35" s="64" t="s">
        <v>102</v>
      </c>
      <c r="J35" s="64" t="s">
        <v>237</v>
      </c>
      <c r="K35" s="81">
        <f t="shared" si="1"/>
        <v>72</v>
      </c>
      <c r="L35" s="81">
        <f t="shared" si="1"/>
        <v>84</v>
      </c>
      <c r="P35" s="62" t="s">
        <v>112</v>
      </c>
    </row>
    <row r="36" spans="1:21" ht="17.100000000000001" customHeight="1" x14ac:dyDescent="0.25">
      <c r="A36" s="78" t="s">
        <v>22</v>
      </c>
      <c r="B36" s="80">
        <v>440</v>
      </c>
      <c r="C36" s="80">
        <v>452</v>
      </c>
      <c r="D36" s="72">
        <f>C36-B36</f>
        <v>12</v>
      </c>
      <c r="E36" s="35">
        <v>0.5</v>
      </c>
      <c r="F36" s="35">
        <f t="shared" si="3"/>
        <v>6</v>
      </c>
      <c r="G36" s="88" t="s">
        <v>130</v>
      </c>
      <c r="H36" s="88">
        <v>2</v>
      </c>
      <c r="I36" s="64" t="s">
        <v>102</v>
      </c>
      <c r="J36" s="64" t="s">
        <v>238</v>
      </c>
      <c r="K36" s="81">
        <f t="shared" si="1"/>
        <v>76</v>
      </c>
      <c r="L36" s="81">
        <f t="shared" si="1"/>
        <v>78</v>
      </c>
      <c r="P36" s="62" t="s">
        <v>147</v>
      </c>
    </row>
    <row r="37" spans="1:21" ht="17.100000000000001" customHeight="1" x14ac:dyDescent="0.25">
      <c r="A37" s="78" t="s">
        <v>21</v>
      </c>
      <c r="B37" s="80">
        <v>444</v>
      </c>
      <c r="C37" s="80">
        <v>446</v>
      </c>
      <c r="D37" s="72">
        <v>2</v>
      </c>
      <c r="E37" s="35">
        <v>0.5</v>
      </c>
      <c r="F37" s="35">
        <f t="shared" si="3"/>
        <v>1</v>
      </c>
      <c r="G37" s="88" t="s">
        <v>120</v>
      </c>
      <c r="H37" s="88">
        <v>2</v>
      </c>
      <c r="I37" s="64" t="s">
        <v>102</v>
      </c>
      <c r="J37" s="64" t="s">
        <v>239</v>
      </c>
      <c r="K37" s="81">
        <f t="shared" si="1"/>
        <v>86</v>
      </c>
      <c r="L37" s="81">
        <f t="shared" si="1"/>
        <v>89</v>
      </c>
      <c r="M37" s="6"/>
      <c r="N37" s="6"/>
      <c r="P37" s="62" t="s">
        <v>108</v>
      </c>
      <c r="Q37" s="6"/>
      <c r="R37" s="6"/>
      <c r="S37" s="27"/>
      <c r="T37" s="5"/>
      <c r="U37" s="5"/>
    </row>
    <row r="38" spans="1:21" ht="17.100000000000001" customHeight="1" x14ac:dyDescent="0.25">
      <c r="A38" s="78" t="s">
        <v>22</v>
      </c>
      <c r="B38" s="80">
        <v>454</v>
      </c>
      <c r="C38" s="80">
        <v>457</v>
      </c>
      <c r="D38" s="89">
        <v>0.5</v>
      </c>
      <c r="E38" s="35">
        <v>0.5</v>
      </c>
      <c r="F38" s="35">
        <f t="shared" si="3"/>
        <v>0.25</v>
      </c>
      <c r="G38" s="88" t="s">
        <v>130</v>
      </c>
      <c r="H38" s="88">
        <v>2</v>
      </c>
      <c r="I38" s="64" t="s">
        <v>104</v>
      </c>
      <c r="J38" s="64" t="s">
        <v>240</v>
      </c>
      <c r="K38" s="81">
        <f t="shared" si="1"/>
        <v>95</v>
      </c>
      <c r="L38" s="81"/>
      <c r="P38" s="62" t="s">
        <v>150</v>
      </c>
    </row>
    <row r="39" spans="1:21" ht="17.100000000000001" customHeight="1" x14ac:dyDescent="0.25">
      <c r="A39" s="78" t="s">
        <v>22</v>
      </c>
      <c r="B39" s="80">
        <v>463</v>
      </c>
      <c r="C39" s="80"/>
      <c r="D39" s="89">
        <v>0.5</v>
      </c>
      <c r="E39" s="35">
        <v>0.5</v>
      </c>
      <c r="F39" s="35">
        <f t="shared" si="3"/>
        <v>0.25</v>
      </c>
      <c r="G39" s="88" t="s">
        <v>147</v>
      </c>
      <c r="H39" s="88"/>
      <c r="I39" s="64" t="s">
        <v>103</v>
      </c>
      <c r="J39" s="64"/>
      <c r="K39" s="81">
        <f t="shared" si="1"/>
        <v>97</v>
      </c>
      <c r="L39" s="81"/>
      <c r="M39" s="57"/>
      <c r="N39" s="5"/>
      <c r="P39" s="62" t="s">
        <v>148</v>
      </c>
      <c r="Q39" s="5"/>
      <c r="R39" s="5"/>
      <c r="S39" s="5"/>
      <c r="T39" s="5"/>
      <c r="U39" s="27"/>
    </row>
    <row r="40" spans="1:21" ht="17.100000000000001" customHeight="1" x14ac:dyDescent="0.25">
      <c r="A40" s="78" t="s">
        <v>21</v>
      </c>
      <c r="B40" s="80">
        <v>465</v>
      </c>
      <c r="C40" s="80"/>
      <c r="D40" s="89">
        <v>0.5</v>
      </c>
      <c r="E40" s="35">
        <v>0.5</v>
      </c>
      <c r="F40" s="35">
        <f t="shared" si="3"/>
        <v>0.25</v>
      </c>
      <c r="G40" s="88" t="s">
        <v>127</v>
      </c>
      <c r="H40" s="88"/>
      <c r="I40" s="64" t="s">
        <v>99</v>
      </c>
      <c r="J40" s="64" t="s">
        <v>241</v>
      </c>
      <c r="K40" s="81">
        <f t="shared" si="1"/>
        <v>102</v>
      </c>
      <c r="L40" s="81">
        <f t="shared" si="1"/>
        <v>200</v>
      </c>
      <c r="P40" s="62" t="s">
        <v>109</v>
      </c>
    </row>
    <row r="41" spans="1:21" ht="17.100000000000001" customHeight="1" x14ac:dyDescent="0.25">
      <c r="A41" s="98" t="s">
        <v>20</v>
      </c>
      <c r="B41" s="99">
        <v>470</v>
      </c>
      <c r="C41" s="99">
        <v>568</v>
      </c>
      <c r="D41" s="100">
        <f>C41-B41</f>
        <v>98</v>
      </c>
      <c r="E41" s="71">
        <v>2.5</v>
      </c>
      <c r="F41" s="71">
        <f t="shared" si="3"/>
        <v>245</v>
      </c>
      <c r="G41" s="101" t="s">
        <v>110</v>
      </c>
      <c r="H41" s="101"/>
      <c r="I41" s="70" t="s">
        <v>105</v>
      </c>
      <c r="J41" s="70"/>
      <c r="K41" s="81">
        <f t="shared" si="1"/>
        <v>111</v>
      </c>
      <c r="L41" s="81"/>
      <c r="P41" s="62" t="s">
        <v>151</v>
      </c>
      <c r="Q41" s="5"/>
    </row>
    <row r="42" spans="1:21" ht="17.100000000000001" customHeight="1" x14ac:dyDescent="0.25">
      <c r="A42" s="78" t="s">
        <v>22</v>
      </c>
      <c r="B42" s="80">
        <v>479</v>
      </c>
      <c r="C42" s="80"/>
      <c r="D42" s="89">
        <v>0.5</v>
      </c>
      <c r="E42" s="35">
        <v>0.5</v>
      </c>
      <c r="F42" s="35">
        <f t="shared" si="3"/>
        <v>0.25</v>
      </c>
      <c r="G42" s="88" t="s">
        <v>147</v>
      </c>
      <c r="H42" s="88"/>
      <c r="I42" s="64" t="s">
        <v>103</v>
      </c>
      <c r="J42" s="64"/>
      <c r="K42" s="81">
        <f t="shared" si="1"/>
        <v>113</v>
      </c>
      <c r="L42" s="81">
        <f t="shared" si="1"/>
        <v>117</v>
      </c>
      <c r="P42" s="62" t="s">
        <v>106</v>
      </c>
    </row>
    <row r="43" spans="1:21" ht="17.100000000000001" customHeight="1" thickBot="1" x14ac:dyDescent="0.3">
      <c r="A43" s="68" t="s">
        <v>21</v>
      </c>
      <c r="B43" s="84">
        <v>481</v>
      </c>
      <c r="C43" s="84">
        <v>485</v>
      </c>
      <c r="D43" s="85">
        <f>C43-B43</f>
        <v>4</v>
      </c>
      <c r="E43" s="55">
        <v>0.5</v>
      </c>
      <c r="F43" s="55">
        <f t="shared" si="3"/>
        <v>2</v>
      </c>
      <c r="G43" s="97" t="s">
        <v>120</v>
      </c>
      <c r="H43" s="97">
        <v>2</v>
      </c>
      <c r="I43" s="69" t="s">
        <v>99</v>
      </c>
      <c r="J43" s="69" t="s">
        <v>242</v>
      </c>
      <c r="K43" s="81" t="e">
        <f>#REF!-368</f>
        <v>#REF!</v>
      </c>
      <c r="L43" s="81"/>
      <c r="P43" s="62"/>
    </row>
    <row r="44" spans="1:21" ht="16.95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4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K44" s="81"/>
      <c r="L44" s="81"/>
      <c r="P44" s="62" t="s">
        <v>110</v>
      </c>
    </row>
    <row r="45" spans="1:21" ht="17.100000000000001" customHeight="1" x14ac:dyDescent="0.25">
      <c r="A45" s="64" t="s">
        <v>20</v>
      </c>
      <c r="B45" s="35">
        <v>2.5</v>
      </c>
      <c r="C45" s="35">
        <v>273</v>
      </c>
      <c r="D45" s="35">
        <f t="shared" ref="D45:D47" si="5">SUM(C45*B45)</f>
        <v>682.5</v>
      </c>
      <c r="E45" s="64" t="s">
        <v>120</v>
      </c>
      <c r="F45" s="35">
        <f t="shared" si="4"/>
        <v>7.5</v>
      </c>
      <c r="G45" s="64" t="s">
        <v>130</v>
      </c>
      <c r="H45" s="35">
        <f>SUMIF($G$18:$G$43,G45,$F$18:$F$43)</f>
        <v>8.25</v>
      </c>
      <c r="I45" s="64" t="s">
        <v>127</v>
      </c>
      <c r="J45" s="35">
        <f>SUMIF($G$18:$G$43,I45,$F$18:$F$43)</f>
        <v>0.25</v>
      </c>
      <c r="K45" s="44"/>
      <c r="P45" s="62" t="s">
        <v>111</v>
      </c>
    </row>
    <row r="46" spans="1:21" ht="17.100000000000001" customHeight="1" x14ac:dyDescent="0.25">
      <c r="A46" s="64" t="s">
        <v>21</v>
      </c>
      <c r="B46" s="35">
        <v>3.65</v>
      </c>
      <c r="C46" s="35">
        <v>242</v>
      </c>
      <c r="D46" s="35">
        <f t="shared" si="5"/>
        <v>883.3</v>
      </c>
      <c r="E46" s="64" t="s">
        <v>121</v>
      </c>
      <c r="F46" s="35">
        <f t="shared" si="4"/>
        <v>0</v>
      </c>
      <c r="G46" s="64" t="s">
        <v>125</v>
      </c>
      <c r="H46" s="35">
        <f>SUMIF($G$18:$G$43,G46,$F$18:$F$43)</f>
        <v>0</v>
      </c>
      <c r="I46" s="64" t="s">
        <v>155</v>
      </c>
      <c r="J46" s="35">
        <f>SUMIF($G$18:$G$43,I46,$F$18:$F$43)</f>
        <v>0</v>
      </c>
      <c r="K46" s="44"/>
      <c r="P46" s="62"/>
    </row>
    <row r="47" spans="1:21" ht="17.100000000000001" customHeight="1" x14ac:dyDescent="0.25">
      <c r="A47" s="64" t="s">
        <v>22</v>
      </c>
      <c r="B47" s="35">
        <v>3.65</v>
      </c>
      <c r="C47" s="35">
        <v>242</v>
      </c>
      <c r="D47" s="35">
        <f t="shared" si="5"/>
        <v>883.3</v>
      </c>
      <c r="E47" s="64" t="s">
        <v>122</v>
      </c>
      <c r="F47" s="35">
        <f t="shared" si="4"/>
        <v>0.25</v>
      </c>
      <c r="G47" s="64" t="s">
        <v>126</v>
      </c>
      <c r="H47" s="35">
        <f>SUMIF($G$18:$G$43,G47,$F$18:$F$43)</f>
        <v>2.0750000000000002</v>
      </c>
      <c r="I47" s="64" t="s">
        <v>128</v>
      </c>
      <c r="J47" s="35">
        <f>SUMIF($G$18:$G$43,I47,$F$18:$F$43)</f>
        <v>0</v>
      </c>
      <c r="K47" s="44"/>
      <c r="P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4"/>
        <v>0</v>
      </c>
      <c r="G48" s="64"/>
      <c r="H48" s="64"/>
      <c r="I48" s="64"/>
      <c r="J48" s="64"/>
      <c r="K48" s="44"/>
      <c r="N48" s="58"/>
      <c r="P48" s="62"/>
    </row>
    <row r="49" spans="1:16" ht="17.100000000000001" customHeight="1" x14ac:dyDescent="0.25">
      <c r="A49" s="64" t="s">
        <v>70</v>
      </c>
      <c r="B49" s="64">
        <v>3.65</v>
      </c>
      <c r="C49" s="35">
        <f>SUM(C45:C47)</f>
        <v>757</v>
      </c>
      <c r="D49" s="35">
        <f>SUM(D45:D47)</f>
        <v>2449.1</v>
      </c>
      <c r="E49" s="64" t="s">
        <v>124</v>
      </c>
      <c r="F49" s="35">
        <f t="shared" si="4"/>
        <v>0</v>
      </c>
      <c r="G49" s="64"/>
      <c r="H49" s="64"/>
      <c r="I49" s="64"/>
      <c r="J49" s="64"/>
      <c r="K49" s="37"/>
      <c r="P49" s="62"/>
    </row>
    <row r="50" spans="1:16" ht="17.100000000000001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  <c r="K50" s="37"/>
      <c r="P50" s="62"/>
    </row>
    <row r="51" spans="1:16" ht="16.5" customHeight="1" thickTop="1" x14ac:dyDescent="0.25">
      <c r="A51" s="74" t="s">
        <v>13</v>
      </c>
      <c r="D51" s="57"/>
      <c r="G51" s="57"/>
      <c r="J51" s="17"/>
    </row>
    <row r="52" spans="1:16" ht="16.5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25"/>
    </row>
    <row r="53" spans="1:16" ht="16.5" customHeight="1" x14ac:dyDescent="0.25">
      <c r="A53" s="26" t="s">
        <v>139</v>
      </c>
      <c r="C53" s="5"/>
      <c r="J53" s="25"/>
      <c r="K53" s="2"/>
    </row>
    <row r="54" spans="1:16" ht="17.100000000000001" customHeight="1" x14ac:dyDescent="0.25">
      <c r="A54" s="24" t="s">
        <v>146</v>
      </c>
      <c r="D54" s="5"/>
      <c r="E54" s="5"/>
      <c r="F54" s="5"/>
      <c r="G54" s="5"/>
      <c r="H54" s="5"/>
      <c r="I54" s="5"/>
      <c r="J54" s="96"/>
      <c r="K54" s="5"/>
    </row>
    <row r="55" spans="1:16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  <c r="K55" s="5"/>
    </row>
    <row r="56" spans="1:16" ht="17.100000000000001" customHeight="1" x14ac:dyDescent="0.25">
      <c r="A56" s="24" t="s">
        <v>140</v>
      </c>
      <c r="B56" s="5"/>
      <c r="C56" s="5"/>
      <c r="J56" s="19"/>
      <c r="K56" s="5"/>
    </row>
    <row r="57" spans="1:16" ht="16.5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</row>
    <row r="58" spans="1:16" ht="16.5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  <c r="K58" s="5"/>
    </row>
    <row r="59" spans="1:16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  <c r="K59" s="5"/>
    </row>
    <row r="60" spans="1:16" ht="17.100000000000001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  <c r="K60" s="5"/>
    </row>
    <row r="61" spans="1:16" ht="16.5" customHeight="1" x14ac:dyDescent="0.25">
      <c r="A61" s="24" t="s">
        <v>143</v>
      </c>
      <c r="J61" s="19"/>
      <c r="K61" s="5"/>
    </row>
    <row r="62" spans="1:16" ht="16.5" customHeight="1" x14ac:dyDescent="0.25">
      <c r="A62" s="26" t="s">
        <v>152</v>
      </c>
      <c r="J62" s="19"/>
    </row>
    <row r="63" spans="1:16" ht="16.5" customHeight="1" thickBot="1" x14ac:dyDescent="0.3">
      <c r="A63" s="75" t="s">
        <v>153</v>
      </c>
      <c r="B63" s="76"/>
      <c r="C63" s="76"/>
      <c r="D63" s="76"/>
      <c r="E63" s="77"/>
      <c r="F63" s="77"/>
      <c r="G63" s="94"/>
      <c r="H63" s="94"/>
      <c r="I63" s="94"/>
      <c r="J63" s="95"/>
    </row>
    <row r="64" spans="1:16" ht="17.100000000000001" customHeight="1" thickTop="1" x14ac:dyDescent="0.25">
      <c r="E64" s="2"/>
      <c r="F64" s="2"/>
      <c r="G64" s="2"/>
      <c r="H64" s="2"/>
      <c r="I64" s="2"/>
      <c r="J64" s="2"/>
      <c r="K64" s="57"/>
    </row>
    <row r="65" spans="11:11" ht="17.100000000000001" customHeight="1" x14ac:dyDescent="0.25">
      <c r="K65" s="2"/>
    </row>
    <row r="66" spans="11:11" ht="17.100000000000001" customHeight="1" x14ac:dyDescent="0.25"/>
    <row r="67" spans="11:11" ht="17.100000000000001" customHeight="1" x14ac:dyDescent="0.25"/>
    <row r="68" spans="11:11" ht="17.100000000000001" customHeight="1" x14ac:dyDescent="0.25"/>
    <row r="69" spans="11:11" ht="15" customHeight="1" x14ac:dyDescent="0.25"/>
    <row r="70" spans="11:11" ht="15" customHeight="1" x14ac:dyDescent="0.25"/>
    <row r="71" spans="11:11" ht="15" customHeight="1" x14ac:dyDescent="0.25"/>
    <row r="72" spans="11:11" ht="15" customHeight="1" x14ac:dyDescent="0.25"/>
  </sheetData>
  <mergeCells count="32">
    <mergeCell ref="H16:H17"/>
    <mergeCell ref="I16:I17"/>
    <mergeCell ref="J16:J17"/>
    <mergeCell ref="A16:A17"/>
    <mergeCell ref="B16:C16"/>
    <mergeCell ref="D16:D17"/>
    <mergeCell ref="E16:E17"/>
    <mergeCell ref="F16:F17"/>
    <mergeCell ref="G16:G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J3"/>
    <mergeCell ref="A7:E7"/>
    <mergeCell ref="G7:H7"/>
    <mergeCell ref="I7:J7"/>
    <mergeCell ref="A8:E9"/>
    <mergeCell ref="F8:F9"/>
    <mergeCell ref="G8:H9"/>
    <mergeCell ref="I8:J9"/>
  </mergeCells>
  <dataValidations count="4">
    <dataValidation type="list" allowBlank="1" showInputMessage="1" showErrorMessage="1" sqref="G42:G43" xr:uid="{5704F1D7-5622-4683-BE3F-365923F7515F}">
      <formula1>$P$17:$P$65</formula1>
    </dataValidation>
    <dataValidation type="list" allowBlank="1" showInputMessage="1" showErrorMessage="1" sqref="G42:G43 G35 G37 G40" xr:uid="{55CF5154-92C6-4AC6-99C3-444C758EAE08}">
      <formula1>$P$17:$P$49</formula1>
    </dataValidation>
    <dataValidation type="list" allowBlank="1" showInputMessage="1" showErrorMessage="1" sqref="G19:G26 G28:G43" xr:uid="{3F37CDA3-2E20-4024-B53C-25C03261C3DA}">
      <formula1>$P$17:$P$70</formula1>
    </dataValidation>
    <dataValidation type="list" allowBlank="1" showInputMessage="1" showErrorMessage="1" sqref="G18" xr:uid="{116CF851-3420-497D-8D8A-38A2C26579DB}">
      <formula1>$P$17:$P$71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7617-FD7A-4C93-B63F-0DC6B4835AA3}">
  <sheetPr>
    <pageSetUpPr fitToPage="1"/>
  </sheetPr>
  <dimension ref="A1:X72"/>
  <sheetViews>
    <sheetView topLeftCell="A30" zoomScaleNormal="100" workbookViewId="0">
      <selection activeCell="F26" sqref="B25:F26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6640625" customWidth="1"/>
    <col min="10" max="10" width="25.5546875" bestFit="1" customWidth="1"/>
    <col min="11" max="11" width="13.109375" customWidth="1"/>
    <col min="12" max="12" width="11" bestFit="1" customWidth="1"/>
    <col min="14" max="14" width="11.33203125" bestFit="1" customWidth="1"/>
    <col min="16" max="16" width="23" customWidth="1"/>
    <col min="19" max="19" width="22.44140625" customWidth="1"/>
  </cols>
  <sheetData>
    <row r="1" spans="1:24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4" ht="13.8" x14ac:dyDescent="0.25">
      <c r="A2" s="18"/>
      <c r="B2" s="3"/>
      <c r="C2" s="3"/>
      <c r="D2" s="3"/>
      <c r="J2" s="19"/>
    </row>
    <row r="3" spans="1:24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83"/>
    </row>
    <row r="4" spans="1:24" x14ac:dyDescent="0.25">
      <c r="A4" s="20"/>
      <c r="J4" s="19"/>
    </row>
    <row r="5" spans="1:24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4" ht="13.8" thickTop="1" x14ac:dyDescent="0.25"/>
    <row r="7" spans="1:24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s="90" t="s">
        <v>21</v>
      </c>
      <c r="L7" s="58" t="s">
        <v>172</v>
      </c>
      <c r="M7">
        <v>368</v>
      </c>
      <c r="N7">
        <v>1167</v>
      </c>
      <c r="P7" s="27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25">
      <c r="A8" s="125" t="s">
        <v>160</v>
      </c>
      <c r="B8" s="126"/>
      <c r="C8" s="126"/>
      <c r="D8" s="126"/>
      <c r="E8" s="127"/>
      <c r="F8" s="170" t="s">
        <v>157</v>
      </c>
      <c r="G8" s="189" t="s">
        <v>159</v>
      </c>
      <c r="H8" s="190"/>
      <c r="I8" s="193">
        <v>45309</v>
      </c>
      <c r="J8" s="194"/>
      <c r="K8" s="37" t="s">
        <v>22</v>
      </c>
      <c r="L8" s="58" t="s">
        <v>172</v>
      </c>
      <c r="M8">
        <v>1941</v>
      </c>
      <c r="N8">
        <v>2716</v>
      </c>
    </row>
    <row r="9" spans="1:24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  <c r="K9" s="37"/>
    </row>
    <row r="10" spans="1:24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  <c r="K10" s="91"/>
    </row>
    <row r="11" spans="1:24" x14ac:dyDescent="0.25">
      <c r="A11" s="176" t="s">
        <v>215</v>
      </c>
      <c r="B11" s="176"/>
      <c r="C11" s="169" t="s">
        <v>131</v>
      </c>
      <c r="D11" s="169"/>
      <c r="E11" s="169"/>
      <c r="F11" s="125" t="s">
        <v>161</v>
      </c>
      <c r="G11" s="126"/>
      <c r="H11" s="177"/>
      <c r="I11" s="179" t="s">
        <v>307</v>
      </c>
      <c r="J11" s="180"/>
      <c r="K11" s="92"/>
      <c r="L11" s="58"/>
    </row>
    <row r="12" spans="1:24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  <c r="K12" s="92"/>
    </row>
    <row r="13" spans="1:24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  <c r="K13" s="91"/>
    </row>
    <row r="14" spans="1:24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177</v>
      </c>
      <c r="H14" s="79" t="s">
        <v>178</v>
      </c>
      <c r="I14" s="169" t="s">
        <v>271</v>
      </c>
      <c r="J14" s="171"/>
      <c r="K14" s="93"/>
      <c r="N14" s="27"/>
    </row>
    <row r="15" spans="1:24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177</v>
      </c>
      <c r="H15" s="79" t="s">
        <v>178</v>
      </c>
      <c r="I15" s="172"/>
      <c r="J15" s="173"/>
      <c r="K15" s="93"/>
    </row>
    <row r="16" spans="1:24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</row>
    <row r="17" spans="1:18" ht="17.100000000000001" customHeight="1" x14ac:dyDescent="0.25">
      <c r="A17" s="198"/>
      <c r="B17" s="107" t="s">
        <v>0</v>
      </c>
      <c r="C17" s="107" t="s">
        <v>1</v>
      </c>
      <c r="D17" s="198"/>
      <c r="E17" s="198"/>
      <c r="F17" s="198"/>
      <c r="G17" s="198"/>
      <c r="H17" s="197"/>
      <c r="I17" s="198"/>
      <c r="J17" s="199"/>
    </row>
    <row r="18" spans="1:18" ht="17.100000000000001" customHeight="1" x14ac:dyDescent="0.25">
      <c r="A18" s="78" t="s">
        <v>22</v>
      </c>
      <c r="B18" s="80">
        <v>482</v>
      </c>
      <c r="C18" s="80"/>
      <c r="D18" s="89">
        <v>0.5</v>
      </c>
      <c r="E18" s="35">
        <v>0.5</v>
      </c>
      <c r="F18" s="35">
        <f t="shared" ref="F18" si="0">E18*D18</f>
        <v>0.25</v>
      </c>
      <c r="G18" s="88" t="s">
        <v>147</v>
      </c>
      <c r="H18" s="88"/>
      <c r="I18" s="64" t="s">
        <v>103</v>
      </c>
      <c r="J18" s="64"/>
      <c r="K18" s="81">
        <f>B19-368</f>
        <v>121</v>
      </c>
      <c r="L18" s="81"/>
      <c r="P18" s="60" t="s">
        <v>119</v>
      </c>
      <c r="R18" s="59">
        <v>1</v>
      </c>
    </row>
    <row r="19" spans="1:18" ht="17.100000000000001" customHeight="1" x14ac:dyDescent="0.25">
      <c r="A19" s="98" t="s">
        <v>218</v>
      </c>
      <c r="B19" s="99">
        <v>489</v>
      </c>
      <c r="C19" s="99"/>
      <c r="D19" s="102">
        <v>0.5</v>
      </c>
      <c r="E19" s="71">
        <v>7.3</v>
      </c>
      <c r="F19" s="71">
        <f>E19*D19</f>
        <v>3.65</v>
      </c>
      <c r="G19" s="101" t="s">
        <v>154</v>
      </c>
      <c r="H19" s="101">
        <v>1</v>
      </c>
      <c r="I19" s="70" t="s">
        <v>105</v>
      </c>
      <c r="J19" s="70"/>
      <c r="K19" s="81">
        <f t="shared" ref="K19:L40" si="1">B20-368</f>
        <v>131</v>
      </c>
      <c r="L19" s="81">
        <f t="shared" si="1"/>
        <v>215</v>
      </c>
      <c r="P19" s="60" t="s">
        <v>120</v>
      </c>
      <c r="R19" s="59">
        <v>2</v>
      </c>
    </row>
    <row r="20" spans="1:18" ht="17.100000000000001" customHeight="1" x14ac:dyDescent="0.25">
      <c r="A20" s="78" t="s">
        <v>218</v>
      </c>
      <c r="B20" s="80">
        <v>499</v>
      </c>
      <c r="C20" s="80">
        <v>583</v>
      </c>
      <c r="D20" s="72">
        <f>C20-B20</f>
        <v>84</v>
      </c>
      <c r="E20" s="35">
        <v>3.65</v>
      </c>
      <c r="F20" s="35">
        <f t="shared" ref="F20:F27" si="2">E20*D20</f>
        <v>306.59999999999997</v>
      </c>
      <c r="G20" s="88" t="s">
        <v>111</v>
      </c>
      <c r="H20" s="88"/>
      <c r="I20" s="64" t="s">
        <v>105</v>
      </c>
      <c r="J20" s="64"/>
      <c r="K20" s="81">
        <f t="shared" si="1"/>
        <v>131</v>
      </c>
      <c r="L20" s="81"/>
      <c r="P20" s="60" t="s">
        <v>121</v>
      </c>
      <c r="R20" s="59">
        <v>3</v>
      </c>
    </row>
    <row r="21" spans="1:18" ht="17.100000000000001" customHeight="1" x14ac:dyDescent="0.25">
      <c r="A21" s="78" t="s">
        <v>222</v>
      </c>
      <c r="B21" s="80">
        <v>499</v>
      </c>
      <c r="C21" s="80"/>
      <c r="D21" s="89">
        <v>0.5</v>
      </c>
      <c r="E21" s="35">
        <v>9.8000000000000007</v>
      </c>
      <c r="F21" s="35">
        <f t="shared" ref="F21:F26" si="3">E21*D21</f>
        <v>4.9000000000000004</v>
      </c>
      <c r="G21" s="88" t="s">
        <v>154</v>
      </c>
      <c r="H21" s="88">
        <v>1</v>
      </c>
      <c r="I21" s="64" t="s">
        <v>105</v>
      </c>
      <c r="J21" s="64"/>
      <c r="K21" s="81">
        <f t="shared" si="1"/>
        <v>145</v>
      </c>
      <c r="L21" s="81"/>
      <c r="P21" s="60" t="s">
        <v>122</v>
      </c>
      <c r="R21" s="58" t="s">
        <v>99</v>
      </c>
    </row>
    <row r="22" spans="1:18" ht="17.100000000000001" customHeight="1" x14ac:dyDescent="0.25">
      <c r="A22" s="78" t="s">
        <v>222</v>
      </c>
      <c r="B22" s="80">
        <v>513</v>
      </c>
      <c r="C22" s="80"/>
      <c r="D22" s="89">
        <v>0.5</v>
      </c>
      <c r="E22" s="35">
        <v>9.8000000000000007</v>
      </c>
      <c r="F22" s="35">
        <f t="shared" si="3"/>
        <v>4.9000000000000004</v>
      </c>
      <c r="G22" s="88" t="s">
        <v>155</v>
      </c>
      <c r="H22" s="88">
        <v>2</v>
      </c>
      <c r="I22" s="64" t="s">
        <v>105</v>
      </c>
      <c r="J22" s="64" t="s">
        <v>243</v>
      </c>
      <c r="K22" s="81">
        <f t="shared" si="1"/>
        <v>170</v>
      </c>
      <c r="L22" s="81"/>
      <c r="P22" s="60" t="s">
        <v>123</v>
      </c>
      <c r="R22" s="58" t="s">
        <v>100</v>
      </c>
    </row>
    <row r="23" spans="1:18" ht="17.100000000000001" customHeight="1" x14ac:dyDescent="0.25">
      <c r="A23" s="78" t="s">
        <v>222</v>
      </c>
      <c r="B23" s="80">
        <v>538</v>
      </c>
      <c r="C23" s="80"/>
      <c r="D23" s="89">
        <v>0.5</v>
      </c>
      <c r="E23" s="35">
        <v>9.8000000000000007</v>
      </c>
      <c r="F23" s="35">
        <f t="shared" si="3"/>
        <v>4.9000000000000004</v>
      </c>
      <c r="G23" s="88" t="s">
        <v>154</v>
      </c>
      <c r="H23" s="88">
        <v>1</v>
      </c>
      <c r="I23" s="64" t="s">
        <v>105</v>
      </c>
      <c r="J23" s="64"/>
      <c r="K23" s="81">
        <f t="shared" si="1"/>
        <v>177</v>
      </c>
      <c r="L23" s="81"/>
      <c r="P23" s="60" t="s">
        <v>124</v>
      </c>
      <c r="R23" s="58" t="s">
        <v>101</v>
      </c>
    </row>
    <row r="24" spans="1:18" ht="17.100000000000001" customHeight="1" x14ac:dyDescent="0.25">
      <c r="A24" s="78" t="s">
        <v>22</v>
      </c>
      <c r="B24" s="80">
        <v>545</v>
      </c>
      <c r="C24" s="80"/>
      <c r="D24" s="89">
        <v>0.5</v>
      </c>
      <c r="E24" s="35">
        <v>0.5</v>
      </c>
      <c r="F24" s="35">
        <f t="shared" si="3"/>
        <v>0.25</v>
      </c>
      <c r="G24" s="88" t="s">
        <v>147</v>
      </c>
      <c r="H24" s="88"/>
      <c r="I24" s="64" t="s">
        <v>103</v>
      </c>
      <c r="J24" s="64"/>
      <c r="K24" s="81">
        <f t="shared" si="1"/>
        <v>193</v>
      </c>
      <c r="L24" s="81"/>
      <c r="M24" s="1"/>
      <c r="P24" s="60" t="s">
        <v>129</v>
      </c>
      <c r="R24" s="58" t="s">
        <v>102</v>
      </c>
    </row>
    <row r="25" spans="1:18" ht="17.100000000000001" customHeight="1" x14ac:dyDescent="0.25">
      <c r="A25" s="78" t="s">
        <v>22</v>
      </c>
      <c r="B25" s="80">
        <v>561</v>
      </c>
      <c r="C25" s="80"/>
      <c r="D25" s="89">
        <v>0.5</v>
      </c>
      <c r="E25" s="35">
        <v>0.5</v>
      </c>
      <c r="F25" s="35">
        <f t="shared" si="3"/>
        <v>0.25</v>
      </c>
      <c r="G25" s="88" t="s">
        <v>147</v>
      </c>
      <c r="H25" s="88"/>
      <c r="I25" s="64" t="s">
        <v>103</v>
      </c>
      <c r="J25" s="64"/>
      <c r="K25" s="81">
        <f t="shared" si="1"/>
        <v>215</v>
      </c>
      <c r="L25" s="81"/>
      <c r="P25" s="60" t="s">
        <v>130</v>
      </c>
      <c r="R25" s="58" t="s">
        <v>103</v>
      </c>
    </row>
    <row r="26" spans="1:18" ht="17.100000000000001" customHeight="1" x14ac:dyDescent="0.25">
      <c r="A26" s="78" t="s">
        <v>22</v>
      </c>
      <c r="B26" s="80">
        <v>583</v>
      </c>
      <c r="C26" s="80"/>
      <c r="D26" s="89">
        <v>0.5</v>
      </c>
      <c r="E26" s="35">
        <v>0.5</v>
      </c>
      <c r="F26" s="35">
        <f t="shared" si="3"/>
        <v>0.25</v>
      </c>
      <c r="G26" s="88" t="s">
        <v>147</v>
      </c>
      <c r="H26" s="88"/>
      <c r="I26" s="64" t="s">
        <v>103</v>
      </c>
      <c r="J26" s="64"/>
      <c r="K26" s="81">
        <f t="shared" si="1"/>
        <v>215</v>
      </c>
      <c r="L26" s="81">
        <f t="shared" si="1"/>
        <v>431</v>
      </c>
      <c r="P26" s="60" t="s">
        <v>125</v>
      </c>
      <c r="R26" s="58" t="s">
        <v>104</v>
      </c>
    </row>
    <row r="27" spans="1:18" ht="17.100000000000001" customHeight="1" x14ac:dyDescent="0.25">
      <c r="A27" s="78" t="s">
        <v>218</v>
      </c>
      <c r="B27" s="80">
        <v>583</v>
      </c>
      <c r="C27" s="80">
        <v>799</v>
      </c>
      <c r="D27" s="72">
        <f>C27-B27</f>
        <v>216</v>
      </c>
      <c r="E27" s="35">
        <v>3.65</v>
      </c>
      <c r="F27" s="35">
        <f t="shared" si="2"/>
        <v>788.4</v>
      </c>
      <c r="G27" s="88" t="s">
        <v>217</v>
      </c>
      <c r="H27" s="35"/>
      <c r="I27" s="35" t="s">
        <v>105</v>
      </c>
      <c r="J27" s="64"/>
      <c r="K27" s="81">
        <f t="shared" si="1"/>
        <v>217</v>
      </c>
      <c r="L27" s="81"/>
      <c r="P27" s="60" t="s">
        <v>126</v>
      </c>
      <c r="R27" s="58" t="s">
        <v>99</v>
      </c>
    </row>
    <row r="28" spans="1:18" ht="17.100000000000001" customHeight="1" x14ac:dyDescent="0.25">
      <c r="A28" s="78" t="s">
        <v>21</v>
      </c>
      <c r="B28" s="80">
        <v>585</v>
      </c>
      <c r="C28" s="80"/>
      <c r="D28" s="89">
        <v>0.5</v>
      </c>
      <c r="E28" s="35">
        <v>0.5</v>
      </c>
      <c r="F28" s="35">
        <f t="shared" ref="F28:F35" si="4">E28*D28</f>
        <v>0.25</v>
      </c>
      <c r="G28" s="88" t="s">
        <v>130</v>
      </c>
      <c r="H28" s="88">
        <v>2</v>
      </c>
      <c r="I28" s="64" t="s">
        <v>102</v>
      </c>
      <c r="J28" s="64" t="s">
        <v>244</v>
      </c>
      <c r="K28" s="81">
        <f t="shared" si="1"/>
        <v>223</v>
      </c>
      <c r="L28" s="81">
        <f t="shared" si="1"/>
        <v>226</v>
      </c>
      <c r="P28" s="60" t="s">
        <v>107</v>
      </c>
      <c r="R28" s="58" t="s">
        <v>105</v>
      </c>
    </row>
    <row r="29" spans="1:18" ht="17.100000000000001" customHeight="1" x14ac:dyDescent="0.25">
      <c r="A29" s="78" t="s">
        <v>218</v>
      </c>
      <c r="B29" s="80">
        <v>591</v>
      </c>
      <c r="C29" s="80">
        <v>594</v>
      </c>
      <c r="D29" s="72">
        <f>C29-B29</f>
        <v>3</v>
      </c>
      <c r="E29" s="35">
        <v>7.3</v>
      </c>
      <c r="F29" s="35">
        <f t="shared" si="4"/>
        <v>21.9</v>
      </c>
      <c r="G29" s="88" t="s">
        <v>126</v>
      </c>
      <c r="H29" s="88">
        <v>2</v>
      </c>
      <c r="I29" s="64" t="s">
        <v>221</v>
      </c>
      <c r="J29" s="64" t="s">
        <v>245</v>
      </c>
      <c r="K29" s="81">
        <f t="shared" si="1"/>
        <v>224</v>
      </c>
      <c r="L29" s="81">
        <f t="shared" si="1"/>
        <v>227</v>
      </c>
      <c r="P29" s="60" t="s">
        <v>127</v>
      </c>
    </row>
    <row r="30" spans="1:18" ht="17.100000000000001" customHeight="1" x14ac:dyDescent="0.25">
      <c r="A30" s="78" t="s">
        <v>222</v>
      </c>
      <c r="B30" s="80">
        <v>592</v>
      </c>
      <c r="C30" s="80">
        <v>595</v>
      </c>
      <c r="D30" s="72">
        <f>C30-B30</f>
        <v>3</v>
      </c>
      <c r="E30" s="35">
        <v>9.8000000000000007</v>
      </c>
      <c r="F30" s="35">
        <f t="shared" si="4"/>
        <v>29.400000000000002</v>
      </c>
      <c r="G30" s="88" t="s">
        <v>155</v>
      </c>
      <c r="H30" s="88">
        <v>2</v>
      </c>
      <c r="I30" s="64" t="s">
        <v>221</v>
      </c>
      <c r="J30" s="64" t="s">
        <v>246</v>
      </c>
      <c r="K30" s="81">
        <f t="shared" si="1"/>
        <v>239</v>
      </c>
      <c r="L30" s="81">
        <f t="shared" si="1"/>
        <v>242</v>
      </c>
      <c r="P30" s="60" t="s">
        <v>155</v>
      </c>
    </row>
    <row r="31" spans="1:18" ht="17.100000000000001" customHeight="1" x14ac:dyDescent="0.25">
      <c r="A31" s="78" t="s">
        <v>222</v>
      </c>
      <c r="B31" s="80">
        <v>607</v>
      </c>
      <c r="C31" s="80">
        <v>610</v>
      </c>
      <c r="D31" s="72">
        <f>C31-B31</f>
        <v>3</v>
      </c>
      <c r="E31" s="35">
        <v>9.8000000000000007</v>
      </c>
      <c r="F31" s="35">
        <f t="shared" si="4"/>
        <v>29.400000000000002</v>
      </c>
      <c r="G31" s="88" t="s">
        <v>155</v>
      </c>
      <c r="H31" s="88">
        <v>2</v>
      </c>
      <c r="I31" s="64" t="s">
        <v>221</v>
      </c>
      <c r="J31" s="64" t="s">
        <v>247</v>
      </c>
      <c r="K31" s="81">
        <f t="shared" si="1"/>
        <v>240</v>
      </c>
      <c r="L31" s="81"/>
      <c r="P31" s="61" t="s">
        <v>128</v>
      </c>
    </row>
    <row r="32" spans="1:18" ht="17.100000000000001" customHeight="1" x14ac:dyDescent="0.25">
      <c r="A32" s="78" t="s">
        <v>21</v>
      </c>
      <c r="B32" s="80">
        <v>608</v>
      </c>
      <c r="C32" s="80"/>
      <c r="D32" s="89">
        <v>0.5</v>
      </c>
      <c r="E32" s="35">
        <v>1.5</v>
      </c>
      <c r="F32" s="35">
        <f t="shared" si="4"/>
        <v>0.75</v>
      </c>
      <c r="G32" s="88" t="s">
        <v>126</v>
      </c>
      <c r="H32" s="88">
        <v>2</v>
      </c>
      <c r="I32" s="64" t="s">
        <v>99</v>
      </c>
      <c r="J32" s="64" t="s">
        <v>248</v>
      </c>
      <c r="K32" s="81">
        <f t="shared" si="1"/>
        <v>272</v>
      </c>
      <c r="L32" s="81">
        <f t="shared" si="1"/>
        <v>278</v>
      </c>
      <c r="P32" s="63" t="s">
        <v>154</v>
      </c>
    </row>
    <row r="33" spans="1:21" ht="17.100000000000001" customHeight="1" x14ac:dyDescent="0.25">
      <c r="A33" s="78" t="s">
        <v>21</v>
      </c>
      <c r="B33" s="80">
        <v>640</v>
      </c>
      <c r="C33" s="80">
        <v>646</v>
      </c>
      <c r="D33" s="72">
        <f>C33-B33</f>
        <v>6</v>
      </c>
      <c r="E33" s="35">
        <v>0.5</v>
      </c>
      <c r="F33" s="35">
        <f t="shared" si="4"/>
        <v>3</v>
      </c>
      <c r="G33" s="88" t="s">
        <v>120</v>
      </c>
      <c r="H33" s="88">
        <v>2</v>
      </c>
      <c r="I33" s="64" t="s">
        <v>103</v>
      </c>
      <c r="J33" s="64" t="s">
        <v>249</v>
      </c>
      <c r="K33" s="81">
        <f t="shared" si="1"/>
        <v>273</v>
      </c>
      <c r="L33" s="81">
        <f t="shared" si="1"/>
        <v>483</v>
      </c>
      <c r="P33" s="62" t="s">
        <v>149</v>
      </c>
    </row>
    <row r="34" spans="1:21" ht="17.100000000000001" customHeight="1" x14ac:dyDescent="0.25">
      <c r="A34" s="78" t="s">
        <v>20</v>
      </c>
      <c r="B34" s="80">
        <v>641</v>
      </c>
      <c r="C34" s="80">
        <v>851</v>
      </c>
      <c r="D34" s="72">
        <f>C34-B34</f>
        <v>210</v>
      </c>
      <c r="E34" s="35">
        <v>2.5</v>
      </c>
      <c r="F34" s="35">
        <f t="shared" si="4"/>
        <v>525</v>
      </c>
      <c r="G34" s="88" t="s">
        <v>110</v>
      </c>
      <c r="H34" s="88"/>
      <c r="I34" s="64" t="s">
        <v>105</v>
      </c>
      <c r="J34" s="64"/>
      <c r="K34" s="81">
        <f t="shared" si="1"/>
        <v>276</v>
      </c>
      <c r="L34" s="81"/>
      <c r="P34" s="62" t="s">
        <v>107</v>
      </c>
    </row>
    <row r="35" spans="1:21" ht="17.100000000000001" customHeight="1" x14ac:dyDescent="0.25">
      <c r="A35" s="98" t="s">
        <v>22</v>
      </c>
      <c r="B35" s="99">
        <v>644</v>
      </c>
      <c r="C35" s="99"/>
      <c r="D35" s="102">
        <v>0.5</v>
      </c>
      <c r="E35" s="71">
        <v>0.5</v>
      </c>
      <c r="F35" s="71">
        <f t="shared" si="4"/>
        <v>0.25</v>
      </c>
      <c r="G35" s="101" t="s">
        <v>147</v>
      </c>
      <c r="H35" s="101"/>
      <c r="I35" s="70" t="s">
        <v>103</v>
      </c>
      <c r="J35" s="70"/>
      <c r="K35" s="81">
        <f t="shared" si="1"/>
        <v>299</v>
      </c>
      <c r="L35" s="81">
        <f t="shared" si="1"/>
        <v>302</v>
      </c>
      <c r="P35" s="62" t="s">
        <v>112</v>
      </c>
    </row>
    <row r="36" spans="1:21" ht="17.100000000000001" customHeight="1" x14ac:dyDescent="0.25">
      <c r="A36" s="78" t="s">
        <v>21</v>
      </c>
      <c r="B36" s="80">
        <v>667</v>
      </c>
      <c r="C36" s="80">
        <v>670</v>
      </c>
      <c r="D36" s="72">
        <f>C36-B36</f>
        <v>3</v>
      </c>
      <c r="E36" s="35">
        <v>0.5</v>
      </c>
      <c r="F36" s="35">
        <f t="shared" ref="F36" si="5">E36*D36</f>
        <v>1.5</v>
      </c>
      <c r="G36" s="88" t="s">
        <v>120</v>
      </c>
      <c r="H36" s="88">
        <v>2</v>
      </c>
      <c r="I36" s="64" t="s">
        <v>103</v>
      </c>
      <c r="J36" s="64" t="s">
        <v>250</v>
      </c>
      <c r="K36" s="81">
        <f t="shared" si="1"/>
        <v>302</v>
      </c>
      <c r="L36" s="81"/>
      <c r="P36" s="62" t="s">
        <v>147</v>
      </c>
    </row>
    <row r="37" spans="1:21" ht="17.100000000000001" customHeight="1" x14ac:dyDescent="0.25">
      <c r="A37" s="78" t="s">
        <v>22</v>
      </c>
      <c r="B37" s="80">
        <v>670</v>
      </c>
      <c r="C37" s="80"/>
      <c r="D37" s="89">
        <v>0.5</v>
      </c>
      <c r="E37" s="35">
        <v>0.5</v>
      </c>
      <c r="F37" s="35">
        <f>E37*D37</f>
        <v>0.25</v>
      </c>
      <c r="G37" s="88" t="s">
        <v>147</v>
      </c>
      <c r="H37" s="88"/>
      <c r="I37" s="64" t="s">
        <v>103</v>
      </c>
      <c r="J37" s="64"/>
      <c r="K37" s="81">
        <f t="shared" si="1"/>
        <v>326</v>
      </c>
      <c r="L37" s="81"/>
      <c r="M37" s="6"/>
      <c r="N37" s="6"/>
      <c r="P37" s="62" t="s">
        <v>108</v>
      </c>
      <c r="Q37" s="6"/>
      <c r="R37" s="6"/>
      <c r="S37" s="27"/>
      <c r="T37" s="5"/>
      <c r="U37" s="5"/>
    </row>
    <row r="38" spans="1:21" ht="17.100000000000001" customHeight="1" x14ac:dyDescent="0.25">
      <c r="A38" s="78" t="s">
        <v>22</v>
      </c>
      <c r="B38" s="80">
        <v>694</v>
      </c>
      <c r="C38" s="80"/>
      <c r="D38" s="89">
        <v>0.5</v>
      </c>
      <c r="E38" s="35">
        <v>0.5</v>
      </c>
      <c r="F38" s="35">
        <f>E38*D38</f>
        <v>0.25</v>
      </c>
      <c r="G38" s="88" t="s">
        <v>147</v>
      </c>
      <c r="H38" s="88"/>
      <c r="I38" s="64" t="s">
        <v>103</v>
      </c>
      <c r="J38" s="64"/>
      <c r="K38" s="81">
        <f t="shared" si="1"/>
        <v>349</v>
      </c>
      <c r="L38" s="81"/>
      <c r="P38" s="62" t="s">
        <v>150</v>
      </c>
    </row>
    <row r="39" spans="1:21" ht="17.100000000000001" customHeight="1" x14ac:dyDescent="0.25">
      <c r="A39" s="78" t="s">
        <v>22</v>
      </c>
      <c r="B39" s="80">
        <v>717</v>
      </c>
      <c r="C39" s="80"/>
      <c r="D39" s="89">
        <v>0.5</v>
      </c>
      <c r="E39" s="35">
        <v>0.5</v>
      </c>
      <c r="F39" s="35">
        <f>E39*D39</f>
        <v>0.25</v>
      </c>
      <c r="G39" s="88" t="s">
        <v>147</v>
      </c>
      <c r="H39" s="88"/>
      <c r="I39" s="64" t="s">
        <v>103</v>
      </c>
      <c r="J39" s="64"/>
      <c r="K39" s="81">
        <f t="shared" si="1"/>
        <v>401</v>
      </c>
      <c r="L39" s="81"/>
      <c r="M39" s="57"/>
      <c r="N39" s="5"/>
      <c r="P39" s="62" t="s">
        <v>148</v>
      </c>
      <c r="Q39" s="5"/>
      <c r="R39" s="5"/>
      <c r="S39" s="5"/>
      <c r="T39" s="5"/>
      <c r="U39" s="27"/>
    </row>
    <row r="40" spans="1:21" ht="17.100000000000001" customHeight="1" x14ac:dyDescent="0.25">
      <c r="A40" s="103" t="s">
        <v>22</v>
      </c>
      <c r="B40" s="104">
        <v>769</v>
      </c>
      <c r="C40" s="104"/>
      <c r="D40" s="89">
        <v>0.5</v>
      </c>
      <c r="E40" s="105">
        <v>0.5</v>
      </c>
      <c r="F40" s="105">
        <f>E40*D40</f>
        <v>0.25</v>
      </c>
      <c r="G40" s="106" t="s">
        <v>147</v>
      </c>
      <c r="H40" s="106"/>
      <c r="I40" s="107" t="s">
        <v>103</v>
      </c>
      <c r="J40" s="107"/>
      <c r="K40" s="81">
        <f t="shared" si="1"/>
        <v>425</v>
      </c>
      <c r="L40" s="81">
        <f t="shared" si="1"/>
        <v>428</v>
      </c>
      <c r="P40" s="62" t="s">
        <v>109</v>
      </c>
    </row>
    <row r="41" spans="1:21" ht="17.100000000000001" customHeight="1" x14ac:dyDescent="0.25">
      <c r="A41" s="78" t="s">
        <v>218</v>
      </c>
      <c r="B41" s="80">
        <v>793</v>
      </c>
      <c r="C41" s="80">
        <v>796</v>
      </c>
      <c r="D41" s="72">
        <f>C41-B41</f>
        <v>3</v>
      </c>
      <c r="E41" s="35">
        <v>7.3</v>
      </c>
      <c r="F41" s="35">
        <f>E41*D41</f>
        <v>21.9</v>
      </c>
      <c r="G41" s="88" t="s">
        <v>154</v>
      </c>
      <c r="H41" s="88">
        <v>1</v>
      </c>
      <c r="I41" s="64" t="s">
        <v>220</v>
      </c>
      <c r="J41" s="64"/>
      <c r="K41" s="81"/>
      <c r="L41" s="81"/>
      <c r="P41" s="62" t="s">
        <v>151</v>
      </c>
      <c r="Q41" s="5"/>
    </row>
    <row r="42" spans="1:21" ht="17.100000000000001" customHeight="1" x14ac:dyDescent="0.25">
      <c r="A42" s="98"/>
      <c r="B42" s="200" t="s">
        <v>270</v>
      </c>
      <c r="C42" s="201"/>
      <c r="D42" s="201"/>
      <c r="E42" s="201"/>
      <c r="F42" s="201"/>
      <c r="G42" s="201"/>
      <c r="H42" s="201"/>
      <c r="I42" s="202"/>
      <c r="J42" s="70"/>
      <c r="K42" s="81"/>
      <c r="L42" s="81"/>
      <c r="P42" s="62" t="s">
        <v>106</v>
      </c>
    </row>
    <row r="43" spans="1:21" ht="17.100000000000001" customHeight="1" thickBot="1" x14ac:dyDescent="0.3">
      <c r="A43" s="68"/>
      <c r="B43" s="84"/>
      <c r="C43" s="84"/>
      <c r="D43" s="108"/>
      <c r="E43" s="55"/>
      <c r="F43" s="55"/>
      <c r="G43" s="97"/>
      <c r="H43" s="97"/>
      <c r="I43" s="69"/>
      <c r="J43" s="69"/>
      <c r="K43" s="81"/>
      <c r="L43" s="81"/>
      <c r="P43" s="62"/>
    </row>
    <row r="44" spans="1:21" ht="16.95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6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K44" s="81"/>
      <c r="L44" s="81"/>
      <c r="P44" s="62" t="s">
        <v>110</v>
      </c>
    </row>
    <row r="45" spans="1:21" ht="17.100000000000001" customHeight="1" x14ac:dyDescent="0.25">
      <c r="A45" s="64" t="s">
        <v>20</v>
      </c>
      <c r="B45" s="35">
        <v>2.5</v>
      </c>
      <c r="C45" s="35">
        <v>210</v>
      </c>
      <c r="D45" s="35">
        <f t="shared" ref="D45:D47" si="7">SUM(C45*B45)</f>
        <v>525</v>
      </c>
      <c r="E45" s="64" t="s">
        <v>120</v>
      </c>
      <c r="F45" s="35">
        <f t="shared" si="6"/>
        <v>4.5</v>
      </c>
      <c r="G45" s="64" t="s">
        <v>130</v>
      </c>
      <c r="H45" s="35">
        <f>SUMIF($G$18:$G$43,G45,$F$18:$F$43)</f>
        <v>0.25</v>
      </c>
      <c r="I45" s="64" t="s">
        <v>127</v>
      </c>
      <c r="J45" s="35">
        <f>SUMIF($G$18:$G$43,I45,$F$18:$F$43)</f>
        <v>0</v>
      </c>
      <c r="K45" s="44"/>
      <c r="P45" s="62" t="s">
        <v>111</v>
      </c>
    </row>
    <row r="46" spans="1:21" ht="17.100000000000001" customHeight="1" x14ac:dyDescent="0.25">
      <c r="A46" s="64" t="s">
        <v>21</v>
      </c>
      <c r="B46" s="35">
        <v>3.65</v>
      </c>
      <c r="C46" s="35">
        <v>370</v>
      </c>
      <c r="D46" s="35">
        <f t="shared" si="7"/>
        <v>1350.5</v>
      </c>
      <c r="E46" s="64" t="s">
        <v>121</v>
      </c>
      <c r="F46" s="35">
        <f t="shared" si="6"/>
        <v>0</v>
      </c>
      <c r="G46" s="64" t="s">
        <v>125</v>
      </c>
      <c r="H46" s="35">
        <f>SUMIF($G$18:$G$43,G46,$F$18:$F$43)</f>
        <v>0</v>
      </c>
      <c r="I46" s="64" t="s">
        <v>155</v>
      </c>
      <c r="J46" s="35">
        <f>SUMIF($G$18:$G$43,I46,$F$18:$F$43)</f>
        <v>63.7</v>
      </c>
      <c r="K46" s="44"/>
      <c r="P46" s="62"/>
    </row>
    <row r="47" spans="1:21" ht="17.100000000000001" customHeight="1" x14ac:dyDescent="0.25">
      <c r="A47" s="64" t="s">
        <v>22</v>
      </c>
      <c r="B47" s="35">
        <v>3.65</v>
      </c>
      <c r="C47" s="35">
        <v>370</v>
      </c>
      <c r="D47" s="35">
        <f t="shared" si="7"/>
        <v>1350.5</v>
      </c>
      <c r="E47" s="64" t="s">
        <v>122</v>
      </c>
      <c r="F47" s="35">
        <f t="shared" si="6"/>
        <v>0</v>
      </c>
      <c r="G47" s="64" t="s">
        <v>126</v>
      </c>
      <c r="H47" s="35">
        <f>SUMIF($G$18:$G$43,G47,$F$18:$F$43)</f>
        <v>22.65</v>
      </c>
      <c r="I47" s="64" t="s">
        <v>128</v>
      </c>
      <c r="J47" s="35">
        <f>SUMIF($G$18:$G$43,I47,$F$18:$F$43)</f>
        <v>0</v>
      </c>
      <c r="K47" s="44"/>
      <c r="P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6"/>
        <v>0</v>
      </c>
      <c r="G48" s="64"/>
      <c r="H48" s="64"/>
      <c r="I48" s="64"/>
      <c r="J48" s="64"/>
      <c r="K48" s="44"/>
      <c r="P48" s="62"/>
    </row>
    <row r="49" spans="1:16" ht="17.100000000000001" customHeight="1" x14ac:dyDescent="0.25">
      <c r="A49" s="64" t="s">
        <v>70</v>
      </c>
      <c r="B49" s="64">
        <v>3.65</v>
      </c>
      <c r="C49" s="35">
        <f>SUM(C45:C47)</f>
        <v>950</v>
      </c>
      <c r="D49" s="35">
        <f>SUM(D45:D47)</f>
        <v>3226</v>
      </c>
      <c r="E49" s="64" t="s">
        <v>124</v>
      </c>
      <c r="F49" s="35">
        <f t="shared" si="6"/>
        <v>0</v>
      </c>
      <c r="G49" s="64"/>
      <c r="H49" s="64"/>
      <c r="I49" s="64"/>
      <c r="J49" s="64"/>
      <c r="K49" s="37"/>
      <c r="P49" s="62"/>
    </row>
    <row r="50" spans="1:16" ht="17.100000000000001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  <c r="K50" s="37"/>
      <c r="P50" s="62"/>
    </row>
    <row r="51" spans="1:16" ht="16.5" customHeight="1" thickTop="1" x14ac:dyDescent="0.25">
      <c r="A51" s="74" t="s">
        <v>13</v>
      </c>
      <c r="D51" s="57"/>
      <c r="G51" s="57"/>
      <c r="J51" s="17"/>
    </row>
    <row r="52" spans="1:16" ht="16.5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25"/>
    </row>
    <row r="53" spans="1:16" ht="16.5" customHeight="1" x14ac:dyDescent="0.25">
      <c r="A53" s="26" t="s">
        <v>139</v>
      </c>
      <c r="C53" s="5"/>
      <c r="J53" s="25"/>
      <c r="K53" s="2"/>
    </row>
    <row r="54" spans="1:16" ht="17.100000000000001" customHeight="1" x14ac:dyDescent="0.25">
      <c r="A54" s="24" t="s">
        <v>146</v>
      </c>
      <c r="D54" s="5"/>
      <c r="E54" s="5"/>
      <c r="F54" s="5"/>
      <c r="G54" s="5"/>
      <c r="H54" s="5"/>
      <c r="I54" s="5"/>
      <c r="J54" s="96"/>
      <c r="K54" s="5"/>
    </row>
    <row r="55" spans="1:16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  <c r="K55" s="5"/>
    </row>
    <row r="56" spans="1:16" ht="17.100000000000001" customHeight="1" x14ac:dyDescent="0.25">
      <c r="A56" s="24" t="s">
        <v>140</v>
      </c>
      <c r="B56" s="5"/>
      <c r="C56" s="5"/>
      <c r="J56" s="19"/>
      <c r="K56" s="5"/>
    </row>
    <row r="57" spans="1:16" ht="16.5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</row>
    <row r="58" spans="1:16" ht="16.5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  <c r="K58" s="5"/>
    </row>
    <row r="59" spans="1:16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  <c r="K59" s="5"/>
    </row>
    <row r="60" spans="1:16" ht="17.100000000000001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  <c r="K60" s="5"/>
    </row>
    <row r="61" spans="1:16" ht="16.5" customHeight="1" x14ac:dyDescent="0.25">
      <c r="A61" s="24" t="s">
        <v>143</v>
      </c>
      <c r="J61" s="19"/>
      <c r="K61" s="5"/>
    </row>
    <row r="62" spans="1:16" ht="16.5" customHeight="1" x14ac:dyDescent="0.25">
      <c r="A62" s="26" t="s">
        <v>152</v>
      </c>
      <c r="J62" s="19"/>
    </row>
    <row r="63" spans="1:16" ht="16.5" customHeight="1" thickBot="1" x14ac:dyDescent="0.3">
      <c r="A63" s="75" t="s">
        <v>153</v>
      </c>
      <c r="B63" s="76"/>
      <c r="C63" s="76"/>
      <c r="D63" s="76"/>
      <c r="E63" s="77"/>
      <c r="F63" s="77"/>
      <c r="G63" s="94"/>
      <c r="H63" s="94"/>
      <c r="I63" s="94"/>
      <c r="J63" s="95"/>
    </row>
    <row r="64" spans="1:16" ht="17.100000000000001" customHeight="1" thickTop="1" x14ac:dyDescent="0.25">
      <c r="E64" s="2"/>
      <c r="F64" s="2"/>
      <c r="G64" s="2"/>
      <c r="H64" s="2"/>
      <c r="I64" s="2"/>
      <c r="J64" s="2"/>
      <c r="K64" s="57"/>
    </row>
    <row r="65" spans="11:11" ht="17.100000000000001" customHeight="1" x14ac:dyDescent="0.25">
      <c r="K65" s="2"/>
    </row>
    <row r="66" spans="11:11" ht="17.100000000000001" customHeight="1" x14ac:dyDescent="0.25"/>
    <row r="67" spans="11:11" ht="17.100000000000001" customHeight="1" x14ac:dyDescent="0.25"/>
    <row r="68" spans="11:11" ht="17.100000000000001" customHeight="1" x14ac:dyDescent="0.25"/>
    <row r="69" spans="11:11" ht="15" customHeight="1" x14ac:dyDescent="0.25"/>
    <row r="70" spans="11:11" ht="15" customHeight="1" x14ac:dyDescent="0.25"/>
    <row r="71" spans="11:11" ht="15" customHeight="1" x14ac:dyDescent="0.25"/>
    <row r="72" spans="11:11" ht="15" customHeight="1" x14ac:dyDescent="0.25"/>
  </sheetData>
  <mergeCells count="33">
    <mergeCell ref="H16:H17"/>
    <mergeCell ref="I16:I17"/>
    <mergeCell ref="J16:J17"/>
    <mergeCell ref="B42:I42"/>
    <mergeCell ref="A16:A17"/>
    <mergeCell ref="B16:C16"/>
    <mergeCell ref="D16:D17"/>
    <mergeCell ref="E16:E17"/>
    <mergeCell ref="F16:F17"/>
    <mergeCell ref="G16:G17"/>
    <mergeCell ref="A13:B13"/>
    <mergeCell ref="C13:E13"/>
    <mergeCell ref="F13:H13"/>
    <mergeCell ref="I13:J13"/>
    <mergeCell ref="A14:B15"/>
    <mergeCell ref="C14:E15"/>
    <mergeCell ref="I14:J15"/>
    <mergeCell ref="A10:B10"/>
    <mergeCell ref="C10:E10"/>
    <mergeCell ref="F10:H10"/>
    <mergeCell ref="I10:J10"/>
    <mergeCell ref="A11:B12"/>
    <mergeCell ref="C11:E12"/>
    <mergeCell ref="F11:H12"/>
    <mergeCell ref="I11:J12"/>
    <mergeCell ref="A3:J3"/>
    <mergeCell ref="A7:E7"/>
    <mergeCell ref="G7:H7"/>
    <mergeCell ref="I7:J7"/>
    <mergeCell ref="A8:E9"/>
    <mergeCell ref="F8:F9"/>
    <mergeCell ref="G8:H9"/>
    <mergeCell ref="I8:J9"/>
  </mergeCells>
  <dataValidations count="3">
    <dataValidation type="list" allowBlank="1" showInputMessage="1" showErrorMessage="1" sqref="G28:G33 G21:G26 G35:G41 G18:G19 G43" xr:uid="{C781437B-ECE1-4E13-8D5C-1BA9A2DF9093}">
      <formula1>$P$17:$P$49</formula1>
    </dataValidation>
    <dataValidation type="list" allowBlank="1" showInputMessage="1" showErrorMessage="1" sqref="G37:G40 G35 G24:G26 G18:G19 G43" xr:uid="{BEE39091-1E1D-4E5B-9B22-53EB0B6D76D9}">
      <formula1>$P$17:$P$65</formula1>
    </dataValidation>
    <dataValidation type="list" allowBlank="1" showInputMessage="1" showErrorMessage="1" sqref="G34:G41 G18:G26" xr:uid="{7B5FEB57-6C78-40CA-8B90-BD1B18BE3EE3}">
      <formula1>$P$17:$P$70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7DA7-266F-4BEB-A69C-1630B4E8F497}">
  <sheetPr>
    <pageSetUpPr fitToPage="1"/>
  </sheetPr>
  <dimension ref="A1:W71"/>
  <sheetViews>
    <sheetView zoomScaleNormal="100" workbookViewId="0">
      <selection activeCell="B22" sqref="B22:F22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25.5546875" bestFit="1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s="58" t="s">
        <v>21</v>
      </c>
      <c r="L7" s="58" t="s">
        <v>173</v>
      </c>
      <c r="M7">
        <v>6</v>
      </c>
      <c r="N7">
        <v>481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25" t="s">
        <v>160</v>
      </c>
      <c r="B8" s="126"/>
      <c r="C8" s="126"/>
      <c r="D8" s="126"/>
      <c r="E8" s="127"/>
      <c r="F8" s="170" t="s">
        <v>158</v>
      </c>
      <c r="G8" s="189" t="s">
        <v>159</v>
      </c>
      <c r="H8" s="190"/>
      <c r="I8" s="193">
        <v>45309</v>
      </c>
      <c r="J8" s="194"/>
      <c r="L8" s="58"/>
    </row>
    <row r="9" spans="1:23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</row>
    <row r="10" spans="1:23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</row>
    <row r="11" spans="1:23" x14ac:dyDescent="0.25">
      <c r="A11" s="176" t="s">
        <v>215</v>
      </c>
      <c r="B11" s="176"/>
      <c r="C11" s="169" t="s">
        <v>131</v>
      </c>
      <c r="D11" s="169"/>
      <c r="E11" s="169"/>
      <c r="F11" s="125" t="s">
        <v>162</v>
      </c>
      <c r="G11" s="126"/>
      <c r="H11" s="177"/>
      <c r="I11" s="179" t="s">
        <v>306</v>
      </c>
      <c r="J11" s="180"/>
    </row>
    <row r="12" spans="1:23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</row>
    <row r="13" spans="1:23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</row>
    <row r="14" spans="1:23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179</v>
      </c>
      <c r="H14" s="79" t="s">
        <v>180</v>
      </c>
      <c r="I14" s="169" t="s">
        <v>276</v>
      </c>
      <c r="J14" s="171"/>
      <c r="M14" s="27"/>
    </row>
    <row r="15" spans="1:23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181</v>
      </c>
      <c r="H15" s="79" t="s">
        <v>182</v>
      </c>
      <c r="I15" s="172"/>
      <c r="J15" s="173"/>
    </row>
    <row r="16" spans="1:23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</row>
    <row r="17" spans="1:18" ht="17.100000000000001" customHeight="1" x14ac:dyDescent="0.25">
      <c r="A17" s="162"/>
      <c r="B17" s="64" t="s">
        <v>0</v>
      </c>
      <c r="C17" s="64" t="s">
        <v>1</v>
      </c>
      <c r="D17" s="162"/>
      <c r="E17" s="162"/>
      <c r="F17" s="162"/>
      <c r="G17" s="162"/>
      <c r="H17" s="161"/>
      <c r="I17" s="162"/>
      <c r="J17" s="163"/>
    </row>
    <row r="18" spans="1:18" ht="17.100000000000001" customHeight="1" x14ac:dyDescent="0.25">
      <c r="A18" s="78"/>
      <c r="B18" s="200" t="s">
        <v>272</v>
      </c>
      <c r="C18" s="201"/>
      <c r="D18" s="201"/>
      <c r="E18" s="201"/>
      <c r="F18" s="201"/>
      <c r="G18" s="201"/>
      <c r="H18" s="201"/>
      <c r="I18" s="202"/>
      <c r="J18" s="64"/>
      <c r="K18" s="81">
        <f t="shared" ref="K18:L21" si="0">B19-6</f>
        <v>-6</v>
      </c>
      <c r="L18" s="81">
        <f t="shared" si="0"/>
        <v>469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72">
        <v>0</v>
      </c>
      <c r="C19" s="72">
        <v>475</v>
      </c>
      <c r="D19" s="72">
        <f>C19-B19</f>
        <v>475</v>
      </c>
      <c r="E19" s="35">
        <v>3.65</v>
      </c>
      <c r="F19" s="35">
        <f t="shared" ref="F19:F22" si="1">E19*D19</f>
        <v>1733.75</v>
      </c>
      <c r="G19" s="88" t="s">
        <v>110</v>
      </c>
      <c r="H19" s="35"/>
      <c r="I19" s="35" t="s">
        <v>105</v>
      </c>
      <c r="J19" s="64" t="s">
        <v>251</v>
      </c>
      <c r="K19" s="81">
        <f t="shared" si="0"/>
        <v>-6</v>
      </c>
      <c r="L19" s="81">
        <f t="shared" si="0"/>
        <v>28</v>
      </c>
      <c r="O19" s="60" t="s">
        <v>120</v>
      </c>
      <c r="R19" s="59">
        <v>2</v>
      </c>
    </row>
    <row r="20" spans="1:18" ht="17.100000000000001" customHeight="1" x14ac:dyDescent="0.25">
      <c r="A20" s="78" t="s">
        <v>20</v>
      </c>
      <c r="B20" s="80">
        <v>0</v>
      </c>
      <c r="C20" s="80">
        <v>34</v>
      </c>
      <c r="D20" s="72">
        <f>C20-B20</f>
        <v>34</v>
      </c>
      <c r="E20" s="35">
        <v>2</v>
      </c>
      <c r="F20" s="35">
        <f t="shared" si="1"/>
        <v>68</v>
      </c>
      <c r="G20" s="88" t="s">
        <v>110</v>
      </c>
      <c r="H20" s="88"/>
      <c r="I20" s="64" t="s">
        <v>105</v>
      </c>
      <c r="J20" s="64"/>
      <c r="K20" s="81">
        <f t="shared" si="0"/>
        <v>175</v>
      </c>
      <c r="L20" s="81">
        <f t="shared" si="0"/>
        <v>211</v>
      </c>
      <c r="O20" s="60" t="s">
        <v>121</v>
      </c>
      <c r="R20" s="59">
        <v>3</v>
      </c>
    </row>
    <row r="21" spans="1:18" ht="17.100000000000001" customHeight="1" x14ac:dyDescent="0.25">
      <c r="A21" s="78"/>
      <c r="B21" s="80">
        <v>181</v>
      </c>
      <c r="C21" s="80">
        <v>217</v>
      </c>
      <c r="D21" s="72">
        <f>C21-B21</f>
        <v>36</v>
      </c>
      <c r="E21" s="206" t="s">
        <v>252</v>
      </c>
      <c r="F21" s="207"/>
      <c r="G21" s="208"/>
      <c r="H21" s="83"/>
      <c r="I21" s="64"/>
      <c r="J21" s="64"/>
      <c r="K21" s="81">
        <f t="shared" si="0"/>
        <v>385</v>
      </c>
      <c r="L21" s="81">
        <f t="shared" si="0"/>
        <v>469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20</v>
      </c>
      <c r="B22" s="80">
        <v>391</v>
      </c>
      <c r="C22" s="80">
        <v>475</v>
      </c>
      <c r="D22" s="72">
        <f>C22-B22</f>
        <v>84</v>
      </c>
      <c r="E22" s="35">
        <v>2</v>
      </c>
      <c r="F22" s="35">
        <f t="shared" si="1"/>
        <v>168</v>
      </c>
      <c r="G22" s="88" t="s">
        <v>110</v>
      </c>
      <c r="H22" s="88"/>
      <c r="I22" s="64" t="s">
        <v>105</v>
      </c>
      <c r="J22" s="64"/>
      <c r="K22" s="81"/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200" t="s">
        <v>273</v>
      </c>
      <c r="C23" s="201"/>
      <c r="D23" s="201"/>
      <c r="E23" s="201"/>
      <c r="F23" s="201"/>
      <c r="G23" s="201"/>
      <c r="H23" s="201"/>
      <c r="I23" s="202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/>
      <c r="B24" s="80"/>
      <c r="C24" s="80"/>
      <c r="D24" s="72"/>
      <c r="E24" s="35"/>
      <c r="F24" s="35"/>
      <c r="G24" s="83"/>
      <c r="H24" s="83"/>
      <c r="I24" s="64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80"/>
      <c r="C25" s="80"/>
      <c r="D25" s="72"/>
      <c r="E25" s="35"/>
      <c r="F25" s="35"/>
      <c r="G25" s="83"/>
      <c r="H25" s="83"/>
      <c r="I25" s="64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3"/>
      <c r="H26" s="83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155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154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149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147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150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148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151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2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20</v>
      </c>
      <c r="B45" s="35">
        <v>2</v>
      </c>
      <c r="C45" s="35">
        <v>118</v>
      </c>
      <c r="D45" s="35">
        <f t="shared" ref="D45" si="3">SUM(C45*B45)</f>
        <v>236</v>
      </c>
      <c r="E45" s="64" t="s">
        <v>120</v>
      </c>
      <c r="F45" s="35">
        <f t="shared" si="2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21</v>
      </c>
      <c r="B46" s="35">
        <v>3.65</v>
      </c>
      <c r="C46" s="35">
        <v>475</v>
      </c>
      <c r="D46" s="35">
        <f t="shared" ref="D46" si="4">SUM(C46*B46)</f>
        <v>1733.75</v>
      </c>
      <c r="E46" s="64" t="s">
        <v>121</v>
      </c>
      <c r="F46" s="35">
        <f t="shared" si="2"/>
        <v>0</v>
      </c>
      <c r="G46" s="64" t="s">
        <v>125</v>
      </c>
      <c r="H46" s="35">
        <f>SUMIF($G$18:$G$43,G46,$F$18:$F$43)</f>
        <v>0</v>
      </c>
      <c r="I46" s="64" t="s">
        <v>155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2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593</v>
      </c>
      <c r="D49" s="35">
        <f>SUM(D45:D47)</f>
        <v>1969.75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139</v>
      </c>
      <c r="C53" s="5"/>
      <c r="I53" s="5"/>
      <c r="J53" s="25"/>
    </row>
    <row r="54" spans="1:15" ht="17.100000000000001" customHeight="1" x14ac:dyDescent="0.25">
      <c r="A54" s="24" t="s">
        <v>146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140</v>
      </c>
      <c r="B56" s="5"/>
      <c r="C56" s="5"/>
      <c r="J56" s="19"/>
    </row>
    <row r="57" spans="1:15" ht="16.5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143</v>
      </c>
      <c r="J61" s="19"/>
    </row>
    <row r="62" spans="1:15" ht="16.5" customHeight="1" x14ac:dyDescent="0.25">
      <c r="A62" s="26" t="s">
        <v>152</v>
      </c>
      <c r="J62" s="19"/>
    </row>
    <row r="63" spans="1:15" ht="17.100000000000001" customHeight="1" thickBot="1" x14ac:dyDescent="0.3">
      <c r="A63" s="75" t="s">
        <v>153</v>
      </c>
      <c r="B63" s="76"/>
      <c r="C63" s="76"/>
      <c r="D63" s="76"/>
      <c r="E63" s="77"/>
      <c r="F63" s="77"/>
      <c r="G63" s="203"/>
      <c r="H63" s="203"/>
      <c r="I63" s="203"/>
      <c r="J63" s="204"/>
    </row>
    <row r="64" spans="1:15" ht="17.100000000000001" customHeight="1" thickTop="1" x14ac:dyDescent="0.25">
      <c r="E64" s="2"/>
      <c r="F64" s="2"/>
      <c r="G64" s="205"/>
      <c r="H64" s="205"/>
      <c r="I64" s="205"/>
      <c r="J64" s="205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7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G16:G17"/>
    <mergeCell ref="E21:G21"/>
    <mergeCell ref="B23:I23"/>
    <mergeCell ref="B18:I18"/>
  </mergeCells>
  <dataValidations count="2">
    <dataValidation type="list" allowBlank="1" showInputMessage="1" showErrorMessage="1" sqref="G19:G22 G24:G43" xr:uid="{A8D979A2-0523-4EB0-957C-8605046B7166}">
      <formula1>$O$17:$O$48</formula1>
    </dataValidation>
    <dataValidation type="list" allowBlank="1" showInputMessage="1" showErrorMessage="1" sqref="H20:H22 H24:H43" xr:uid="{C53DB843-ACBE-4CE2-9ABB-F8925E2DD5D9}">
      <formula1>$R$17:$R$23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4D2C-5B7B-430A-872E-66D0DAEB19CA}">
  <sheetPr>
    <pageSetUpPr fitToPage="1"/>
  </sheetPr>
  <dimension ref="A1:W71"/>
  <sheetViews>
    <sheetView topLeftCell="D1" zoomScaleNormal="100" workbookViewId="0">
      <selection activeCell="J19" sqref="J19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25.5546875" bestFit="1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s="58" t="s">
        <v>21</v>
      </c>
      <c r="L7" s="58" t="s">
        <v>174</v>
      </c>
      <c r="M7">
        <v>5</v>
      </c>
      <c r="N7">
        <v>173</v>
      </c>
      <c r="O7" s="27">
        <f>N7-M7</f>
        <v>168</v>
      </c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25" t="s">
        <v>160</v>
      </c>
      <c r="B8" s="126"/>
      <c r="C8" s="126"/>
      <c r="D8" s="126"/>
      <c r="E8" s="127"/>
      <c r="F8" s="170" t="s">
        <v>158</v>
      </c>
      <c r="G8" s="189" t="s">
        <v>159</v>
      </c>
      <c r="H8" s="190"/>
      <c r="I8" s="193">
        <v>45309</v>
      </c>
      <c r="J8" s="194"/>
      <c r="L8" s="58"/>
    </row>
    <row r="9" spans="1:23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</row>
    <row r="10" spans="1:23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</row>
    <row r="11" spans="1:23" x14ac:dyDescent="0.25">
      <c r="A11" s="176" t="s">
        <v>215</v>
      </c>
      <c r="B11" s="176"/>
      <c r="C11" s="169" t="s">
        <v>131</v>
      </c>
      <c r="D11" s="169"/>
      <c r="E11" s="169"/>
      <c r="F11" s="125" t="s">
        <v>163</v>
      </c>
      <c r="G11" s="126"/>
      <c r="H11" s="177"/>
      <c r="I11" s="179" t="s">
        <v>305</v>
      </c>
      <c r="J11" s="180"/>
    </row>
    <row r="12" spans="1:23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</row>
    <row r="13" spans="1:23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</row>
    <row r="14" spans="1:23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183</v>
      </c>
      <c r="H14" s="79" t="s">
        <v>184</v>
      </c>
      <c r="I14" s="169" t="s">
        <v>277</v>
      </c>
      <c r="J14" s="171"/>
      <c r="M14" s="27"/>
    </row>
    <row r="15" spans="1:23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185</v>
      </c>
      <c r="H15" s="79" t="s">
        <v>186</v>
      </c>
      <c r="I15" s="172"/>
      <c r="J15" s="173"/>
    </row>
    <row r="16" spans="1:23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</row>
    <row r="17" spans="1:18" ht="17.100000000000001" customHeight="1" x14ac:dyDescent="0.25">
      <c r="A17" s="162"/>
      <c r="B17" s="64" t="s">
        <v>0</v>
      </c>
      <c r="C17" s="64" t="s">
        <v>1</v>
      </c>
      <c r="D17" s="162"/>
      <c r="E17" s="162"/>
      <c r="F17" s="162"/>
      <c r="G17" s="162"/>
      <c r="H17" s="161"/>
      <c r="I17" s="162"/>
      <c r="J17" s="163"/>
    </row>
    <row r="18" spans="1:18" ht="17.100000000000001" customHeight="1" x14ac:dyDescent="0.25">
      <c r="A18" s="78"/>
      <c r="B18" s="200" t="s">
        <v>274</v>
      </c>
      <c r="C18" s="201"/>
      <c r="D18" s="201"/>
      <c r="E18" s="201"/>
      <c r="F18" s="201"/>
      <c r="G18" s="201"/>
      <c r="H18" s="201"/>
      <c r="I18" s="202"/>
      <c r="J18" s="64"/>
      <c r="K18" s="81">
        <f>B19-5</f>
        <v>-5</v>
      </c>
      <c r="L18" s="81">
        <f>C19-5</f>
        <v>58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72">
        <v>0</v>
      </c>
      <c r="C19" s="72">
        <v>63</v>
      </c>
      <c r="D19" s="72">
        <f>C19-B19</f>
        <v>63</v>
      </c>
      <c r="E19" s="35">
        <v>3.65</v>
      </c>
      <c r="F19" s="35">
        <f t="shared" ref="F19:F20" si="0">E19*D19</f>
        <v>229.95</v>
      </c>
      <c r="G19" s="88" t="s">
        <v>110</v>
      </c>
      <c r="H19" s="35"/>
      <c r="I19" s="35" t="s">
        <v>105</v>
      </c>
      <c r="J19" s="64" t="s">
        <v>253</v>
      </c>
      <c r="K19" s="81">
        <f>B20-5</f>
        <v>58</v>
      </c>
      <c r="L19" s="81">
        <f>C20-5</f>
        <v>158</v>
      </c>
      <c r="O19" s="60" t="s">
        <v>120</v>
      </c>
      <c r="R19" s="59">
        <v>2</v>
      </c>
    </row>
    <row r="20" spans="1:18" ht="17.100000000000001" customHeight="1" x14ac:dyDescent="0.25">
      <c r="A20" s="78" t="s">
        <v>21</v>
      </c>
      <c r="B20" s="80">
        <v>63</v>
      </c>
      <c r="C20" s="80">
        <v>163</v>
      </c>
      <c r="D20" s="72">
        <f>C20-B20</f>
        <v>100</v>
      </c>
      <c r="E20" s="35">
        <v>3.65</v>
      </c>
      <c r="F20" s="35">
        <f t="shared" si="0"/>
        <v>365</v>
      </c>
      <c r="G20" s="88" t="s">
        <v>111</v>
      </c>
      <c r="H20" s="88"/>
      <c r="I20" s="64" t="s">
        <v>105</v>
      </c>
      <c r="J20" s="64"/>
      <c r="K20" s="81"/>
      <c r="L20" s="81"/>
      <c r="O20" s="60" t="s">
        <v>121</v>
      </c>
      <c r="R20" s="59">
        <v>3</v>
      </c>
    </row>
    <row r="21" spans="1:18" ht="17.100000000000001" customHeight="1" x14ac:dyDescent="0.25">
      <c r="A21" s="78"/>
      <c r="B21" s="200" t="s">
        <v>275</v>
      </c>
      <c r="C21" s="201"/>
      <c r="D21" s="201"/>
      <c r="E21" s="201"/>
      <c r="F21" s="201"/>
      <c r="G21" s="201"/>
      <c r="H21" s="201"/>
      <c r="I21" s="202"/>
      <c r="J21" s="64"/>
      <c r="K21" s="81"/>
      <c r="L21" s="81"/>
      <c r="O21" s="60" t="s">
        <v>122</v>
      </c>
      <c r="R21" s="58" t="s">
        <v>99</v>
      </c>
    </row>
    <row r="22" spans="1:18" ht="17.100000000000001" customHeight="1" x14ac:dyDescent="0.25">
      <c r="A22" s="78"/>
      <c r="B22" s="80"/>
      <c r="C22" s="80"/>
      <c r="D22" s="72"/>
      <c r="E22" s="35"/>
      <c r="F22" s="35"/>
      <c r="G22" s="83"/>
      <c r="H22" s="83"/>
      <c r="I22" s="64"/>
      <c r="J22" s="64"/>
      <c r="K22" s="81"/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80"/>
      <c r="C23" s="80"/>
      <c r="D23" s="72"/>
      <c r="E23" s="35"/>
      <c r="F23" s="35"/>
      <c r="G23" s="83"/>
      <c r="H23" s="83"/>
      <c r="I23" s="64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/>
      <c r="B24" s="80"/>
      <c r="C24" s="80"/>
      <c r="D24" s="72"/>
      <c r="E24" s="35"/>
      <c r="F24" s="35"/>
      <c r="G24" s="83"/>
      <c r="H24" s="83"/>
      <c r="I24" s="64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80"/>
      <c r="C25" s="80"/>
      <c r="D25" s="72"/>
      <c r="E25" s="35"/>
      <c r="F25" s="35"/>
      <c r="G25" s="83"/>
      <c r="H25" s="83"/>
      <c r="I25" s="64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3"/>
      <c r="H26" s="83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155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154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149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147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150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148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151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6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1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64">
        <v>3.65</v>
      </c>
      <c r="C45" s="35">
        <v>163</v>
      </c>
      <c r="D45" s="35">
        <f t="shared" ref="D45" si="2">SUM(C45*B45)</f>
        <v>594.94999999999993</v>
      </c>
      <c r="E45" s="64" t="s">
        <v>120</v>
      </c>
      <c r="F45" s="35">
        <f t="shared" si="1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/>
      <c r="B46" s="64"/>
      <c r="C46" s="35"/>
      <c r="D46" s="35"/>
      <c r="E46" s="64" t="s">
        <v>121</v>
      </c>
      <c r="F46" s="35">
        <f t="shared" si="1"/>
        <v>0</v>
      </c>
      <c r="G46" s="64" t="s">
        <v>125</v>
      </c>
      <c r="H46" s="35">
        <f>SUMIF($G$18:$G$43,G46,$F$18:$F$43)</f>
        <v>0</v>
      </c>
      <c r="I46" s="64" t="s">
        <v>155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1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1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163</v>
      </c>
      <c r="D49" s="35">
        <f>SUM(D45:D47)</f>
        <v>594.94999999999993</v>
      </c>
      <c r="E49" s="64" t="s">
        <v>124</v>
      </c>
      <c r="F49" s="35">
        <f t="shared" si="1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139</v>
      </c>
      <c r="C53" s="5"/>
      <c r="I53" s="5"/>
      <c r="J53" s="25"/>
    </row>
    <row r="54" spans="1:15" ht="17.100000000000001" customHeight="1" x14ac:dyDescent="0.25">
      <c r="A54" s="24" t="s">
        <v>146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140</v>
      </c>
      <c r="B56" s="5"/>
      <c r="C56" s="5"/>
      <c r="J56" s="19"/>
    </row>
    <row r="57" spans="1:15" ht="16.5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143</v>
      </c>
      <c r="J61" s="19"/>
    </row>
    <row r="62" spans="1:15" ht="16.5" customHeight="1" x14ac:dyDescent="0.25">
      <c r="A62" s="26" t="s">
        <v>152</v>
      </c>
      <c r="J62" s="19"/>
    </row>
    <row r="63" spans="1:15" ht="17.100000000000001" customHeight="1" thickBot="1" x14ac:dyDescent="0.3">
      <c r="A63" s="75" t="s">
        <v>153</v>
      </c>
      <c r="B63" s="76"/>
      <c r="C63" s="76"/>
      <c r="D63" s="76"/>
      <c r="E63" s="77"/>
      <c r="F63" s="77"/>
      <c r="G63" s="203"/>
      <c r="H63" s="203"/>
      <c r="I63" s="203"/>
      <c r="J63" s="204"/>
    </row>
    <row r="64" spans="1:15" ht="17.100000000000001" customHeight="1" thickTop="1" x14ac:dyDescent="0.25">
      <c r="E64" s="2"/>
      <c r="F64" s="2"/>
      <c r="G64" s="205"/>
      <c r="H64" s="205"/>
      <c r="I64" s="205"/>
      <c r="J64" s="205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G16:G17"/>
    <mergeCell ref="B21:I21"/>
    <mergeCell ref="B18:I18"/>
  </mergeCells>
  <dataValidations count="1">
    <dataValidation type="list" allowBlank="1" showInputMessage="1" showErrorMessage="1" sqref="G19:G20 G22:G43" xr:uid="{D2634B71-4064-4DDE-93E7-A97AC461E544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9154-9A8B-4D26-8CBD-78586FF5A4FA}">
  <sheetPr>
    <pageSetUpPr fitToPage="1"/>
  </sheetPr>
  <dimension ref="A1:W71"/>
  <sheetViews>
    <sheetView topLeftCell="E1" zoomScaleNormal="100" workbookViewId="0">
      <selection activeCell="J19" sqref="J19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25.5546875" bestFit="1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s="58" t="s">
        <v>21</v>
      </c>
      <c r="L7" s="58" t="s">
        <v>174</v>
      </c>
      <c r="M7">
        <v>1013</v>
      </c>
      <c r="N7">
        <v>1265</v>
      </c>
      <c r="O7" s="27">
        <f>N7-M7</f>
        <v>252</v>
      </c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25" t="s">
        <v>160</v>
      </c>
      <c r="B8" s="126"/>
      <c r="C8" s="126"/>
      <c r="D8" s="126"/>
      <c r="E8" s="127"/>
      <c r="F8" s="170" t="s">
        <v>158</v>
      </c>
      <c r="G8" s="189" t="s">
        <v>159</v>
      </c>
      <c r="H8" s="190"/>
      <c r="I8" s="193">
        <v>45309</v>
      </c>
      <c r="J8" s="194"/>
      <c r="L8" s="58"/>
    </row>
    <row r="9" spans="1:23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</row>
    <row r="10" spans="1:23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</row>
    <row r="11" spans="1:23" x14ac:dyDescent="0.25">
      <c r="A11" s="176" t="s">
        <v>215</v>
      </c>
      <c r="B11" s="176"/>
      <c r="C11" s="169" t="s">
        <v>131</v>
      </c>
      <c r="D11" s="169"/>
      <c r="E11" s="169"/>
      <c r="F11" s="125" t="s">
        <v>164</v>
      </c>
      <c r="G11" s="126"/>
      <c r="H11" s="177"/>
      <c r="I11" s="179" t="s">
        <v>304</v>
      </c>
      <c r="J11" s="180"/>
    </row>
    <row r="12" spans="1:23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</row>
    <row r="13" spans="1:23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</row>
    <row r="14" spans="1:23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187</v>
      </c>
      <c r="H14" s="79" t="s">
        <v>188</v>
      </c>
      <c r="I14" s="169" t="s">
        <v>280</v>
      </c>
      <c r="J14" s="171"/>
      <c r="M14" s="27"/>
    </row>
    <row r="15" spans="1:23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189</v>
      </c>
      <c r="H15" s="79" t="s">
        <v>190</v>
      </c>
      <c r="I15" s="172"/>
      <c r="J15" s="173"/>
    </row>
    <row r="16" spans="1:23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</row>
    <row r="17" spans="1:18" ht="17.100000000000001" customHeight="1" x14ac:dyDescent="0.25">
      <c r="A17" s="162"/>
      <c r="B17" s="64" t="s">
        <v>0</v>
      </c>
      <c r="C17" s="64" t="s">
        <v>1</v>
      </c>
      <c r="D17" s="162"/>
      <c r="E17" s="162"/>
      <c r="F17" s="162"/>
      <c r="G17" s="162"/>
      <c r="H17" s="161"/>
      <c r="I17" s="162"/>
      <c r="J17" s="163"/>
    </row>
    <row r="18" spans="1:18" ht="17.100000000000001" customHeight="1" x14ac:dyDescent="0.25">
      <c r="A18" s="78"/>
      <c r="B18" s="200" t="s">
        <v>278</v>
      </c>
      <c r="C18" s="201"/>
      <c r="D18" s="201"/>
      <c r="E18" s="201"/>
      <c r="F18" s="201"/>
      <c r="G18" s="201"/>
      <c r="H18" s="201"/>
      <c r="I18" s="202"/>
      <c r="J18" s="64"/>
      <c r="K18" s="81">
        <f>B19-1013</f>
        <v>-1013</v>
      </c>
      <c r="L18" s="81">
        <f>C19-1013</f>
        <v>-753</v>
      </c>
      <c r="O18" s="60" t="s">
        <v>119</v>
      </c>
      <c r="R18" s="59">
        <v>1</v>
      </c>
    </row>
    <row r="19" spans="1:18" ht="17.100000000000001" customHeight="1" x14ac:dyDescent="0.25">
      <c r="A19" s="78" t="s">
        <v>21</v>
      </c>
      <c r="B19" s="72">
        <v>0</v>
      </c>
      <c r="C19" s="72">
        <v>260</v>
      </c>
      <c r="D19" s="72">
        <f>C19-B19</f>
        <v>260</v>
      </c>
      <c r="E19" s="35">
        <v>3.65</v>
      </c>
      <c r="F19" s="35">
        <f t="shared" ref="F19" si="0">E19*D19</f>
        <v>949</v>
      </c>
      <c r="G19" s="88" t="s">
        <v>110</v>
      </c>
      <c r="H19" s="35"/>
      <c r="I19" s="35" t="s">
        <v>105</v>
      </c>
      <c r="J19" s="64" t="s">
        <v>254</v>
      </c>
      <c r="K19" s="81"/>
      <c r="L19" s="81"/>
      <c r="O19" s="60" t="s">
        <v>120</v>
      </c>
      <c r="R19" s="59">
        <v>2</v>
      </c>
    </row>
    <row r="20" spans="1:18" ht="17.100000000000001" customHeight="1" x14ac:dyDescent="0.25">
      <c r="A20" s="78"/>
      <c r="B20" s="200" t="s">
        <v>279</v>
      </c>
      <c r="C20" s="201"/>
      <c r="D20" s="201"/>
      <c r="E20" s="201"/>
      <c r="F20" s="201"/>
      <c r="G20" s="201"/>
      <c r="H20" s="201"/>
      <c r="I20" s="202"/>
      <c r="J20" s="64"/>
      <c r="K20" s="81"/>
      <c r="L20" s="81"/>
      <c r="O20" s="60" t="s">
        <v>121</v>
      </c>
      <c r="R20" s="59">
        <v>3</v>
      </c>
    </row>
    <row r="21" spans="1:18" ht="17.100000000000001" customHeight="1" x14ac:dyDescent="0.25">
      <c r="A21" s="78"/>
      <c r="B21" s="80"/>
      <c r="C21" s="80"/>
      <c r="D21" s="72"/>
      <c r="E21" s="35"/>
      <c r="F21" s="35"/>
      <c r="G21" s="83"/>
      <c r="H21" s="83"/>
      <c r="I21" s="64"/>
      <c r="J21" s="64"/>
      <c r="K21" s="81"/>
      <c r="L21" s="81"/>
      <c r="O21" s="60" t="s">
        <v>122</v>
      </c>
      <c r="R21" s="58" t="s">
        <v>99</v>
      </c>
    </row>
    <row r="22" spans="1:18" ht="17.100000000000001" customHeight="1" x14ac:dyDescent="0.25">
      <c r="A22" s="78"/>
      <c r="B22" s="80"/>
      <c r="C22" s="80"/>
      <c r="D22" s="72"/>
      <c r="E22" s="35"/>
      <c r="F22" s="35"/>
      <c r="G22" s="83"/>
      <c r="H22" s="83"/>
      <c r="I22" s="64"/>
      <c r="J22" s="64"/>
      <c r="K22" s="81"/>
      <c r="L22" s="81"/>
      <c r="O22" s="60" t="s">
        <v>123</v>
      </c>
      <c r="R22" s="58" t="s">
        <v>100</v>
      </c>
    </row>
    <row r="23" spans="1:18" ht="17.100000000000001" customHeight="1" x14ac:dyDescent="0.25">
      <c r="A23" s="78"/>
      <c r="B23" s="80"/>
      <c r="C23" s="80"/>
      <c r="D23" s="72"/>
      <c r="E23" s="35"/>
      <c r="F23" s="35"/>
      <c r="G23" s="83"/>
      <c r="H23" s="83"/>
      <c r="I23" s="64"/>
      <c r="J23" s="64"/>
      <c r="K23" s="81"/>
      <c r="L23" s="81"/>
      <c r="O23" s="60" t="s">
        <v>124</v>
      </c>
      <c r="R23" s="58" t="s">
        <v>101</v>
      </c>
    </row>
    <row r="24" spans="1:18" ht="17.100000000000001" customHeight="1" x14ac:dyDescent="0.25">
      <c r="A24" s="78"/>
      <c r="B24" s="80"/>
      <c r="C24" s="80"/>
      <c r="D24" s="72"/>
      <c r="E24" s="35"/>
      <c r="F24" s="35"/>
      <c r="G24" s="83"/>
      <c r="H24" s="83"/>
      <c r="I24" s="64"/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80"/>
      <c r="C25" s="80"/>
      <c r="D25" s="72"/>
      <c r="E25" s="35"/>
      <c r="F25" s="35"/>
      <c r="G25" s="83"/>
      <c r="H25" s="83"/>
      <c r="I25" s="64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3"/>
      <c r="H26" s="83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155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154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149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147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150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148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151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1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64">
        <v>3.65</v>
      </c>
      <c r="C45" s="35">
        <v>260</v>
      </c>
      <c r="D45" s="35">
        <f t="shared" ref="D45" si="2">SUM(C45*B45)</f>
        <v>949</v>
      </c>
      <c r="E45" s="64" t="s">
        <v>120</v>
      </c>
      <c r="F45" s="35">
        <f t="shared" si="1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82"/>
      <c r="B46" s="82"/>
      <c r="C46" s="82"/>
      <c r="D46" s="82"/>
      <c r="E46" s="64" t="s">
        <v>121</v>
      </c>
      <c r="F46" s="35">
        <f t="shared" si="1"/>
        <v>0</v>
      </c>
      <c r="G46" s="64" t="s">
        <v>125</v>
      </c>
      <c r="H46" s="35">
        <f>SUMIF($G$18:$G$43,G46,$F$18:$F$43)</f>
        <v>0</v>
      </c>
      <c r="I46" s="64" t="s">
        <v>155</v>
      </c>
      <c r="J46" s="35">
        <f>SUMIF($G$18:$G$43,I46,$F$18:$F$43)</f>
        <v>0</v>
      </c>
      <c r="O46" s="62"/>
    </row>
    <row r="47" spans="1:21" ht="17.100000000000001" customHeight="1" x14ac:dyDescent="0.25">
      <c r="A47" s="64"/>
      <c r="B47" s="64"/>
      <c r="C47" s="35"/>
      <c r="D47" s="35"/>
      <c r="E47" s="64" t="s">
        <v>122</v>
      </c>
      <c r="F47" s="35">
        <f t="shared" si="1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1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260</v>
      </c>
      <c r="D49" s="35">
        <f>SUM(D45:D47)</f>
        <v>949</v>
      </c>
      <c r="E49" s="64" t="s">
        <v>124</v>
      </c>
      <c r="F49" s="35">
        <f t="shared" si="1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139</v>
      </c>
      <c r="C53" s="5"/>
      <c r="I53" s="5"/>
      <c r="J53" s="25"/>
    </row>
    <row r="54" spans="1:15" ht="17.100000000000001" customHeight="1" x14ac:dyDescent="0.25">
      <c r="A54" s="24" t="s">
        <v>146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140</v>
      </c>
      <c r="B56" s="5"/>
      <c r="C56" s="5"/>
      <c r="J56" s="19"/>
    </row>
    <row r="57" spans="1:15" ht="16.5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143</v>
      </c>
      <c r="J61" s="19"/>
    </row>
    <row r="62" spans="1:15" ht="16.5" customHeight="1" x14ac:dyDescent="0.25">
      <c r="A62" s="26" t="s">
        <v>152</v>
      </c>
      <c r="J62" s="19"/>
    </row>
    <row r="63" spans="1:15" ht="17.100000000000001" customHeight="1" thickBot="1" x14ac:dyDescent="0.3">
      <c r="A63" s="75" t="s">
        <v>153</v>
      </c>
      <c r="B63" s="76"/>
      <c r="C63" s="76"/>
      <c r="D63" s="76"/>
      <c r="E63" s="77"/>
      <c r="F63" s="77"/>
      <c r="G63" s="203"/>
      <c r="H63" s="203"/>
      <c r="I63" s="203"/>
      <c r="J63" s="204"/>
    </row>
    <row r="64" spans="1:15" ht="17.100000000000001" customHeight="1" thickTop="1" x14ac:dyDescent="0.25">
      <c r="E64" s="2"/>
      <c r="F64" s="2"/>
      <c r="G64" s="205"/>
      <c r="H64" s="205"/>
      <c r="I64" s="205"/>
      <c r="J64" s="205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G16:G17"/>
    <mergeCell ref="B20:I20"/>
    <mergeCell ref="B18:I18"/>
  </mergeCells>
  <dataValidations count="2">
    <dataValidation type="list" allowBlank="1" showInputMessage="1" showErrorMessage="1" sqref="G19 G21:G43" xr:uid="{E0A7DB87-1764-4EF4-ACF2-9EAEFF7136D1}">
      <formula1>$O$17:$O$48</formula1>
    </dataValidation>
    <dataValidation type="list" allowBlank="1" showInputMessage="1" showErrorMessage="1" sqref="H21:H43" xr:uid="{C666997C-24CD-4562-BD78-A353FC0FFFBC}">
      <formula1>$R$17:$R$23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3A16-D53A-4E47-8586-D53D9A42FFE5}">
  <sheetPr>
    <pageSetUpPr fitToPage="1"/>
  </sheetPr>
  <dimension ref="A1:W71"/>
  <sheetViews>
    <sheetView topLeftCell="E1" zoomScaleNormal="100" workbookViewId="0">
      <selection activeCell="J19" sqref="J19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25.5546875" bestFit="1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s="58" t="s">
        <v>21</v>
      </c>
      <c r="L7" t="s">
        <v>175</v>
      </c>
      <c r="M7" s="58">
        <v>6049</v>
      </c>
      <c r="N7">
        <v>6206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25" t="s">
        <v>160</v>
      </c>
      <c r="B8" s="126"/>
      <c r="C8" s="126"/>
      <c r="D8" s="126"/>
      <c r="E8" s="127"/>
      <c r="F8" s="170" t="s">
        <v>165</v>
      </c>
      <c r="G8" s="189" t="s">
        <v>159</v>
      </c>
      <c r="H8" s="190"/>
      <c r="I8" s="193">
        <v>45309</v>
      </c>
      <c r="J8" s="194"/>
      <c r="K8" t="s">
        <v>22</v>
      </c>
      <c r="L8" s="58" t="s">
        <v>173</v>
      </c>
      <c r="M8">
        <v>6036</v>
      </c>
      <c r="N8">
        <v>6180</v>
      </c>
    </row>
    <row r="9" spans="1:23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  <c r="K9" t="s">
        <v>23</v>
      </c>
      <c r="L9" t="s">
        <v>174</v>
      </c>
      <c r="M9">
        <v>6820</v>
      </c>
      <c r="N9">
        <v>6956</v>
      </c>
    </row>
    <row r="10" spans="1:23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</row>
    <row r="11" spans="1:23" x14ac:dyDescent="0.25">
      <c r="A11" s="176" t="s">
        <v>215</v>
      </c>
      <c r="B11" s="176"/>
      <c r="C11" s="169" t="s">
        <v>131</v>
      </c>
      <c r="D11" s="169"/>
      <c r="E11" s="169"/>
      <c r="F11" s="125" t="s">
        <v>166</v>
      </c>
      <c r="G11" s="126"/>
      <c r="H11" s="177"/>
      <c r="I11" s="179" t="s">
        <v>303</v>
      </c>
      <c r="J11" s="180"/>
    </row>
    <row r="12" spans="1:23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</row>
    <row r="13" spans="1:23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</row>
    <row r="14" spans="1:23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191</v>
      </c>
      <c r="H14" s="79" t="s">
        <v>192</v>
      </c>
      <c r="I14" s="169" t="s">
        <v>281</v>
      </c>
      <c r="J14" s="171"/>
      <c r="M14" s="27"/>
    </row>
    <row r="15" spans="1:23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193</v>
      </c>
      <c r="H15" s="79" t="s">
        <v>194</v>
      </c>
      <c r="I15" s="172"/>
      <c r="J15" s="173"/>
    </row>
    <row r="16" spans="1:23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  <c r="L16" s="58" t="s">
        <v>268</v>
      </c>
      <c r="M16">
        <v>420</v>
      </c>
      <c r="N16" s="58">
        <v>573</v>
      </c>
    </row>
    <row r="17" spans="1:18" ht="17.100000000000001" customHeight="1" x14ac:dyDescent="0.25">
      <c r="A17" s="162"/>
      <c r="B17" s="64" t="s">
        <v>0</v>
      </c>
      <c r="C17" s="64" t="s">
        <v>1</v>
      </c>
      <c r="D17" s="162"/>
      <c r="E17" s="162"/>
      <c r="F17" s="162"/>
      <c r="G17" s="162"/>
      <c r="H17" s="161"/>
      <c r="I17" s="162"/>
      <c r="J17" s="163"/>
      <c r="M17">
        <f>N16-M16</f>
        <v>153</v>
      </c>
    </row>
    <row r="18" spans="1:18" ht="17.100000000000001" customHeight="1" x14ac:dyDescent="0.25">
      <c r="A18" s="78"/>
      <c r="B18" s="200" t="s">
        <v>282</v>
      </c>
      <c r="C18" s="201"/>
      <c r="D18" s="201"/>
      <c r="E18" s="201"/>
      <c r="F18" s="201"/>
      <c r="G18" s="201"/>
      <c r="H18" s="201"/>
      <c r="I18" s="202"/>
      <c r="J18" s="64"/>
      <c r="K18" s="81">
        <f>B19-5629</f>
        <v>-5209</v>
      </c>
      <c r="L18" s="81">
        <f>C19-5629</f>
        <v>-5195</v>
      </c>
      <c r="O18" s="60" t="s">
        <v>119</v>
      </c>
      <c r="R18" s="59">
        <v>1</v>
      </c>
    </row>
    <row r="19" spans="1:18" ht="17.100000000000001" customHeight="1" x14ac:dyDescent="0.25">
      <c r="A19" s="78" t="s">
        <v>255</v>
      </c>
      <c r="B19" s="72">
        <v>420</v>
      </c>
      <c r="C19" s="72">
        <v>434</v>
      </c>
      <c r="D19" s="72">
        <f t="shared" ref="D19:D24" si="0">C19-B19</f>
        <v>14</v>
      </c>
      <c r="E19" s="35">
        <v>11</v>
      </c>
      <c r="F19" s="35">
        <f t="shared" ref="F19:F24" si="1">E19*D19</f>
        <v>154</v>
      </c>
      <c r="G19" s="88" t="s">
        <v>110</v>
      </c>
      <c r="H19" s="35"/>
      <c r="I19" s="35" t="s">
        <v>105</v>
      </c>
      <c r="J19" s="64" t="s">
        <v>256</v>
      </c>
      <c r="K19" s="81">
        <f>B20-5629</f>
        <v>-5207</v>
      </c>
      <c r="L19" s="81">
        <f>C20-5629</f>
        <v>-5205</v>
      </c>
      <c r="O19" s="60" t="s">
        <v>120</v>
      </c>
      <c r="R19" s="59">
        <v>2</v>
      </c>
    </row>
    <row r="20" spans="1:18" ht="17.100000000000001" customHeight="1" x14ac:dyDescent="0.25">
      <c r="A20" s="78" t="s">
        <v>255</v>
      </c>
      <c r="B20" s="80">
        <v>422</v>
      </c>
      <c r="C20" s="80">
        <v>424</v>
      </c>
      <c r="D20" s="72">
        <f t="shared" si="0"/>
        <v>2</v>
      </c>
      <c r="E20" s="35">
        <v>11</v>
      </c>
      <c r="F20" s="35">
        <f>E20*D20</f>
        <v>22</v>
      </c>
      <c r="G20" s="88" t="s">
        <v>148</v>
      </c>
      <c r="H20" s="88"/>
      <c r="I20" s="64" t="s">
        <v>105</v>
      </c>
      <c r="J20" s="64"/>
      <c r="K20" s="81">
        <f t="shared" ref="K20:L23" si="2">B21-5629</f>
        <v>-5195</v>
      </c>
      <c r="L20" s="81">
        <f t="shared" si="2"/>
        <v>-5099</v>
      </c>
      <c r="O20" s="60" t="s">
        <v>121</v>
      </c>
      <c r="R20" s="59">
        <v>3</v>
      </c>
    </row>
    <row r="21" spans="1:18" ht="17.100000000000001" customHeight="1" x14ac:dyDescent="0.25">
      <c r="A21" s="78" t="s">
        <v>255</v>
      </c>
      <c r="B21" s="80">
        <v>434</v>
      </c>
      <c r="C21" s="80">
        <v>530</v>
      </c>
      <c r="D21" s="72">
        <f t="shared" si="0"/>
        <v>96</v>
      </c>
      <c r="E21" s="35">
        <v>11</v>
      </c>
      <c r="F21" s="35">
        <f t="shared" si="1"/>
        <v>1056</v>
      </c>
      <c r="G21" s="88" t="s">
        <v>111</v>
      </c>
      <c r="H21" s="88"/>
      <c r="I21" s="64" t="s">
        <v>105</v>
      </c>
      <c r="J21" s="64"/>
      <c r="K21" s="81">
        <f t="shared" si="2"/>
        <v>-5150</v>
      </c>
      <c r="L21" s="81">
        <f t="shared" si="2"/>
        <v>-5148</v>
      </c>
      <c r="O21" s="60" t="s">
        <v>122</v>
      </c>
      <c r="R21" s="58" t="s">
        <v>99</v>
      </c>
    </row>
    <row r="22" spans="1:18" ht="17.100000000000001" customHeight="1" x14ac:dyDescent="0.25">
      <c r="A22" s="78" t="s">
        <v>255</v>
      </c>
      <c r="B22" s="80">
        <v>479</v>
      </c>
      <c r="C22" s="80">
        <v>481</v>
      </c>
      <c r="D22" s="72">
        <f t="shared" si="0"/>
        <v>2</v>
      </c>
      <c r="E22" s="35">
        <v>11</v>
      </c>
      <c r="F22" s="35">
        <f>E22*D22</f>
        <v>22</v>
      </c>
      <c r="G22" s="88" t="s">
        <v>148</v>
      </c>
      <c r="H22" s="88"/>
      <c r="I22" s="64" t="s">
        <v>105</v>
      </c>
      <c r="J22" s="64"/>
      <c r="K22" s="81">
        <f t="shared" si="2"/>
        <v>-5102</v>
      </c>
      <c r="L22" s="81">
        <f t="shared" si="2"/>
        <v>-5100</v>
      </c>
      <c r="O22" s="60" t="s">
        <v>123</v>
      </c>
      <c r="R22" s="58" t="s">
        <v>100</v>
      </c>
    </row>
    <row r="23" spans="1:18" ht="17.100000000000001" customHeight="1" x14ac:dyDescent="0.25">
      <c r="A23" s="78" t="s">
        <v>255</v>
      </c>
      <c r="B23" s="80">
        <v>527</v>
      </c>
      <c r="C23" s="80">
        <v>529</v>
      </c>
      <c r="D23" s="72">
        <f t="shared" si="0"/>
        <v>2</v>
      </c>
      <c r="E23" s="35">
        <v>11</v>
      </c>
      <c r="F23" s="35">
        <f>E23*D23</f>
        <v>22</v>
      </c>
      <c r="G23" s="88" t="s">
        <v>148</v>
      </c>
      <c r="H23" s="88"/>
      <c r="I23" s="64" t="s">
        <v>105</v>
      </c>
      <c r="J23" s="64"/>
      <c r="K23" s="81">
        <f t="shared" si="2"/>
        <v>-5099</v>
      </c>
      <c r="L23" s="81">
        <f t="shared" si="2"/>
        <v>-5056</v>
      </c>
      <c r="O23" s="60" t="s">
        <v>124</v>
      </c>
      <c r="R23" s="58" t="s">
        <v>101</v>
      </c>
    </row>
    <row r="24" spans="1:18" ht="17.100000000000001" customHeight="1" x14ac:dyDescent="0.25">
      <c r="A24" s="78" t="s">
        <v>255</v>
      </c>
      <c r="B24" s="80">
        <v>530</v>
      </c>
      <c r="C24" s="80">
        <v>573</v>
      </c>
      <c r="D24" s="72">
        <f t="shared" si="0"/>
        <v>43</v>
      </c>
      <c r="E24" s="35">
        <v>11</v>
      </c>
      <c r="F24" s="35">
        <f t="shared" si="1"/>
        <v>473</v>
      </c>
      <c r="G24" s="88" t="s">
        <v>110</v>
      </c>
      <c r="H24" s="88"/>
      <c r="I24" s="64" t="s">
        <v>105</v>
      </c>
      <c r="J24" s="64"/>
      <c r="K24" s="81"/>
      <c r="L24" s="81"/>
      <c r="M24" s="1"/>
      <c r="O24" s="60" t="s">
        <v>129</v>
      </c>
      <c r="R24" s="58" t="s">
        <v>102</v>
      </c>
    </row>
    <row r="25" spans="1:18" ht="17.100000000000001" customHeight="1" x14ac:dyDescent="0.25">
      <c r="A25" s="78"/>
      <c r="B25" s="200" t="s">
        <v>283</v>
      </c>
      <c r="C25" s="201"/>
      <c r="D25" s="201"/>
      <c r="E25" s="201"/>
      <c r="F25" s="201"/>
      <c r="G25" s="201"/>
      <c r="H25" s="201"/>
      <c r="I25" s="202"/>
      <c r="J25" s="64"/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80"/>
      <c r="C26" s="80"/>
      <c r="D26" s="72"/>
      <c r="E26" s="35"/>
      <c r="F26" s="35"/>
      <c r="G26" s="83"/>
      <c r="H26" s="83"/>
      <c r="I26" s="64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M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155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154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149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147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150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148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151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6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3">SUMIF($G$18:$G$43,E44,$F$18:$F$43)</f>
        <v>0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21</v>
      </c>
      <c r="B45" s="64">
        <v>3.65</v>
      </c>
      <c r="C45" s="35">
        <v>153</v>
      </c>
      <c r="D45" s="35">
        <f t="shared" ref="D45" si="4">SUM(C45*B45)</f>
        <v>558.44999999999993</v>
      </c>
      <c r="E45" s="64" t="s">
        <v>120</v>
      </c>
      <c r="F45" s="35">
        <f t="shared" si="3"/>
        <v>0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22</v>
      </c>
      <c r="B46" s="64">
        <v>3.65</v>
      </c>
      <c r="C46" s="35">
        <v>153</v>
      </c>
      <c r="D46" s="35">
        <f t="shared" ref="D46:D47" si="5">SUM(C46*B46)</f>
        <v>558.44999999999993</v>
      </c>
      <c r="E46" s="64" t="s">
        <v>121</v>
      </c>
      <c r="F46" s="35">
        <f t="shared" si="3"/>
        <v>0</v>
      </c>
      <c r="G46" s="64" t="s">
        <v>125</v>
      </c>
      <c r="H46" s="35">
        <f>SUMIF($G$18:$G$43,G46,$F$18:$F$43)</f>
        <v>0</v>
      </c>
      <c r="I46" s="64" t="s">
        <v>155</v>
      </c>
      <c r="J46" s="35">
        <f>SUMIF($G$18:$G$43,I46,$F$18:$F$43)</f>
        <v>0</v>
      </c>
      <c r="O46" s="62"/>
    </row>
    <row r="47" spans="1:21" ht="17.100000000000001" customHeight="1" x14ac:dyDescent="0.25">
      <c r="A47" s="64" t="s">
        <v>23</v>
      </c>
      <c r="B47" s="64">
        <v>3.65</v>
      </c>
      <c r="C47" s="35">
        <v>153</v>
      </c>
      <c r="D47" s="35">
        <f t="shared" si="5"/>
        <v>558.44999999999993</v>
      </c>
      <c r="E47" s="64" t="s">
        <v>122</v>
      </c>
      <c r="F47" s="35">
        <f t="shared" si="3"/>
        <v>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82"/>
      <c r="B48" s="82"/>
      <c r="C48" s="82"/>
      <c r="D48" s="82"/>
      <c r="E48" s="64" t="s">
        <v>123</v>
      </c>
      <c r="F48" s="35">
        <f t="shared" si="3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459</v>
      </c>
      <c r="D49" s="35">
        <f>SUM(D45:D47)</f>
        <v>1675.35</v>
      </c>
      <c r="E49" s="64" t="s">
        <v>124</v>
      </c>
      <c r="F49" s="35">
        <f t="shared" si="3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139</v>
      </c>
      <c r="C53" s="5"/>
      <c r="I53" s="5"/>
      <c r="J53" s="25"/>
    </row>
    <row r="54" spans="1:15" ht="17.100000000000001" customHeight="1" x14ac:dyDescent="0.25">
      <c r="A54" s="24" t="s">
        <v>146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140</v>
      </c>
      <c r="B56" s="5"/>
      <c r="C56" s="5"/>
      <c r="J56" s="19"/>
    </row>
    <row r="57" spans="1:15" ht="16.5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143</v>
      </c>
      <c r="J61" s="19"/>
    </row>
    <row r="62" spans="1:15" ht="16.5" customHeight="1" x14ac:dyDescent="0.25">
      <c r="A62" s="26" t="s">
        <v>152</v>
      </c>
      <c r="J62" s="19"/>
    </row>
    <row r="63" spans="1:15" ht="17.100000000000001" customHeight="1" thickBot="1" x14ac:dyDescent="0.3">
      <c r="A63" s="75" t="s">
        <v>153</v>
      </c>
      <c r="B63" s="76"/>
      <c r="C63" s="76"/>
      <c r="D63" s="76"/>
      <c r="E63" s="77"/>
      <c r="F63" s="77"/>
      <c r="G63" s="203"/>
      <c r="H63" s="203"/>
      <c r="I63" s="203"/>
      <c r="J63" s="204"/>
    </row>
    <row r="64" spans="1:15" ht="17.100000000000001" customHeight="1" thickTop="1" x14ac:dyDescent="0.25">
      <c r="E64" s="2"/>
      <c r="F64" s="2"/>
      <c r="G64" s="205"/>
      <c r="H64" s="205"/>
      <c r="I64" s="205"/>
      <c r="J64" s="205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G16:G17"/>
    <mergeCell ref="B25:I25"/>
    <mergeCell ref="B18:I18"/>
  </mergeCells>
  <dataValidations count="1">
    <dataValidation type="list" allowBlank="1" showInputMessage="1" showErrorMessage="1" sqref="G19:G24 G26:G43" xr:uid="{AED724D7-0161-43CB-B945-B00EA3901B84}">
      <formula1>$O$17:$O$48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F369-0DB8-4B4F-ABD7-ADA6087B4961}">
  <sheetPr>
    <pageSetUpPr fitToPage="1"/>
  </sheetPr>
  <dimension ref="A1:W71"/>
  <sheetViews>
    <sheetView topLeftCell="E1" zoomScaleNormal="100" workbookViewId="0">
      <selection activeCell="J25" sqref="J25"/>
    </sheetView>
  </sheetViews>
  <sheetFormatPr defaultRowHeight="13.2" x14ac:dyDescent="0.25"/>
  <cols>
    <col min="1" max="1" width="11.33203125" customWidth="1"/>
    <col min="2" max="2" width="10.44140625" customWidth="1"/>
    <col min="3" max="3" width="12.33203125" bestFit="1" customWidth="1"/>
    <col min="4" max="4" width="11.33203125" customWidth="1"/>
    <col min="5" max="5" width="10.44140625" customWidth="1"/>
    <col min="6" max="6" width="12.6640625" customWidth="1"/>
    <col min="7" max="7" width="12" customWidth="1"/>
    <col min="8" max="8" width="12.33203125" customWidth="1"/>
    <col min="9" max="9" width="11.5546875" customWidth="1"/>
    <col min="10" max="10" width="25.5546875" bestFit="1" customWidth="1"/>
    <col min="11" max="11" width="11" bestFit="1" customWidth="1"/>
    <col min="13" max="13" width="11.33203125" bestFit="1" customWidth="1"/>
    <col min="15" max="15" width="23" customWidth="1"/>
    <col min="18" max="18" width="22.44140625" customWidth="1"/>
  </cols>
  <sheetData>
    <row r="1" spans="1:23" ht="13.8" thickTop="1" x14ac:dyDescent="0.25">
      <c r="A1" s="15"/>
      <c r="B1" s="16"/>
      <c r="C1" s="16"/>
      <c r="D1" s="16"/>
      <c r="E1" s="16"/>
      <c r="F1" s="16"/>
      <c r="G1" s="16"/>
      <c r="H1" s="16"/>
      <c r="I1" s="16"/>
      <c r="J1" s="17"/>
    </row>
    <row r="2" spans="1:23" ht="13.8" x14ac:dyDescent="0.25">
      <c r="A2" s="18"/>
      <c r="B2" s="3"/>
      <c r="C2" s="3"/>
      <c r="D2" s="3"/>
      <c r="J2" s="19"/>
    </row>
    <row r="3" spans="1:23" ht="16.2" x14ac:dyDescent="0.3">
      <c r="A3" s="181" t="s">
        <v>3</v>
      </c>
      <c r="B3" s="182"/>
      <c r="C3" s="182"/>
      <c r="D3" s="182"/>
      <c r="E3" s="182"/>
      <c r="F3" s="182"/>
      <c r="G3" s="182"/>
      <c r="H3" s="182"/>
      <c r="I3" s="182"/>
      <c r="J3" s="19"/>
    </row>
    <row r="4" spans="1:23" x14ac:dyDescent="0.25">
      <c r="A4" s="20"/>
      <c r="J4" s="19"/>
    </row>
    <row r="5" spans="1:23" ht="13.8" thickBot="1" x14ac:dyDescent="0.3">
      <c r="A5" s="21"/>
      <c r="B5" s="22"/>
      <c r="C5" s="22"/>
      <c r="D5" s="22"/>
      <c r="E5" s="22"/>
      <c r="F5" s="22"/>
      <c r="G5" s="22"/>
      <c r="H5" s="22"/>
      <c r="I5" s="22"/>
      <c r="J5" s="23"/>
    </row>
    <row r="6" spans="1:23" ht="13.8" thickTop="1" x14ac:dyDescent="0.25"/>
    <row r="7" spans="1:23" ht="14.25" customHeight="1" x14ac:dyDescent="0.25">
      <c r="A7" s="184" t="s">
        <v>4</v>
      </c>
      <c r="B7" s="184"/>
      <c r="C7" s="184"/>
      <c r="D7" s="184"/>
      <c r="E7" s="184"/>
      <c r="F7" s="65" t="s">
        <v>5</v>
      </c>
      <c r="G7" s="185" t="s">
        <v>6</v>
      </c>
      <c r="H7" s="186"/>
      <c r="I7" s="184" t="s">
        <v>7</v>
      </c>
      <c r="J7" s="187"/>
      <c r="K7" s="58" t="s">
        <v>21</v>
      </c>
      <c r="L7" s="58" t="s">
        <v>173</v>
      </c>
      <c r="M7">
        <v>7004</v>
      </c>
      <c r="N7">
        <v>7103</v>
      </c>
      <c r="O7" s="27"/>
      <c r="P7" s="5"/>
      <c r="Q7" s="5"/>
      <c r="R7" s="5"/>
      <c r="S7" s="5"/>
      <c r="T7" s="5"/>
      <c r="U7" s="5"/>
      <c r="V7" s="5"/>
      <c r="W7" s="5"/>
    </row>
    <row r="8" spans="1:23" ht="14.25" customHeight="1" x14ac:dyDescent="0.25">
      <c r="A8" s="125" t="s">
        <v>160</v>
      </c>
      <c r="B8" s="126"/>
      <c r="C8" s="126"/>
      <c r="D8" s="126"/>
      <c r="E8" s="127"/>
      <c r="F8" s="170" t="s">
        <v>158</v>
      </c>
      <c r="G8" s="189" t="s">
        <v>159</v>
      </c>
      <c r="H8" s="190"/>
      <c r="I8" s="193">
        <v>45309</v>
      </c>
      <c r="J8" s="194"/>
      <c r="K8" t="s">
        <v>22</v>
      </c>
      <c r="L8" s="58" t="s">
        <v>174</v>
      </c>
      <c r="M8">
        <v>7787</v>
      </c>
      <c r="N8">
        <v>7887</v>
      </c>
    </row>
    <row r="9" spans="1:23" ht="14.25" customHeight="1" x14ac:dyDescent="0.25">
      <c r="A9" s="128"/>
      <c r="B9" s="129"/>
      <c r="C9" s="129"/>
      <c r="D9" s="129"/>
      <c r="E9" s="130"/>
      <c r="F9" s="188"/>
      <c r="G9" s="191"/>
      <c r="H9" s="192"/>
      <c r="I9" s="195"/>
      <c r="J9" s="196"/>
    </row>
    <row r="10" spans="1:23" ht="14.25" customHeight="1" x14ac:dyDescent="0.25">
      <c r="A10" s="164" t="s">
        <v>8</v>
      </c>
      <c r="B10" s="164"/>
      <c r="C10" s="164" t="s">
        <v>14</v>
      </c>
      <c r="D10" s="164"/>
      <c r="E10" s="164"/>
      <c r="F10" s="165" t="s">
        <v>15</v>
      </c>
      <c r="G10" s="166"/>
      <c r="H10" s="167"/>
      <c r="I10" s="174" t="s">
        <v>10</v>
      </c>
      <c r="J10" s="175"/>
    </row>
    <row r="11" spans="1:23" x14ac:dyDescent="0.25">
      <c r="A11" s="176" t="s">
        <v>215</v>
      </c>
      <c r="B11" s="176"/>
      <c r="C11" s="169" t="s">
        <v>131</v>
      </c>
      <c r="D11" s="169"/>
      <c r="E11" s="169"/>
      <c r="F11" s="125" t="s">
        <v>167</v>
      </c>
      <c r="G11" s="126"/>
      <c r="H11" s="177"/>
      <c r="I11" s="179" t="s">
        <v>302</v>
      </c>
      <c r="J11" s="180"/>
    </row>
    <row r="12" spans="1:23" x14ac:dyDescent="0.25">
      <c r="A12" s="176"/>
      <c r="B12" s="176"/>
      <c r="C12" s="169"/>
      <c r="D12" s="169"/>
      <c r="E12" s="169"/>
      <c r="F12" s="128"/>
      <c r="G12" s="129"/>
      <c r="H12" s="178"/>
      <c r="I12" s="179"/>
      <c r="J12" s="180"/>
    </row>
    <row r="13" spans="1:23" ht="12.75" customHeight="1" x14ac:dyDescent="0.25">
      <c r="A13" s="164" t="s">
        <v>9</v>
      </c>
      <c r="B13" s="164"/>
      <c r="C13" s="164" t="s">
        <v>11</v>
      </c>
      <c r="D13" s="164"/>
      <c r="E13" s="164"/>
      <c r="F13" s="165" t="s">
        <v>16</v>
      </c>
      <c r="G13" s="166"/>
      <c r="H13" s="167"/>
      <c r="I13" s="164" t="s">
        <v>12</v>
      </c>
      <c r="J13" s="168"/>
    </row>
    <row r="14" spans="1:23" ht="18" customHeight="1" x14ac:dyDescent="0.25">
      <c r="A14" s="169" t="s">
        <v>132</v>
      </c>
      <c r="B14" s="169"/>
      <c r="C14" s="169" t="s">
        <v>133</v>
      </c>
      <c r="D14" s="169"/>
      <c r="E14" s="169"/>
      <c r="F14" s="40" t="s">
        <v>24</v>
      </c>
      <c r="G14" s="79" t="s">
        <v>195</v>
      </c>
      <c r="H14" s="79" t="s">
        <v>196</v>
      </c>
      <c r="I14" s="169" t="s">
        <v>286</v>
      </c>
      <c r="J14" s="171"/>
      <c r="M14" s="27"/>
    </row>
    <row r="15" spans="1:23" ht="18" customHeight="1" x14ac:dyDescent="0.25">
      <c r="A15" s="170"/>
      <c r="B15" s="170"/>
      <c r="C15" s="170"/>
      <c r="D15" s="170"/>
      <c r="E15" s="170"/>
      <c r="F15" s="79" t="s">
        <v>25</v>
      </c>
      <c r="G15" s="79" t="s">
        <v>197</v>
      </c>
      <c r="H15" s="79" t="s">
        <v>198</v>
      </c>
      <c r="I15" s="172"/>
      <c r="J15" s="173"/>
    </row>
    <row r="16" spans="1:23" ht="17.100000000000001" customHeight="1" x14ac:dyDescent="0.25">
      <c r="A16" s="162" t="s">
        <v>17</v>
      </c>
      <c r="B16" s="160" t="s">
        <v>18</v>
      </c>
      <c r="C16" s="160"/>
      <c r="D16" s="162" t="s">
        <v>19</v>
      </c>
      <c r="E16" s="162" t="s">
        <v>135</v>
      </c>
      <c r="F16" s="160" t="s">
        <v>136</v>
      </c>
      <c r="G16" s="162" t="s">
        <v>137</v>
      </c>
      <c r="H16" s="160" t="s">
        <v>138</v>
      </c>
      <c r="I16" s="162" t="s">
        <v>2</v>
      </c>
      <c r="J16" s="163" t="s">
        <v>216</v>
      </c>
    </row>
    <row r="17" spans="1:18" ht="17.100000000000001" customHeight="1" x14ac:dyDescent="0.25">
      <c r="A17" s="162"/>
      <c r="B17" s="64" t="s">
        <v>0</v>
      </c>
      <c r="C17" s="64" t="s">
        <v>1</v>
      </c>
      <c r="D17" s="162"/>
      <c r="E17" s="162"/>
      <c r="F17" s="162"/>
      <c r="G17" s="162"/>
      <c r="H17" s="161"/>
      <c r="I17" s="162"/>
      <c r="J17" s="163"/>
    </row>
    <row r="18" spans="1:18" ht="17.100000000000001" customHeight="1" x14ac:dyDescent="0.25">
      <c r="A18" s="78"/>
      <c r="B18" s="200" t="s">
        <v>284</v>
      </c>
      <c r="C18" s="201"/>
      <c r="D18" s="201"/>
      <c r="E18" s="201"/>
      <c r="F18" s="201"/>
      <c r="G18" s="201"/>
      <c r="H18" s="201"/>
      <c r="I18" s="202"/>
      <c r="J18" s="64"/>
      <c r="K18" s="81">
        <f>B19-7004</f>
        <v>-7004</v>
      </c>
      <c r="L18" s="81">
        <f>C19-7004</f>
        <v>-6905</v>
      </c>
      <c r="O18" s="60" t="s">
        <v>119</v>
      </c>
      <c r="R18" s="59">
        <v>1</v>
      </c>
    </row>
    <row r="19" spans="1:18" ht="17.100000000000001" customHeight="1" x14ac:dyDescent="0.25">
      <c r="A19" s="78" t="s">
        <v>218</v>
      </c>
      <c r="B19" s="72">
        <v>0</v>
      </c>
      <c r="C19" s="72">
        <v>99</v>
      </c>
      <c r="D19" s="72">
        <f>C19-B19</f>
        <v>99</v>
      </c>
      <c r="E19" s="35">
        <v>7.3</v>
      </c>
      <c r="F19" s="35">
        <f t="shared" ref="F19:F25" si="0">E19*D19</f>
        <v>722.69999999999993</v>
      </c>
      <c r="G19" s="88" t="s">
        <v>110</v>
      </c>
      <c r="H19" s="35"/>
      <c r="I19" s="35" t="s">
        <v>105</v>
      </c>
      <c r="J19" s="64" t="s">
        <v>257</v>
      </c>
      <c r="K19" s="81">
        <f t="shared" ref="K19:L24" si="1">B20-7004</f>
        <v>-7004</v>
      </c>
      <c r="L19" s="81">
        <f t="shared" si="1"/>
        <v>-6905</v>
      </c>
      <c r="O19" s="60" t="s">
        <v>120</v>
      </c>
      <c r="R19" s="59">
        <v>2</v>
      </c>
    </row>
    <row r="20" spans="1:18" ht="17.100000000000001" customHeight="1" x14ac:dyDescent="0.25">
      <c r="A20" s="78" t="s">
        <v>20</v>
      </c>
      <c r="B20" s="72">
        <v>0</v>
      </c>
      <c r="C20" s="72">
        <v>99</v>
      </c>
      <c r="D20" s="72">
        <f>C20-B20</f>
        <v>99</v>
      </c>
      <c r="E20" s="35">
        <v>2</v>
      </c>
      <c r="F20" s="35">
        <f t="shared" si="0"/>
        <v>198</v>
      </c>
      <c r="G20" s="88" t="s">
        <v>110</v>
      </c>
      <c r="H20" s="88"/>
      <c r="I20" s="64" t="s">
        <v>105</v>
      </c>
      <c r="J20" s="64"/>
      <c r="K20" s="81">
        <f t="shared" si="1"/>
        <v>-6995</v>
      </c>
      <c r="L20" s="81"/>
      <c r="O20" s="60" t="s">
        <v>121</v>
      </c>
      <c r="R20" s="59">
        <v>3</v>
      </c>
    </row>
    <row r="21" spans="1:18" ht="17.100000000000001" customHeight="1" x14ac:dyDescent="0.25">
      <c r="A21" s="78" t="s">
        <v>21</v>
      </c>
      <c r="B21" s="80">
        <v>9</v>
      </c>
      <c r="C21" s="80"/>
      <c r="D21" s="89">
        <v>0.5</v>
      </c>
      <c r="E21" s="35">
        <v>0.5</v>
      </c>
      <c r="F21" s="35">
        <f>E21*D21</f>
        <v>0.25</v>
      </c>
      <c r="G21" s="88" t="s">
        <v>120</v>
      </c>
      <c r="H21" s="88">
        <v>2</v>
      </c>
      <c r="I21" s="64" t="s">
        <v>103</v>
      </c>
      <c r="J21" s="64" t="s">
        <v>258</v>
      </c>
      <c r="K21" s="81">
        <f t="shared" si="1"/>
        <v>-6992</v>
      </c>
      <c r="L21" s="81"/>
      <c r="O21" s="60" t="s">
        <v>122</v>
      </c>
      <c r="R21" s="58" t="s">
        <v>99</v>
      </c>
    </row>
    <row r="22" spans="1:18" ht="17.100000000000001" customHeight="1" x14ac:dyDescent="0.25">
      <c r="A22" s="78" t="s">
        <v>22</v>
      </c>
      <c r="B22" s="80">
        <v>12</v>
      </c>
      <c r="C22" s="80"/>
      <c r="D22" s="89">
        <v>0.5</v>
      </c>
      <c r="E22" s="35">
        <v>3.65</v>
      </c>
      <c r="F22" s="35">
        <f>E22*D22</f>
        <v>1.825</v>
      </c>
      <c r="G22" s="88" t="s">
        <v>125</v>
      </c>
      <c r="H22" s="88">
        <v>1</v>
      </c>
      <c r="I22" s="64" t="s">
        <v>105</v>
      </c>
      <c r="J22" s="64" t="s">
        <v>259</v>
      </c>
      <c r="K22" s="81">
        <f t="shared" si="1"/>
        <v>-6983</v>
      </c>
      <c r="L22" s="81">
        <f t="shared" si="1"/>
        <v>-6978</v>
      </c>
      <c r="O22" s="60" t="s">
        <v>123</v>
      </c>
      <c r="R22" s="58" t="s">
        <v>100</v>
      </c>
    </row>
    <row r="23" spans="1:18" ht="17.100000000000001" customHeight="1" x14ac:dyDescent="0.25">
      <c r="A23" s="78" t="s">
        <v>21</v>
      </c>
      <c r="B23" s="80">
        <v>21</v>
      </c>
      <c r="C23" s="80">
        <v>26</v>
      </c>
      <c r="D23" s="72">
        <f>C23-B23</f>
        <v>5</v>
      </c>
      <c r="E23" s="35">
        <v>2</v>
      </c>
      <c r="F23" s="35">
        <f>E23*D23</f>
        <v>10</v>
      </c>
      <c r="G23" s="88" t="s">
        <v>122</v>
      </c>
      <c r="H23" s="88">
        <v>2</v>
      </c>
      <c r="I23" s="64" t="s">
        <v>103</v>
      </c>
      <c r="J23" s="64" t="s">
        <v>260</v>
      </c>
      <c r="K23" s="81">
        <f t="shared" si="1"/>
        <v>-6977</v>
      </c>
      <c r="L23" s="81"/>
      <c r="O23" s="60" t="s">
        <v>124</v>
      </c>
      <c r="R23" s="58" t="s">
        <v>101</v>
      </c>
    </row>
    <row r="24" spans="1:18" ht="17.100000000000001" customHeight="1" x14ac:dyDescent="0.25">
      <c r="A24" s="78" t="s">
        <v>20</v>
      </c>
      <c r="B24" s="80">
        <v>27</v>
      </c>
      <c r="C24" s="80"/>
      <c r="D24" s="89">
        <v>0.5</v>
      </c>
      <c r="E24" s="35">
        <v>0.5</v>
      </c>
      <c r="F24" s="35">
        <f t="shared" si="0"/>
        <v>0.25</v>
      </c>
      <c r="G24" s="88" t="s">
        <v>147</v>
      </c>
      <c r="H24" s="88"/>
      <c r="I24" s="64" t="s">
        <v>103</v>
      </c>
      <c r="J24" s="64"/>
      <c r="K24" s="81">
        <f t="shared" si="1"/>
        <v>-6919</v>
      </c>
      <c r="L24" s="81">
        <f t="shared" si="1"/>
        <v>-6918</v>
      </c>
      <c r="M24" s="1"/>
      <c r="O24" s="60" t="s">
        <v>129</v>
      </c>
      <c r="R24" s="58" t="s">
        <v>102</v>
      </c>
    </row>
    <row r="25" spans="1:18" ht="17.100000000000001" customHeight="1" x14ac:dyDescent="0.25">
      <c r="A25" s="78" t="s">
        <v>21</v>
      </c>
      <c r="B25" s="80">
        <v>85</v>
      </c>
      <c r="C25" s="80">
        <v>86</v>
      </c>
      <c r="D25" s="72">
        <v>1</v>
      </c>
      <c r="E25" s="35">
        <v>0.5</v>
      </c>
      <c r="F25" s="35">
        <f t="shared" si="0"/>
        <v>0.5</v>
      </c>
      <c r="G25" s="88" t="s">
        <v>119</v>
      </c>
      <c r="H25" s="88">
        <v>1</v>
      </c>
      <c r="I25" s="64" t="s">
        <v>103</v>
      </c>
      <c r="J25" s="64" t="s">
        <v>261</v>
      </c>
      <c r="K25" s="81"/>
      <c r="L25" s="81"/>
      <c r="O25" s="60" t="s">
        <v>130</v>
      </c>
      <c r="R25" s="58" t="s">
        <v>103</v>
      </c>
    </row>
    <row r="26" spans="1:18" ht="17.100000000000001" customHeight="1" x14ac:dyDescent="0.25">
      <c r="A26" s="78"/>
      <c r="B26" s="200" t="s">
        <v>285</v>
      </c>
      <c r="C26" s="201"/>
      <c r="D26" s="201"/>
      <c r="E26" s="201"/>
      <c r="F26" s="201"/>
      <c r="G26" s="201"/>
      <c r="H26" s="201"/>
      <c r="I26" s="202"/>
      <c r="J26" s="64"/>
      <c r="K26" s="81"/>
      <c r="L26" s="81"/>
      <c r="O26" s="60" t="s">
        <v>125</v>
      </c>
      <c r="R26" s="58" t="s">
        <v>104</v>
      </c>
    </row>
    <row r="27" spans="1:18" ht="17.100000000000001" customHeight="1" x14ac:dyDescent="0.25">
      <c r="A27" s="78"/>
      <c r="B27" s="80"/>
      <c r="C27" s="80"/>
      <c r="D27" s="72"/>
      <c r="E27" s="35"/>
      <c r="F27" s="35"/>
      <c r="G27" s="83"/>
      <c r="H27" s="83"/>
      <c r="I27" s="64"/>
      <c r="J27" s="64"/>
      <c r="K27" s="81"/>
      <c r="L27" s="81"/>
      <c r="O27" s="60" t="s">
        <v>126</v>
      </c>
      <c r="R27" s="58" t="s">
        <v>99</v>
      </c>
    </row>
    <row r="28" spans="1:18" ht="17.100000000000001" customHeight="1" x14ac:dyDescent="0.25">
      <c r="A28" s="78"/>
      <c r="B28" s="80"/>
      <c r="C28" s="80"/>
      <c r="D28" s="72"/>
      <c r="E28" s="35"/>
      <c r="F28" s="35"/>
      <c r="G28" s="83"/>
      <c r="H28" s="83"/>
      <c r="I28" s="64"/>
      <c r="J28" s="64"/>
      <c r="K28" s="81"/>
      <c r="L28" s="81"/>
      <c r="O28" s="60" t="s">
        <v>107</v>
      </c>
      <c r="R28" s="58" t="s">
        <v>105</v>
      </c>
    </row>
    <row r="29" spans="1:18" ht="17.100000000000001" customHeight="1" x14ac:dyDescent="0.25">
      <c r="A29" s="78"/>
      <c r="B29" s="80"/>
      <c r="C29" s="80"/>
      <c r="D29" s="72"/>
      <c r="E29" s="35"/>
      <c r="F29" s="35"/>
      <c r="G29" s="83"/>
      <c r="H29" s="83"/>
      <c r="I29" s="64"/>
      <c r="J29" s="64"/>
      <c r="K29" s="81"/>
      <c r="L29" s="81"/>
      <c r="O29" s="60" t="s">
        <v>127</v>
      </c>
    </row>
    <row r="30" spans="1:18" ht="17.100000000000001" customHeight="1" x14ac:dyDescent="0.25">
      <c r="A30" s="78"/>
      <c r="B30" s="80"/>
      <c r="C30" s="80"/>
      <c r="D30" s="72"/>
      <c r="E30" s="35"/>
      <c r="F30" s="35"/>
      <c r="G30" s="83"/>
      <c r="H30" s="83"/>
      <c r="I30" s="64"/>
      <c r="J30" s="64"/>
      <c r="K30" s="81"/>
      <c r="L30" s="81"/>
      <c r="O30" s="60" t="s">
        <v>155</v>
      </c>
    </row>
    <row r="31" spans="1:18" ht="17.100000000000001" customHeight="1" x14ac:dyDescent="0.25">
      <c r="A31" s="78"/>
      <c r="B31" s="80"/>
      <c r="C31" s="80"/>
      <c r="D31" s="72"/>
      <c r="E31" s="35"/>
      <c r="F31" s="35"/>
      <c r="G31" s="83"/>
      <c r="H31" s="83"/>
      <c r="I31" s="64"/>
      <c r="J31" s="64"/>
      <c r="K31" s="81"/>
      <c r="L31" s="81"/>
      <c r="O31" s="61" t="s">
        <v>128</v>
      </c>
    </row>
    <row r="32" spans="1:18" ht="17.100000000000001" customHeight="1" x14ac:dyDescent="0.25">
      <c r="A32" s="78"/>
      <c r="B32" s="80"/>
      <c r="C32" s="80"/>
      <c r="D32" s="72"/>
      <c r="E32" s="35"/>
      <c r="F32" s="35"/>
      <c r="G32" s="83"/>
      <c r="H32" s="83"/>
      <c r="I32" s="64"/>
      <c r="J32" s="64"/>
      <c r="K32" s="81"/>
      <c r="L32" s="81"/>
      <c r="O32" s="63" t="s">
        <v>154</v>
      </c>
    </row>
    <row r="33" spans="1:21" ht="17.100000000000001" customHeight="1" x14ac:dyDescent="0.25">
      <c r="A33" s="78"/>
      <c r="B33" s="80"/>
      <c r="C33" s="80"/>
      <c r="D33" s="72"/>
      <c r="E33" s="35"/>
      <c r="F33" s="35"/>
      <c r="G33" s="83"/>
      <c r="H33" s="83"/>
      <c r="I33" s="64"/>
      <c r="J33" s="64"/>
      <c r="K33" s="81"/>
      <c r="L33" s="81"/>
      <c r="O33" s="62" t="s">
        <v>149</v>
      </c>
    </row>
    <row r="34" spans="1:21" ht="17.100000000000001" customHeight="1" x14ac:dyDescent="0.25">
      <c r="A34" s="78"/>
      <c r="B34" s="80"/>
      <c r="C34" s="80"/>
      <c r="D34" s="72"/>
      <c r="E34" s="35"/>
      <c r="F34" s="35"/>
      <c r="G34" s="83"/>
      <c r="H34" s="83"/>
      <c r="I34" s="64"/>
      <c r="J34" s="64"/>
      <c r="K34" s="81"/>
      <c r="L34" s="81"/>
      <c r="O34" s="62" t="s">
        <v>107</v>
      </c>
    </row>
    <row r="35" spans="1:21" ht="17.100000000000001" customHeight="1" x14ac:dyDescent="0.25">
      <c r="A35" s="78"/>
      <c r="B35" s="80"/>
      <c r="C35" s="80"/>
      <c r="D35" s="72"/>
      <c r="E35" s="35"/>
      <c r="F35" s="35"/>
      <c r="G35" s="83"/>
      <c r="H35" s="83"/>
      <c r="I35" s="64"/>
      <c r="J35" s="64"/>
      <c r="K35" s="81"/>
      <c r="L35" s="81"/>
      <c r="O35" s="62" t="s">
        <v>112</v>
      </c>
    </row>
    <row r="36" spans="1:21" ht="17.100000000000001" customHeight="1" x14ac:dyDescent="0.25">
      <c r="A36" s="78"/>
      <c r="B36" s="80"/>
      <c r="C36" s="80"/>
      <c r="D36" s="72"/>
      <c r="E36" s="35"/>
      <c r="F36" s="35"/>
      <c r="G36" s="83"/>
      <c r="H36" s="83"/>
      <c r="I36" s="64"/>
      <c r="J36" s="64"/>
      <c r="K36" s="81"/>
      <c r="L36" s="81"/>
      <c r="O36" s="62" t="s">
        <v>147</v>
      </c>
    </row>
    <row r="37" spans="1:21" ht="17.100000000000001" customHeight="1" x14ac:dyDescent="0.25">
      <c r="A37" s="78"/>
      <c r="B37" s="80"/>
      <c r="C37" s="80"/>
      <c r="D37" s="72"/>
      <c r="E37" s="35"/>
      <c r="F37" s="35"/>
      <c r="G37" s="83"/>
      <c r="H37" s="83"/>
      <c r="I37" s="64"/>
      <c r="J37" s="64"/>
      <c r="K37" s="81"/>
      <c r="L37" s="81"/>
      <c r="M37" s="6"/>
      <c r="N37" s="6"/>
      <c r="O37" s="62" t="s">
        <v>108</v>
      </c>
      <c r="P37" s="6"/>
      <c r="Q37" s="6"/>
      <c r="R37" s="6"/>
      <c r="S37" s="27"/>
      <c r="T37" s="5"/>
      <c r="U37" s="5"/>
    </row>
    <row r="38" spans="1:21" ht="17.100000000000001" customHeight="1" x14ac:dyDescent="0.25">
      <c r="A38" s="78"/>
      <c r="B38" s="80"/>
      <c r="C38" s="80"/>
      <c r="D38" s="72"/>
      <c r="E38" s="35"/>
      <c r="F38" s="35"/>
      <c r="G38" s="83"/>
      <c r="H38" s="83"/>
      <c r="I38" s="64"/>
      <c r="J38" s="64"/>
      <c r="K38" s="81"/>
      <c r="L38" s="81"/>
      <c r="O38" s="62" t="s">
        <v>150</v>
      </c>
    </row>
    <row r="39" spans="1:21" ht="17.100000000000001" customHeight="1" x14ac:dyDescent="0.25">
      <c r="A39" s="78"/>
      <c r="B39" s="80"/>
      <c r="C39" s="80"/>
      <c r="D39" s="72"/>
      <c r="E39" s="35"/>
      <c r="F39" s="35"/>
      <c r="G39" s="83"/>
      <c r="H39" s="83"/>
      <c r="I39" s="64"/>
      <c r="J39" s="64"/>
      <c r="K39" s="81"/>
      <c r="L39" s="81"/>
      <c r="M39" s="57"/>
      <c r="N39" s="5"/>
      <c r="O39" s="62" t="s">
        <v>148</v>
      </c>
      <c r="P39" s="5"/>
      <c r="Q39" s="5"/>
      <c r="R39" s="5"/>
      <c r="S39" s="5"/>
      <c r="T39" s="5"/>
      <c r="U39" s="27"/>
    </row>
    <row r="40" spans="1:21" ht="17.100000000000001" customHeight="1" x14ac:dyDescent="0.25">
      <c r="A40" s="78"/>
      <c r="B40" s="80"/>
      <c r="C40" s="80"/>
      <c r="D40" s="72"/>
      <c r="E40" s="35"/>
      <c r="F40" s="35"/>
      <c r="G40" s="83"/>
      <c r="H40" s="83"/>
      <c r="I40" s="64"/>
      <c r="J40" s="64"/>
      <c r="K40" s="81"/>
      <c r="L40" s="81"/>
      <c r="O40" s="62" t="s">
        <v>109</v>
      </c>
    </row>
    <row r="41" spans="1:21" ht="17.100000000000001" customHeight="1" x14ac:dyDescent="0.25">
      <c r="A41" s="78"/>
      <c r="B41" s="80"/>
      <c r="C41" s="80"/>
      <c r="D41" s="72"/>
      <c r="E41" s="35"/>
      <c r="F41" s="35"/>
      <c r="G41" s="83"/>
      <c r="H41" s="83"/>
      <c r="I41" s="64"/>
      <c r="J41" s="64"/>
      <c r="K41" s="81"/>
      <c r="L41" s="81"/>
      <c r="O41" s="62" t="s">
        <v>151</v>
      </c>
      <c r="P41" s="5"/>
      <c r="Q41" s="5"/>
    </row>
    <row r="42" spans="1:21" ht="17.100000000000001" customHeight="1" x14ac:dyDescent="0.25">
      <c r="A42" s="78"/>
      <c r="B42" s="80"/>
      <c r="C42" s="80"/>
      <c r="D42" s="72"/>
      <c r="E42" s="35"/>
      <c r="F42" s="35"/>
      <c r="G42" s="83"/>
      <c r="H42" s="83"/>
      <c r="I42" s="64"/>
      <c r="J42" s="64"/>
      <c r="K42" s="81"/>
      <c r="L42" s="81"/>
      <c r="O42" s="62" t="s">
        <v>106</v>
      </c>
    </row>
    <row r="43" spans="1:21" ht="16.95" customHeight="1" thickBot="1" x14ac:dyDescent="0.3">
      <c r="A43" s="68"/>
      <c r="B43" s="84"/>
      <c r="C43" s="84"/>
      <c r="D43" s="85"/>
      <c r="E43" s="55"/>
      <c r="F43" s="55"/>
      <c r="G43" s="87"/>
      <c r="H43" s="87"/>
      <c r="I43" s="69"/>
      <c r="J43" s="69"/>
      <c r="K43" s="81"/>
      <c r="L43" s="81"/>
      <c r="O43" s="62" t="s">
        <v>110</v>
      </c>
    </row>
    <row r="44" spans="1:21" ht="17.100000000000001" customHeight="1" thickTop="1" x14ac:dyDescent="0.25">
      <c r="A44" s="70" t="s">
        <v>17</v>
      </c>
      <c r="B44" s="70" t="s">
        <v>68</v>
      </c>
      <c r="C44" s="70" t="s">
        <v>69</v>
      </c>
      <c r="D44" s="70" t="s">
        <v>142</v>
      </c>
      <c r="E44" s="70" t="s">
        <v>119</v>
      </c>
      <c r="F44" s="71">
        <f t="shared" ref="F44:F49" si="2">SUMIF($G$18:$G$43,E44,$F$18:$F$43)</f>
        <v>0.5</v>
      </c>
      <c r="G44" s="70" t="s">
        <v>129</v>
      </c>
      <c r="H44" s="71">
        <f>SUMIF($G$18:$G$43,G44,$F$18:$F$43)</f>
        <v>0</v>
      </c>
      <c r="I44" s="70" t="s">
        <v>107</v>
      </c>
      <c r="J44" s="71">
        <f>SUMIF($G$18:$G$43,I44,$F$18:$F$43)</f>
        <v>0</v>
      </c>
      <c r="O44" s="62" t="s">
        <v>111</v>
      </c>
    </row>
    <row r="45" spans="1:21" ht="17.100000000000001" customHeight="1" x14ac:dyDescent="0.25">
      <c r="A45" s="64" t="s">
        <v>20</v>
      </c>
      <c r="B45" s="35">
        <v>2</v>
      </c>
      <c r="C45" s="35">
        <v>99</v>
      </c>
      <c r="D45" s="35">
        <f t="shared" ref="D45" si="3">SUM(C45*B45)</f>
        <v>198</v>
      </c>
      <c r="E45" s="64" t="s">
        <v>120</v>
      </c>
      <c r="F45" s="35">
        <f t="shared" si="2"/>
        <v>0.25</v>
      </c>
      <c r="G45" s="64" t="s">
        <v>130</v>
      </c>
      <c r="H45" s="35">
        <f>SUMIF($G$18:$G$43,G45,$F$18:$F$43)</f>
        <v>0</v>
      </c>
      <c r="I45" s="64" t="s">
        <v>127</v>
      </c>
      <c r="J45" s="35">
        <f>SUMIF($G$18:$G$43,I45,$F$18:$F$43)</f>
        <v>0</v>
      </c>
      <c r="O45" s="62"/>
    </row>
    <row r="46" spans="1:21" ht="17.100000000000001" customHeight="1" x14ac:dyDescent="0.25">
      <c r="A46" s="64" t="s">
        <v>21</v>
      </c>
      <c r="B46" s="35">
        <v>3.65</v>
      </c>
      <c r="C46" s="35">
        <v>99</v>
      </c>
      <c r="D46" s="35">
        <f t="shared" ref="D46:D47" si="4">SUM(C46*B46)</f>
        <v>361.34999999999997</v>
      </c>
      <c r="E46" s="64" t="s">
        <v>121</v>
      </c>
      <c r="F46" s="35">
        <f t="shared" si="2"/>
        <v>0</v>
      </c>
      <c r="G46" s="64" t="s">
        <v>125</v>
      </c>
      <c r="H46" s="35">
        <f>SUMIF($G$18:$G$43,G46,$F$18:$F$43)</f>
        <v>1.825</v>
      </c>
      <c r="I46" s="64" t="s">
        <v>155</v>
      </c>
      <c r="J46" s="35">
        <f>SUMIF($G$18:$G$43,I46,$F$18:$F$43)</f>
        <v>0</v>
      </c>
      <c r="O46" s="62"/>
    </row>
    <row r="47" spans="1:21" ht="17.100000000000001" customHeight="1" x14ac:dyDescent="0.25">
      <c r="A47" s="64" t="s">
        <v>22</v>
      </c>
      <c r="B47" s="35">
        <v>3.65</v>
      </c>
      <c r="C47" s="35">
        <v>99</v>
      </c>
      <c r="D47" s="35">
        <f t="shared" si="4"/>
        <v>361.34999999999997</v>
      </c>
      <c r="E47" s="64" t="s">
        <v>122</v>
      </c>
      <c r="F47" s="35">
        <f t="shared" si="2"/>
        <v>10</v>
      </c>
      <c r="G47" s="64" t="s">
        <v>126</v>
      </c>
      <c r="H47" s="35">
        <f>SUMIF($G$18:$G$43,G47,$F$18:$F$43)</f>
        <v>0</v>
      </c>
      <c r="I47" s="64" t="s">
        <v>128</v>
      </c>
      <c r="J47" s="35">
        <f>SUMIF($G$18:$G$43,I47,$F$18:$F$43)</f>
        <v>0</v>
      </c>
      <c r="O47" s="62"/>
    </row>
    <row r="48" spans="1:21" ht="17.100000000000001" customHeight="1" x14ac:dyDescent="0.25">
      <c r="A48" s="64"/>
      <c r="B48" s="64"/>
      <c r="C48" s="35"/>
      <c r="D48" s="35"/>
      <c r="E48" s="64" t="s">
        <v>123</v>
      </c>
      <c r="F48" s="35">
        <f t="shared" si="2"/>
        <v>0</v>
      </c>
      <c r="G48" s="64"/>
      <c r="H48" s="64"/>
      <c r="I48" s="64"/>
      <c r="J48" s="64"/>
      <c r="O48" s="62"/>
    </row>
    <row r="49" spans="1:15" ht="17.100000000000001" customHeight="1" x14ac:dyDescent="0.25">
      <c r="A49" s="64" t="s">
        <v>70</v>
      </c>
      <c r="B49" s="64">
        <v>3.65</v>
      </c>
      <c r="C49" s="35">
        <f>SUM(C45:C47)</f>
        <v>297</v>
      </c>
      <c r="D49" s="35">
        <f>SUM(D45:D47)</f>
        <v>920.69999999999982</v>
      </c>
      <c r="E49" s="64" t="s">
        <v>124</v>
      </c>
      <c r="F49" s="35">
        <f t="shared" si="2"/>
        <v>0</v>
      </c>
      <c r="G49" s="64"/>
      <c r="H49" s="64"/>
      <c r="I49" s="64"/>
      <c r="J49" s="64"/>
      <c r="O49" s="62"/>
    </row>
    <row r="50" spans="1:15" ht="16.5" customHeight="1" thickBot="1" x14ac:dyDescent="0.3">
      <c r="B50" s="73"/>
      <c r="C50" s="73"/>
      <c r="D50" s="73"/>
      <c r="E50" s="73"/>
      <c r="F50" s="73"/>
      <c r="G50" s="73"/>
      <c r="H50" s="73"/>
      <c r="I50" s="73"/>
      <c r="J50" s="73"/>
    </row>
    <row r="51" spans="1:15" ht="16.5" customHeight="1" thickTop="1" x14ac:dyDescent="0.25">
      <c r="A51" s="74" t="s">
        <v>13</v>
      </c>
      <c r="D51" s="57"/>
      <c r="G51" s="57"/>
      <c r="J51" s="19"/>
    </row>
    <row r="52" spans="1:15" ht="16.5" customHeight="1" x14ac:dyDescent="0.25">
      <c r="A52" s="67" t="s">
        <v>144</v>
      </c>
      <c r="B52" s="5"/>
      <c r="C52" s="5"/>
      <c r="D52" s="5"/>
      <c r="E52" s="5"/>
      <c r="F52" s="5"/>
      <c r="G52" s="5"/>
      <c r="H52" s="5"/>
      <c r="I52" s="5"/>
      <c r="J52" s="66"/>
    </row>
    <row r="53" spans="1:15" ht="17.100000000000001" customHeight="1" x14ac:dyDescent="0.25">
      <c r="A53" s="26" t="s">
        <v>139</v>
      </c>
      <c r="C53" s="5"/>
      <c r="I53" s="5"/>
      <c r="J53" s="25"/>
    </row>
    <row r="54" spans="1:15" ht="17.100000000000001" customHeight="1" x14ac:dyDescent="0.25">
      <c r="A54" s="24" t="s">
        <v>146</v>
      </c>
      <c r="D54" s="5"/>
      <c r="E54" s="5"/>
      <c r="F54" s="5"/>
      <c r="G54" s="5"/>
      <c r="H54" s="5"/>
      <c r="I54" s="27"/>
      <c r="J54" s="25"/>
    </row>
    <row r="55" spans="1:15" ht="17.100000000000001" customHeight="1" x14ac:dyDescent="0.25">
      <c r="A55" s="31" t="s">
        <v>156</v>
      </c>
      <c r="C55" s="5"/>
      <c r="D55" s="5"/>
      <c r="E55" s="5"/>
      <c r="G55" s="5"/>
      <c r="H55" s="5"/>
      <c r="I55" s="5"/>
      <c r="J55" s="25"/>
    </row>
    <row r="56" spans="1:15" ht="16.5" customHeight="1" x14ac:dyDescent="0.25">
      <c r="A56" s="24" t="s">
        <v>140</v>
      </c>
      <c r="B56" s="5"/>
      <c r="C56" s="5"/>
      <c r="J56" s="19"/>
    </row>
    <row r="57" spans="1:15" ht="16.5" customHeight="1" x14ac:dyDescent="0.25">
      <c r="A57" s="24" t="s">
        <v>145</v>
      </c>
      <c r="C57" s="5"/>
      <c r="D57" s="5"/>
      <c r="E57" s="5"/>
      <c r="G57" s="5"/>
      <c r="H57" s="5"/>
      <c r="I57" s="5"/>
      <c r="J57" s="25"/>
    </row>
    <row r="58" spans="1:15" ht="17.100000000000001" customHeight="1" x14ac:dyDescent="0.25">
      <c r="A58" s="26" t="s">
        <v>134</v>
      </c>
      <c r="B58" s="6"/>
      <c r="C58" s="6"/>
      <c r="D58" s="5"/>
      <c r="E58" s="5"/>
      <c r="F58" s="27"/>
      <c r="G58" s="5"/>
      <c r="H58" s="5"/>
      <c r="I58" s="5"/>
      <c r="J58" s="25"/>
    </row>
    <row r="59" spans="1:15" ht="17.100000000000001" customHeight="1" x14ac:dyDescent="0.25">
      <c r="A59" s="24" t="s">
        <v>141</v>
      </c>
      <c r="C59" s="5"/>
      <c r="D59" s="5"/>
      <c r="E59" s="5"/>
      <c r="F59" s="27"/>
      <c r="G59" s="5"/>
      <c r="H59" s="5"/>
      <c r="I59" s="5"/>
      <c r="J59" s="25"/>
    </row>
    <row r="60" spans="1:15" ht="16.5" customHeight="1" x14ac:dyDescent="0.25">
      <c r="A60" s="26" t="s">
        <v>138</v>
      </c>
      <c r="D60" s="5"/>
      <c r="E60" s="5"/>
      <c r="F60" s="27"/>
      <c r="G60" s="5"/>
      <c r="H60" s="5"/>
      <c r="I60" s="5"/>
      <c r="J60" s="25"/>
    </row>
    <row r="61" spans="1:15" ht="16.5" customHeight="1" x14ac:dyDescent="0.25">
      <c r="A61" s="24" t="s">
        <v>143</v>
      </c>
      <c r="J61" s="19"/>
    </row>
    <row r="62" spans="1:15" ht="16.5" customHeight="1" x14ac:dyDescent="0.25">
      <c r="A62" s="26" t="s">
        <v>152</v>
      </c>
      <c r="J62" s="19"/>
    </row>
    <row r="63" spans="1:15" ht="17.100000000000001" customHeight="1" thickBot="1" x14ac:dyDescent="0.3">
      <c r="A63" s="75" t="s">
        <v>153</v>
      </c>
      <c r="B63" s="76"/>
      <c r="C63" s="76"/>
      <c r="D63" s="76"/>
      <c r="E63" s="77"/>
      <c r="F63" s="77"/>
      <c r="G63" s="203"/>
      <c r="H63" s="203"/>
      <c r="I63" s="203"/>
      <c r="J63" s="204"/>
    </row>
    <row r="64" spans="1:15" ht="17.100000000000001" customHeight="1" thickTop="1" x14ac:dyDescent="0.25">
      <c r="E64" s="2"/>
      <c r="F64" s="2"/>
      <c r="G64" s="205"/>
      <c r="H64" s="205"/>
      <c r="I64" s="205"/>
      <c r="J64" s="205"/>
    </row>
    <row r="65" ht="17.100000000000001" customHeight="1" x14ac:dyDescent="0.25"/>
    <row r="66" ht="17.100000000000001" customHeight="1" x14ac:dyDescent="0.25"/>
    <row r="67" ht="17.100000000000001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36">
    <mergeCell ref="A3:I3"/>
    <mergeCell ref="A7:E7"/>
    <mergeCell ref="G7:H7"/>
    <mergeCell ref="I7:J7"/>
    <mergeCell ref="A8:E9"/>
    <mergeCell ref="F8:F9"/>
    <mergeCell ref="G8:H9"/>
    <mergeCell ref="I8:J9"/>
    <mergeCell ref="A10:B10"/>
    <mergeCell ref="C10:E10"/>
    <mergeCell ref="F10:H10"/>
    <mergeCell ref="I10:J10"/>
    <mergeCell ref="A11:B12"/>
    <mergeCell ref="C11:E12"/>
    <mergeCell ref="F11:H12"/>
    <mergeCell ref="I11:J12"/>
    <mergeCell ref="A13:B13"/>
    <mergeCell ref="C13:E13"/>
    <mergeCell ref="F13:H13"/>
    <mergeCell ref="I13:J13"/>
    <mergeCell ref="A14:B15"/>
    <mergeCell ref="C14:E15"/>
    <mergeCell ref="I14:J15"/>
    <mergeCell ref="A16:A17"/>
    <mergeCell ref="B16:C16"/>
    <mergeCell ref="D16:D17"/>
    <mergeCell ref="E16:E17"/>
    <mergeCell ref="F16:F17"/>
    <mergeCell ref="H16:H17"/>
    <mergeCell ref="I16:I17"/>
    <mergeCell ref="J16:J17"/>
    <mergeCell ref="G63:J63"/>
    <mergeCell ref="G64:J64"/>
    <mergeCell ref="G16:G17"/>
    <mergeCell ref="B26:I26"/>
    <mergeCell ref="B18:I18"/>
  </mergeCells>
  <dataValidations count="2">
    <dataValidation type="list" allowBlank="1" showInputMessage="1" showErrorMessage="1" sqref="G19:G25 G27:G43" xr:uid="{01C25DE2-19A5-4523-99AD-35F8A0BE1570}">
      <formula1>$O$17:$O$48</formula1>
    </dataValidation>
    <dataValidation type="list" allowBlank="1" showInputMessage="1" showErrorMessage="1" sqref="H20:H25 H27:H43" xr:uid="{842AAB6C-754F-4976-A5FE-D16E5C0287AC}">
      <formula1>$R$17:$R$23</formula1>
    </dataValidation>
  </dataValidations>
  <printOptions horizontalCentered="1"/>
  <pageMargins left="0.19685039370078741" right="0.23622047244094491" top="0.19685039370078741" bottom="0.39370078740157483" header="0" footer="0.31496062992125984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NEED</vt:lpstr>
      <vt:lpstr>VCS (1)</vt:lpstr>
      <vt:lpstr>VCS (1.1)</vt:lpstr>
      <vt:lpstr>VCS (1.2)</vt:lpstr>
      <vt:lpstr>VCS (2)</vt:lpstr>
      <vt:lpstr>VCS (3)</vt:lpstr>
      <vt:lpstr>VCS (4)</vt:lpstr>
      <vt:lpstr>VCS (5)</vt:lpstr>
      <vt:lpstr>VCS (6)</vt:lpstr>
      <vt:lpstr>VCS (7)</vt:lpstr>
      <vt:lpstr>VCS (8)</vt:lpstr>
      <vt:lpstr>VCS (9)</vt:lpstr>
      <vt:lpstr>VCS (10)</vt:lpstr>
      <vt:lpstr>NEED!Print_Area</vt:lpstr>
      <vt:lpstr>'VCS (1)'!Print_Area</vt:lpstr>
      <vt:lpstr>'VCS (1.1)'!Print_Area</vt:lpstr>
      <vt:lpstr>'VCS (1.2)'!Print_Area</vt:lpstr>
      <vt:lpstr>'VCS (10)'!Print_Area</vt:lpstr>
      <vt:lpstr>'VCS (2)'!Print_Area</vt:lpstr>
      <vt:lpstr>'VCS (3)'!Print_Area</vt:lpstr>
      <vt:lpstr>'VCS (4)'!Print_Area</vt:lpstr>
      <vt:lpstr>'VCS (5)'!Print_Area</vt:lpstr>
      <vt:lpstr>'VCS (6)'!Print_Area</vt:lpstr>
      <vt:lpstr>'VCS (7)'!Print_Area</vt:lpstr>
      <vt:lpstr>'VCS (8)'!Print_Area</vt:lpstr>
      <vt:lpstr>'VCS (9)'!Print_Area</vt:lpstr>
    </vt:vector>
  </TitlesOfParts>
  <Company>AmeyMouchel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KHowe</dc:creator>
  <cp:lastModifiedBy>9 office</cp:lastModifiedBy>
  <cp:lastPrinted>2024-04-08T09:12:20Z</cp:lastPrinted>
  <dcterms:created xsi:type="dcterms:W3CDTF">2005-02-03T07:56:21Z</dcterms:created>
  <dcterms:modified xsi:type="dcterms:W3CDTF">2024-04-12T12:00:05Z</dcterms:modified>
</cp:coreProperties>
</file>