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E19B9A08-F28F-48D5-8AA4-E0E6F90822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B412A879_51E5_4C8F_9ACE_A7ACF38E7D59_.wvu.FilterData" localSheetId="0" hidden="1">'Cuotas Semanales'!$A$2:$GY$39</definedName>
  </definedNames>
  <calcPr calcId="191029"/>
  <customWorkbookViews>
    <customWorkbookView name="FILTRO" guid="{B412A879-51E5-4C8F-9ACE-A7ACF38E7D59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M2" i="6"/>
  <c r="G2" i="6"/>
  <c r="L2" i="6" s="1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N10" i="5" s="1"/>
  <c r="O10" i="5" s="1"/>
  <c r="M10" i="5"/>
  <c r="L10" i="5"/>
  <c r="O9" i="5"/>
  <c r="N9" i="5"/>
  <c r="M9" i="5"/>
  <c r="L9" i="5"/>
  <c r="O8" i="5"/>
  <c r="N8" i="5"/>
  <c r="M8" i="5"/>
  <c r="L8" i="5"/>
  <c r="O7" i="5"/>
  <c r="N7" i="5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5" i="3"/>
  <c r="O45" i="3" s="1"/>
  <c r="M45" i="3"/>
  <c r="L45" i="3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D5" i="6" l="1"/>
  <c r="H5" i="6"/>
  <c r="M5" i="6" s="1"/>
  <c r="F5" i="6"/>
  <c r="E5" i="6"/>
  <c r="J5" i="6"/>
  <c r="I5" i="6"/>
  <c r="E3" i="6" l="1"/>
  <c r="E2" i="6" s="1"/>
  <c r="G5" i="6"/>
  <c r="L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tc={5ad44697-c608-4e69-b27d-0e775281052c}</author>
    <author>tc={8ac1e33d-3718-4462-a06a-25602fe643d7}</author>
    <author>tc={09afa7a8-9f7f-44c5-bbed-b7b48a32dfb0}</author>
    <author>tc={a24faf7b-5664-4036-a3e1-35fb0c3c3910}</author>
    <author>tc={83394967-e934-468d-a549-ea1f5c2fa409}</author>
    <author>tc={65ce743f-b81a-43b5-b8d2-62e2d1c8ee53}</author>
    <author>tc={01559298-dff8-4c7d-9c8c-faf3115270cf}</author>
    <author>tc={d64b665b-8865-4ddc-bc53-73c1316fcca9}</author>
    <author>tc={7a3fa2d4-76fa-4f97-965f-bdd46e7dbf3b}</author>
    <author>tc={ee2e112a-193f-4cb0-85af-682961d2e985}</author>
    <author>tc={365dfe6a-34c3-470a-b149-44517a97393b}</author>
    <author>tc={91c26e43-7431-4db0-9e23-21761f1316b0}</author>
    <author>tc={ad9ee7b2-b4e3-4e01-92ae-67c85960c075}</author>
    <author>tc={de7de09c-f97c-4845-9a00-d1765dabbd67}</author>
    <author>tc={3810242a-c69c-495a-ba74-404c5d3964d6}</author>
    <author>tc={62dd73db-bf12-41f7-8533-cf78265f1f9b}</author>
    <author>tc={e16f3f68-5baa-4499-9b31-db2fa3739649}</author>
    <author>tc={a1768fb4-1864-4fc1-a3c8-05e090337152}</author>
    <author>tc={90532bc7-abe2-4df6-972a-b2bf8e31f389}</author>
    <author>tc={421dc15c-4ba1-4b3a-a9a8-4e8a213d5aac}</author>
    <author>tc={1f630491-fc12-4fc4-86a5-a42ce2918152}</author>
    <author>tc={876601e4-0a44-4082-a150-ac8edd46ce8d}</author>
    <author>tc={f1a555c5-fff2-4fd5-8909-76672cc70d3f}</author>
    <author>tc={e2538a9b-48f7-471a-b499-6fc1375a0fe5}</author>
    <author>tc={1f21195f-ec12-4a75-9a64-b918af1f6f0f}</author>
    <author>tc={8827a648-07dd-4605-83e2-cb48365eb6d2}</author>
    <author>tc={2ac33ef8-0680-465b-8cbf-d00a0b023633}</author>
    <author>tc={a5b799e5-7bf8-4347-9f1c-921797568e5c}</author>
    <author>tc={8989839e-3ea1-426e-b7bb-ab2c5be1855e}</author>
    <author>tc={721e7749-5039-4490-aca9-6a7d0e8aceb7}</author>
    <author>tc={d0e994a4-71ef-4dd2-829b-7b9e04d87f97}</author>
    <author>tc={2c2e6edc-04d0-43bd-98f0-ae4f27f4e645}</author>
    <author>tc={f9b74730-5828-4232-bef6-10c000995e91}</author>
    <author>tc={9a883a20-e217-4d28-95c3-9ef10aede0fc}</author>
    <author>tc={4cf3918d-9835-440c-bfa5-954faf1ac725}</author>
    <author>tc={3655e9ad-d333-47c9-92b1-15532a888bee}</author>
    <author>tc={536339c5-16dd-4d3f-ab8b-05cc6c2a4aa0}</author>
    <author>tc={cacba2df-d791-4bd2-be90-d2e9dda27564}</author>
    <author>tc={9a82bef0-0606-44f3-b923-3915df9c9da3}</author>
    <author>tc={7984239d-ba4d-4227-95df-55a1dfc488ab}</author>
    <author>tc={a71c062e-2652-4abd-8f62-2153786e15b8}</author>
    <author>tc={4c489fb1-2b30-4cd9-a3d4-0ddcd39cd1d3}</author>
    <author>tc={daf80a8c-dd65-4817-b86f-9efb37cf1bb1}</author>
    <author>tc={2c070e34-2082-46c5-9e43-c44b68720879}</author>
    <author>tc={8e4ceede-07af-4322-91b1-b0a3019edfe7}</author>
    <author>tc={018af3d3-be88-493d-a050-365454d72735}</author>
    <author>tc={bb53f06e-9cf7-4697-bebc-a4384198b78d}</author>
    <author>tc={a1aaa951-359c-4121-9913-cfa90f65abca}</author>
    <author>tc={26854615-97b3-4acf-a00b-dbf5541a713b}</author>
    <author>tc={38d269f1-e41a-4f8e-ba7c-d622207aeed1}</author>
    <author>tc={60548d30-d0ea-4f5d-9f4c-94b551c874c6}</author>
    <author>tc={f1447e60-dd19-4740-9025-ebb2b4bbe258}</author>
    <author>tc={389ee292-17a8-4bd6-8471-2bf0fcb5dfd6}</author>
    <author>tc={b3fdb32c-0776-49e8-98a6-f68dbc0259be}</author>
    <author>tc={6ff09258-566c-4254-8724-fd72a2cfe2e8}</author>
    <author>tc={102df326-5b69-40fa-89fb-24e92e0b0ece}</author>
    <author>tc={983be201-360e-4a4c-8845-80ef2082c0c1}</author>
    <author>tc={8a6adf3d-56c0-4ce8-8f0c-be65414af1b8}</author>
    <author>tc={0c35971c-2d30-42cf-b67a-529e29dc5bda}</author>
    <author>tc={89d74d64-7622-4231-a628-60e0974faea5}</author>
    <author>tc={94f3f52d-a2d1-4e7d-90b7-486f1ccdeb59}</author>
    <author>tc={eef496d3-17dc-4f71-8bc2-2859f31c8df9}</author>
    <author>tc={0e10dd30-0f63-426d-b039-68ab8dd2faf9}</author>
    <author>tc={83900f2d-a56a-46af-89f2-8278fe99c46b}</author>
    <author>tc={b5199aa3-7970-4dbd-860f-e408094b6d42}</author>
    <author>tc={2da30405-f698-4114-91bc-6154f02cc418}</author>
    <author>tc={887cd374-65f3-45d5-9d00-71a789b78235}</author>
    <author>tc={7654e4bb-9044-4d0e-90be-5156452b7c7b}</author>
    <author>tc={b775e80b-ee89-4e6e-83a2-9c3d0d172532}</author>
    <author>tc={3e65904d-75b0-4ab0-8756-ad972b58e9b3}</author>
    <author>tc={7574e217-e674-4e7a-82fa-1e890f7a7dfd}</author>
    <author>tc={62b96246-7b9f-406e-bd7a-0156485d20c4}</author>
    <author>tc={9071da9f-b30d-47d4-975f-63a9a35fc5aa}</author>
    <author>tc={5c522afc-6672-4d33-a7d0-3eea475a1f88}</author>
    <author>tc={ee7f25c7-5417-4528-9d6f-fbd13135446d}</author>
    <author>tc={6be645b9-a017-4946-80fb-cc6f3e27c3d9}</author>
    <author>tc={23540a56-de6a-4a11-84d3-8be0e490f245}</author>
    <author>tc={c9d473d8-c19b-40ed-af0e-5b1c2a0f49f0}</author>
    <author>tc={c6c74dbe-7597-4d4e-ad41-aa3105930a97}</author>
    <author>tc={6105f446-3fe1-4db8-907c-8cf17b76a268}</author>
    <author>tc={e9310b85-a63e-4977-8dbf-65c48f903332}</author>
    <author>tc={293019cd-7ead-4a5d-9569-8567d2af9cd0}</author>
    <author>tc={2ac7136b-6d0d-460f-9ac2-b1993265273b}</author>
    <author>tc={5b7c1a12-3e53-4091-b89a-6433b6dbff57}</author>
    <author>tc={3ba52b60-2c80-47f1-a989-ec281dcef2b1}</author>
    <author>tc={9f7fd7f9-dd23-44aa-81a9-b261fed78644}</author>
    <author>tc={307ea7ec-d360-4000-a38a-85b4da571b99}</author>
    <author>tc={b6a29f9a-f724-48f1-90f4-8be048f9939d}</author>
    <author>tc={3b4104f3-87bc-4368-939d-7625d9d223c1}</author>
    <author>tc={dda1ec08-1ace-424f-ac2e-6a63db52f246}</author>
    <author>tc={e5cbe503-a1f3-4728-a682-3433c7fba2ee}</author>
    <author>tc={5e8171a0-58be-4a02-8808-2b15e83005c1}</author>
    <author>tc={ce8cb6a5-b869-4194-9587-5bb21099a955}</author>
    <author>tc={9d7539cd-94c9-4e74-97d6-b73767cfd688}</author>
    <author>tc={c9da67ba-9b61-41a8-9872-abbe4f248b1e}</author>
    <author>tc={4c6cef42-3dc9-4d36-b707-4209c3dd7bed}</author>
    <author>tc={6501a12f-2fe1-463c-9e1f-a5e791247bed}</author>
    <author>tc={237965e0-5ef8-474d-ab97-139b756ac95c}</author>
    <author>tc={6061ec3d-ed4b-4eca-8d9f-37ebc1d590cd}</author>
    <author>tc={b5787470-1c1c-4a07-a763-182bf8b16bab}</author>
    <author>tc={247ecd59-e47b-446e-baec-b709debf709b}</author>
    <author>tc={f75d3457-592d-4324-9cf4-b86f81feffbf}</author>
    <author>tc={e7462c02-50f4-4d31-8a3b-1ac9450747b4}</author>
    <author>tc={7fafc758-ae5a-42b5-9541-594676a45f47}</author>
    <author>tc={df0e1cc8-27aa-40bd-8776-d7d1df39baec}</author>
    <author>tc={3edb9a5e-e83c-4a83-971e-ccdc8f294091}</author>
    <author>tc={437719f5-06ed-49ef-beec-eac47c61d9b0}</author>
    <author>tc={89347c51-8b0c-4b91-b118-e22822277806}</author>
    <author>tc={fbf8ac0e-15f4-4d8f-88e8-881251f113ac}</author>
    <author>tc={8e43a093-0f01-4857-bdf6-da31f095c145}</author>
    <author>tc={74970d34-5bac-4ac3-86e9-ef1800311f0f}</author>
    <author>tc={6346d26b-e01e-47f4-8150-d86f92bc55e3}</author>
    <author>tc={e0beac50-0d1a-4446-9699-ee48157aeece}</author>
    <author>tc={cac6f104-2197-4868-afab-236bd803f388}</author>
    <author>tc={7516dcdb-f57e-4b1e-b93e-fecb5501d12d}</author>
    <author>tc={6ddfe0d3-dc09-4b42-98b0-e7cde1374bdd}</author>
    <author>tc={9bfa9964-94d7-478d-88ef-6ead523cbc29}</author>
    <author>tc={1edce1e6-a284-4124-9d6b-1817fbd65291}</author>
    <author>tc={b55fe96d-5534-4d85-83e9-fb8779d5cc90}</author>
    <author>tc={5a4e9810-10d3-41f6-aab1-09bd2fde5608}</author>
    <author>tc={8aaa7509-38f3-4f54-9d2b-ba927f3a9e64}</author>
    <author>tc={3084d367-4ba2-403b-a665-bad22582af6a}</author>
    <author>tc={d8481aec-7baa-4070-87e4-4edec7442793}</author>
    <author>tc={468be907-5eeb-4fa7-ae12-7512c465a83f}</author>
    <author>tc={6a9f2302-a624-436b-a58b-996c360f49a4}</author>
    <author>tc={846a6d51-5b6e-4d51-9f96-87fec658e41f}</author>
    <author>tc={91301589-3807-4181-b97b-8b397e118ed6}</author>
    <author>tc={cb1af9cd-c9ee-4aa1-9ddc-a2ee3e8876b8}</author>
    <author>tc={3bc674af-439b-4367-9c0b-6674ede5d10a}</author>
    <author>tc={0757653a-fe1d-415d-b474-c9c960facc58}</author>
    <author>tc={cb19afa1-d6c3-4348-b07a-b4e8f32d62ed}</author>
    <author>tc={4fb7a0da-558a-4906-922e-f4cd36fe8720}</author>
    <author>tc={c9446763-9a0f-4e96-8875-1215ed93cfd1}</author>
    <author>tc={f1f475fb-43d8-4b5f-b06e-a90f5222a6c0}</author>
    <author>tc={1ab2e052-2e8a-469e-a47a-67cfb6bfba77}</author>
    <author>tc={5d18b3a5-b127-44b3-bf2a-ab9c499ae62c}</author>
    <author>tc={a97ba30a-effa-4d1d-a6f7-6c2a31d586a4}</author>
    <author>tc={35bee9d7-9155-4586-9c2d-77753846c198}</author>
    <author>tc={abdd2896-c9f4-4f28-8fca-a12c5721f42e}</author>
    <author>tc={159ddd52-0ff4-4d92-9656-1024fef1fb1e}</author>
    <author>tc={10340160-553a-4dc0-be96-d2c12968b178}</author>
    <author>tc={231c8c64-705e-4ae8-b58b-40bed079f014}</author>
    <author>tc={fd3c9edc-3cc7-421e-a577-ad9ec067eefe}</author>
    <author>tc={5fa35c8a-ca2d-4752-9d0b-eb5e814ad9d8}</author>
    <author>tc={33377773-9e52-48ac-8e31-7ce3bd41e433}</author>
    <author>tc={47993c58-1906-42e7-aaf8-ef2e26146402}</author>
    <author>tc={67b881f6-8552-4fd9-b4ff-810d0a16115b}</author>
    <author>tc={3b871825-b2d3-446f-9054-b806ddf54ef7}</author>
    <author>tc={d16d92c4-654d-4041-8878-f1161f72cb35}</author>
    <author>tc={0d710bb3-7806-482e-b1fa-672213cfb696}</author>
    <author>tc={2840198a-bb85-425a-a980-9effa806a0f9}</author>
    <author>tc={6376ca19-703e-4b13-8c44-508d5fdb9986}</author>
    <author>tc={be36980a-966a-4ea8-94d9-1dfc4a06e6ba}</author>
    <author>tc={7acc95f3-cae9-46d7-80b2-b6f18bb43d39}</author>
    <author>tc={e0a772ca-193b-4de1-bacb-09868c93c86f}</author>
    <author>tc={797571da-8c8f-4e24-b989-d78b3ef8f9b4}</author>
    <author>tc={3e8e5dce-59ac-4c91-9a73-cee7cd1ba2f3}</author>
    <author>tc={49c3a8cc-e30e-497f-b3a6-53b236e0b4b3}</author>
    <author>tc={80e1491a-2526-4766-a88e-815f0e366750}</author>
    <author>tc={34a0f37d-6709-4894-ab7a-362a0214e842}</author>
    <author>tc={b1af0c37-8bee-4b9d-98a7-6aa26af10d40}</author>
    <author>tc={fe67a20c-c645-4045-8437-e3c86d9f2f60}</author>
    <author>tc={6862d1c1-6ba7-4040-b743-1f5a6a29c116}</author>
    <author>tc={49949a02-78de-4c91-971a-9db795a303de}</author>
    <author>tc={29b41ecc-51e1-4708-9599-c7d0a733c26e}</author>
    <author>tc={96ad016a-6a10-41dc-9a3d-3246ae904093}</author>
    <author>tc={80412322-5fab-496d-9388-7ab743915926}</author>
    <author>tc={5301299e-44a3-42ac-8ab2-0c9eb236f0a2}</author>
    <author>tc={9f9f150b-5002-4ac6-b8b6-9f9e546925fd}</author>
    <author>tc={cbf4818b-b12a-4e8b-b5b2-159f71c2ecf3}</author>
    <author>tc={835caa15-0878-42ab-bfaf-8ccccb1f776d}</author>
    <author>tc={1ae926d8-ca2b-40d2-badb-995fe5279d68}</author>
    <author>tc={6b9267ef-f0a5-401d-b190-9ebd79b2dfeb}</author>
    <author>tc={274b59f8-c379-41ef-99ac-3cc20f29cdf9}</author>
    <author>tc={16552ce9-414e-48dd-aa4c-74e053dc929c}</author>
    <author>tc={9892f691-0e22-4015-b217-56a3ee7c5c13}</author>
    <author>tc={4fca823f-459d-4850-b64e-09f3e8df7912}</author>
    <author>tc={da8f1217-495b-47e4-8c66-bd6ee35780e9}</author>
    <author>tc={c49bd267-eecb-4236-ae66-c339b6018177}</author>
    <author>tc={5ccd27f7-698c-4b1b-978a-aa12665f55c6}</author>
    <author>tc={eebf6db0-4522-4927-81ff-a2ce02a7f68b}</author>
    <author>tc={3e7c3d1f-006d-4a24-939a-258eb771fc61}</author>
    <author>tc={186d100a-3d9b-4df1-81e5-deec13d4349f}</author>
    <author>tc={51b0f6af-411f-4978-9c8b-139a68036442}</author>
    <author>tc={602bef45-9a72-4228-9936-074aa0b048d7}</author>
    <author>tc={941f9f6c-36aa-4df3-b4dd-cd6d2f7dfe63}</author>
    <author>tc={a21f4807-583d-41be-b1aa-97183549052b}</author>
    <author>tc={d681e806-a5c4-4cca-9884-72c87699731a}</author>
    <author>tc={7665dafc-e717-41d3-ba31-88a38e02658c}</author>
    <author>tc={a187fb81-cb9d-4380-b0ca-889d5d30ff17}</author>
    <author>tc={8b1b7776-6430-4382-9e6e-517474dad881}</author>
    <author>tc={766cbfb4-384b-4d5b-a1fc-406093453a04}</author>
    <author>tc={710e5dac-b008-4919-ae16-a93075ee6494}</author>
    <author>tc={1901db17-418c-4cb2-96b3-2d934f34ba56}</author>
    <author>tc={74ac4350-ed0b-4f9e-99c3-dd7db3798f43}</author>
    <author>tc={37fe4f77-f01e-4b9f-ab69-626842c76262}</author>
    <author>tc={d719cf76-0f4e-46b1-b07c-2045b4c83f4b}</author>
    <author>tc={29a22896-ed01-4875-9a6a-c46733fe9bf0}</author>
    <author>tc={b5b063ba-58a3-488b-8f2f-4627d415b3eb}</author>
    <author>tc={81bd1cbe-ea94-45a0-bb09-1b407988f648}</author>
    <author>tc={d12f342a-2a1e-4fc9-a13f-9f0a93c5e1d3}</author>
    <author>tc={220f0c3b-68f9-476f-bd78-065510368a5d}</author>
    <author>tc={c6b7b330-82a3-4c08-aa73-6ac763f956cd}</author>
    <author>tc={4d2b7702-b969-43ca-b921-dedad4feb086}</author>
    <author>tc={ca3e3a4e-7596-4180-a697-5d864439bef4}</author>
    <author>tc={e738829d-ecc0-463f-a7d8-5942a990d5f5}</author>
    <author>tc={f486addf-c633-4796-8aee-8448c02317aa}</author>
    <author>tc={e46d3c03-422c-4fe9-8d12-ee827340de13}</author>
    <author>tc={ad412cad-dfc9-4f37-a79f-8fb56f9f46ef}</author>
    <author>tc={68d76113-c9de-461f-b6ee-a80e4d6e21da}</author>
    <author>tc={5e83d2b4-cc22-4a3a-bc85-bf4570a56977}</author>
    <author>tc={818796b1-d7e8-42cf-b438-ba73f7b5f4c2}</author>
    <author>tc={a9adb902-5383-4e22-af36-db79f5574ce7}</author>
    <author>tc={0cea876a-31f2-4a4b-9b47-bcb6fe28e53a}</author>
    <author>tc={04003194-bdca-4571-b659-96892d0c7df5}</author>
    <author>tc={941d3413-d345-4ba9-ba75-6e27386e73b2}</author>
    <author>tc={48fbc9af-9bee-4230-9d70-07459c6f8659}</author>
    <author>tc={ee200807-8556-4aac-af3d-2bc42dce84bb}</author>
    <author>tc={b6177907-6024-4445-b2fb-ff224316783f}</author>
    <author>tc={f92d8245-6aa8-4869-a21e-63f971b09b63}</author>
    <author>tc={63a6aafc-2cdc-4a94-bc49-bb87b5968c92}</author>
    <author>tc={2fd2b967-f1ba-42e8-aa6c-0b1bd81c58fe}</author>
    <author>tc={4caa0091-1cc3-484b-9344-3ebca231a6de}</author>
    <author>tc={4b1c73a7-f990-42f5-b949-65893b8d3e4c}</author>
    <author>tc={0cda54ad-197b-4f24-b6b9-f5eb6f06a4ed}</author>
    <author>tc={cf5bfe07-75fb-4798-a03a-6cb95f5479ad}</author>
    <author>tc={6ee2110d-95c6-4778-b9ec-7b59c4f6609c}</author>
    <author>tc={b2278736-e72f-471f-8394-599fe284353b}</author>
    <author>tc={82e5c165-a2e0-45bd-85fa-f700c6391c65}</author>
    <author>tc={9fb8f9dc-ea68-42f4-9e49-f0c7e2cd12bb}</author>
    <author>tc={bb497f9a-b9c0-434d-90e9-cb6e9518b0e6}</author>
    <author>tc={44a93c2c-bee0-46a1-a444-7bcc9c88af5f}</author>
    <author>tc={402412dd-0f23-4a5d-b48e-ffcf91723fe2}</author>
    <author>tc={059a7126-e58b-4786-881d-17b3e51ece1a}</author>
    <author>tc={6b5adb84-a29c-422d-ae97-641597611ce2}</author>
    <author>tc={0a95dd05-8734-4187-be33-a4e523c35262}</author>
    <author>tc={ffcc1404-cbb4-4349-868b-73cc2cc1ddbe}</author>
    <author>tc={ff7cb9e4-0e6d-4d8d-9bce-b57534c894cb}</author>
    <author>tc={846d841a-5456-4a65-a70d-d47713d0c954}</author>
    <author>tc={b6db2af4-bce6-4984-93a9-5492ac0dcf7e}</author>
    <author>tc={15d5676e-d903-416d-ac0e-8e280af1c6fe}</author>
    <author>tc={8d18b4aa-17e2-47ef-85bc-7688b1e2e561}</author>
    <author>tc={d1d77304-bc9d-40a1-8c9c-541498155956}</author>
    <author>tc={3676047b-8583-44ab-b6db-6b04576a8080}</author>
    <author>tc={ba6e86fc-dfbc-43de-b2d6-42a1c99be0f3}</author>
    <author>tc={68c457db-2cec-41b9-aead-26202b3be91d}</author>
    <author>tc={80018533-fa93-4af1-841b-a4b4d0db6e1f}</author>
    <author>tc={65830c51-61c9-4f33-8607-c1ae5a85dc29}</author>
    <author>tc={9552f1e1-3289-44ea-9680-908bc00bf1f8}</author>
    <author>tc={fb0bec7c-e58d-4c80-8c9d-1e7c7ef4ec62}</author>
    <author>tc={8dafd21d-fd11-4826-a702-696949551e3c}</author>
    <author>tc={728c07e4-464d-4a3f-9bd9-4765909a69be}</author>
    <author>tc={69b3c30a-db7c-4739-8240-c96ce9a3f8eb}</author>
    <author>tc={3cc616bd-d06c-405f-b4ef-8b4a913dcbed}</author>
    <author>tc={bd3a6678-d2f7-4178-8934-67ad26083c0c}</author>
    <author>tc={d0d08e1b-4bb7-42bd-bc14-bb4ddffcaa2f}</author>
    <author>tc={e26873d7-707b-4e3f-8b83-550aba01cff2}</author>
    <author>tc={637c7eff-074d-4c4e-a850-bbfb73dff9d7}</author>
    <author>tc={c0d3eb31-59a7-40e1-bc35-c0aba20bacb5}</author>
    <author>tc={8186f0c9-082c-4668-8012-461e717b9f49}</author>
    <author>tc={4b962e9e-31fc-44fe-bca9-6dd73e621978}</author>
    <author>tc={430a65f6-c6d6-4766-9ac5-036cf424632a}</author>
    <author>tc={c18eff53-28b9-4f0f-9d57-2584490c31ae}</author>
    <author>tc={6592f6c8-d9c9-4b45-a702-b26f2065a095}</author>
    <author>tc={2ec33f17-b1e2-4045-9bcb-326d524e6821}</author>
    <author>tc={af29b80e-819e-4aae-b4f0-6990a6cadc93}</author>
    <author>tc={5b2bc976-b936-4b36-8ec3-bc34154375be}</author>
    <author>tc={c9ae5501-1f78-4c60-b70d-4a9b052403c8}</author>
    <author>tc={925ff26a-7831-4cbf-9676-0c086f392a63}</author>
    <author>tc={1a3f6d93-e2de-4d1d-8445-ada21c376cb3}</author>
    <author>tc={d163a1ea-6ca4-4913-be49-3142620f43f6}</author>
    <author>tc={15ff5b66-9d4b-415a-ad80-4361c4a1b0d6}</author>
    <author>tc={f5a76838-d7ca-4d34-ba50-9aa4929d294c}</author>
    <author>tc={0ee95ec5-3952-4d17-9112-68795035f61a}</author>
    <author>tc={2031232e-457b-4cf0-817a-ba6aa25108a9}</author>
    <author>tc={b7305b05-fbca-475c-96d1-d8f344af1329}</author>
    <author>tc={b4488ec5-7e3b-41a7-afd9-b1ffba55d144}</author>
    <author>tc={7ba4e822-208f-4309-980a-f15be5de6d72}</author>
    <author>tc={44af5809-e977-44f2-aefe-9246797615ab}</author>
    <author>tc={2490fe9e-c11b-4173-96b1-af50fdcfcee3}</author>
    <author>tc={e851c19d-7f3e-4ae8-88a0-b980cb0e0b86}</author>
    <author>tc={12a08b7d-26ea-4e42-bce0-8053779ad280}</author>
    <author>tc={c19298c2-56e6-49f4-a76b-b4235a42e0f9}</author>
    <author>tc={0c73fbdd-5df2-42b5-a49a-67edb5571e70}</author>
    <author>tc={7265190e-0aae-4cf3-aa00-8f59240f5b82}</author>
    <author>tc={b416e3c1-ca15-4ba8-a4b9-b647c8f95a45}</author>
    <author>tc={36211cd7-71ea-4797-b582-abfe1cd38947}</author>
  </authors>
  <commentList>
    <comment ref="C3" authorId="0" shapeId="0" xr:uid="{5AD44697-C608-4E69-B27D-0E77528105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8AC1E33D-3718-4462-A06A-25602FE643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09AFA7A8-9F7F-44C5-BBED-B7B48A32DF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A24FAF7B-5664-4036-A3E1-35FB0C3C3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83394967-E934-468D-A549-EA1F5C2FA4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65CE743F-B81A-43B5-B8D2-62E2D1C8EE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01559298-DFF8-4C7D-9C8C-FAF3115270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D64B665B-8865-4DDC-BC53-73C1316FCC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7A3FA2D4-76FA-4F97-965F-BDD46E7DBF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EE2E112A-193F-4CB0-85AF-682961D2E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365DFE6A-34C3-470A-B149-44517A9739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91C26E43-7431-4DB0-9E23-21761F1316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AD9EE7B2-B4E3-4E01-92AE-67C85960C0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DE7DE09C-F97C-4845-9A00-D1765DABBD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3810242A-C69C-495A-BA74-404C5D3964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62DD73DB-BF12-41F7-8533-CF78265F1F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$95.24</t>
      </text>
    </comment>
    <comment ref="GD3" authorId="16" shapeId="0" xr:uid="{E16F3F68-5BAA-4499-9B31-DB2FA37396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A1768FB4-1864-4FC1-A3C8-05E0903371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90532BC7-ABE2-4DF6-972A-B2BF8E31F3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421DC15C-4BA1-4B3A-A9A8-4E8A213D5A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HJ3" authorId="20" shapeId="0" xr:uid="{1F630491-FC12-4FC4-86A5-A42CE29181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$71.19
$44</t>
      </text>
    </comment>
    <comment ref="EX4" authorId="21" shapeId="0" xr:uid="{876601E4-0A44-4082-A150-AC8EDD46C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2" shapeId="0" xr:uid="{F1A555C5-FFF2-4FD5-8909-76672CC70D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3" shapeId="0" xr:uid="{E2538A9B-48F7-471A-B499-6FC1375A0F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4" shapeId="0" xr:uid="{1F21195F-EC12-4A75-9A64-B918AF1F6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5" shapeId="0" xr:uid="{8827A648-07DD-4605-83E2-CB48365EB6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$4.23</t>
      </text>
    </comment>
    <comment ref="FR4" authorId="26" shapeId="0" xr:uid="{2AC33EF8-0680-465B-8CBF-D00A0B0236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7" shapeId="0" xr:uid="{A5B799E5-7BF8-4347-9F1C-921797568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
$43.49
$85.97</t>
      </text>
    </comment>
    <comment ref="GH4" authorId="28" shapeId="0" xr:uid="{8989839E-3EA1-426E-B7BB-AB2C5BE18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$44.03
$126.37</t>
      </text>
    </comment>
    <comment ref="GL4" authorId="29" shapeId="0" xr:uid="{721E7749-5039-4490-ACA9-6A7D0E8ACE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$3.63</t>
      </text>
    </comment>
    <comment ref="C5" authorId="30" shapeId="0" xr:uid="{D0E994A4-71EF-4DD2-829B-7B9E04D87F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31" shapeId="0" xr:uid="{2C2E6EDC-04D0-43BD-98F0-AE4F27F4E6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32" shapeId="0" xr:uid="{F9B74730-5828-4232-BEF6-10C000995E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3" shapeId="0" xr:uid="{9A883A20-E217-4D28-95C3-9EF10AEDE0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4" shapeId="0" xr:uid="{4CF3918D-9835-440C-BFA5-954FAF1AC7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5" shapeId="0" xr:uid="{3655E9AD-D333-47C9-92B1-15532A888B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$78.18</t>
      </text>
    </comment>
    <comment ref="ET5" authorId="36" shapeId="0" xr:uid="{536339C5-16DD-4D3F-AB8B-05CC6C2A4A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$102.30</t>
      </text>
    </comment>
    <comment ref="EX5" authorId="37" shapeId="0" xr:uid="{CACBA2DF-D791-4BD2-BE90-D2E9DDA275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
Descuento flet: $40.82</t>
      </text>
    </comment>
    <comment ref="FB5" authorId="38" shapeId="0" xr:uid="{9A82BEF0-0606-44F3-B923-3915DF9C9D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39" shapeId="0" xr:uid="{7984239D-BA4D-4227-95DF-55A1DFC488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40" shapeId="0" xr:uid="{A71C062E-2652-4ABD-8F62-2153786E15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41" shapeId="0" xr:uid="{4C489FB1-2B30-4CD9-A3D4-0DDCD39CD1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42" shapeId="0" xr:uid="{DAF80A8C-DD65-4817-B86F-9EFB37CF1B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3" shapeId="0" xr:uid="{2C070E34-2082-46C5-9E43-C44B687208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4" shapeId="0" xr:uid="{8E4CEEDE-07AF-4322-91B1-B0A3019EDF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5" shapeId="0" xr:uid="{018AF3D3-BE88-493D-A050-365454D727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6" shapeId="0" xr:uid="{BB53F06E-9CF7-4697-BEBC-A4384198B7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7" shapeId="0" xr:uid="{A1AAA951-359C-4121-9913-CFA90F65AB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8" shapeId="0" xr:uid="{26854615-97B3-4ACF-A00B-DBF5541A71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49" shapeId="0" xr:uid="{38D269F1-E41A-4F8E-BA7C-D622207AEE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50" shapeId="0" xr:uid="{60548D30-D0EA-4F5D-9F4C-94B551C87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51" shapeId="0" xr:uid="{F1447E60-DD19-4740-9025-EBB2B4BBE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52" shapeId="0" xr:uid="{389EE292-17A8-4BD6-8471-2BF0FCB5DF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3" shapeId="0" xr:uid="{B3FDB32C-0776-49E8-98A6-F68DBC0259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4" shapeId="0" xr:uid="{6FF09258-566C-4254-8724-FD72A2CFE2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5" shapeId="0" xr:uid="{102DF326-5B69-40FA-89FB-24E92E0B0E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6" shapeId="0" xr:uid="{983BE201-360E-4A4C-8845-80EF2082C0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7" shapeId="0" xr:uid="{8A6ADF3D-56C0-4CE8-8F0C-BE65414AF1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8" shapeId="0" xr:uid="{0C35971C-2D30-42CF-B67A-529E29DC5B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
Descuento flet: $34.53
Depósito: $57.87</t>
      </text>
    </comment>
    <comment ref="EL7" authorId="59" shapeId="0" xr:uid="{89D74D64-7622-4231-A628-60E0974FAE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7" authorId="60" shapeId="0" xr:uid="{94F3F52D-A2D1-4E7D-90B7-486F1CCDEB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61" shapeId="0" xr:uid="{EEF496D3-17DC-4F71-8BC2-2859F31C8D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FV7" authorId="62" shapeId="0" xr:uid="{0E10DD30-0F63-426D-B039-68AB8DD2F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$68.56
$32.37
$17.68</t>
      </text>
    </comment>
    <comment ref="C8" authorId="63" shapeId="0" xr:uid="{83900F2D-A56A-46AF-89F2-8278FE99C4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4" shapeId="0" xr:uid="{B5199AA3-7970-4DBD-860F-E408094B6D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5" shapeId="0" xr:uid="{2DA30405-F698-4114-91BC-6154F02CC4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6" shapeId="0" xr:uid="{887CD374-65F3-45D5-9D00-71A789B782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7" shapeId="0" xr:uid="{7654E4BB-9044-4D0E-90BE-5156452B7C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8" shapeId="0" xr:uid="{B775E80B-EE89-4E6E-83A2-9C3D0D1725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$59.68</t>
      </text>
    </comment>
    <comment ref="EH8" authorId="69" shapeId="0" xr:uid="{3E65904D-75B0-4AB0-8756-AD972B58E9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70" shapeId="0" xr:uid="{7574E217-E674-4E7A-82FA-1E890F7A7D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71" shapeId="0" xr:uid="{62B96246-7B9F-406E-BD7A-0156485D2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72" shapeId="0" xr:uid="{9071DA9F-B30D-47D4-975F-63A9A35FC5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73" shapeId="0" xr:uid="{5C522AFC-6672-4D33-A7D0-3EEA475A1F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4" shapeId="0" xr:uid="{EE7F25C7-5417-4528-9D6F-FBD1313544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
$69.66</t>
      </text>
    </comment>
    <comment ref="FN8" authorId="75" shapeId="0" xr:uid="{6BE645B9-A017-4946-80FB-CC6F3E27C3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$43.65</t>
      </text>
    </comment>
    <comment ref="V9" authorId="76" shapeId="0" xr:uid="{23540A56-DE6A-4A11-84D3-8BE0E490F2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7" shapeId="0" xr:uid="{C9D473D8-C19B-40ED-AF0E-5B1C2A0F49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78" shapeId="0" xr:uid="{C6C74DBE-7597-4D4E-AD41-AA3105930A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79" shapeId="0" xr:uid="{6105F446-3FE1-4DB8-907C-8CF17B76A2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80" shapeId="0" xr:uid="{E9310B85-A63E-4977-8DBF-65C48F9033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81" shapeId="0" xr:uid="{293019CD-7EAD-4A5D-9569-8567D2AF9C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82" shapeId="0" xr:uid="{2AC7136B-6D0D-460F-9AC2-B199326527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83" shapeId="0" xr:uid="{5B7C1A12-3E53-4091-B89A-6433B6DBFF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84" shapeId="0" xr:uid="{3BA52B60-2C80-47F1-A989-EC281DCEF2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5" shapeId="0" xr:uid="{9F7FD7F9-DD23-44AA-81A9-B261FED786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6" shapeId="0" xr:uid="{307EA7EC-D360-4000-A38A-85B4DA571B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7" shapeId="0" xr:uid="{B6A29F9A-F724-48F1-90F4-8BE048F993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88" shapeId="0" xr:uid="{3B4104F3-87BC-4368-939D-7625D9D223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89" shapeId="0" xr:uid="{DDA1EC08-1ACE-424F-AC2E-6A63DB52F2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90" shapeId="0" xr:uid="{E5CBE503-A1F3-4728-A682-3433C7FBA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91" shapeId="0" xr:uid="{5E8171A0-58BE-4A02-8808-2B15E83005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92" shapeId="0" xr:uid="{CE8CB6A5-B869-4194-9587-5BB21099A9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FV9" authorId="93" shapeId="0" xr:uid="{9D7539CD-94C9-4E74-97D6-B73767CFD6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$79.29</t>
      </text>
    </comment>
    <comment ref="C10" authorId="94" shapeId="0" xr:uid="{C9DA67BA-9B61-41A8-9872-ABBE4F248B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95" shapeId="0" xr:uid="{4C6CEF42-3DC9-4D36-B707-4209C3DD7B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6" shapeId="0" xr:uid="{6501A12F-2FE1-463C-9E1F-A5E791247B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97" shapeId="0" xr:uid="{237965E0-5EF8-474D-AB97-139B756AC9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98" shapeId="0" xr:uid="{6061EC3D-ED4B-4ECA-8D9F-37EBC1D590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99" shapeId="0" xr:uid="{B5787470-1C1C-4A07-A763-182BF8B16B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
$33.80
$120.71</t>
      </text>
    </comment>
    <comment ref="CL10" authorId="100" shapeId="0" xr:uid="{247ECD59-E47B-446E-BAEC-B709DEBF70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$74.59
Respuesta:
    $305.31</t>
      </text>
    </comment>
    <comment ref="DN10" authorId="101" shapeId="0" xr:uid="{F75D3457-592D-4324-9CF4-B86F81FEFF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$181.93
$22.44</t>
      </text>
    </comment>
    <comment ref="DV10" authorId="102" shapeId="0" xr:uid="{E7462C02-50F4-4D31-8A3B-1AC9450747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103" shapeId="0" xr:uid="{7FAFC758-AE5A-42B5-9541-594676A45F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104" shapeId="0" xr:uid="{DF0E1CC8-27AA-40BD-8776-D7D1DF39B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</t>
      </text>
    </comment>
    <comment ref="EH10" authorId="105" shapeId="0" xr:uid="{3EDB9A5E-E83C-4A83-971E-CCDC8F2940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FJ10" authorId="106" shapeId="0" xr:uid="{437719F5-06ED-49EF-BEEC-EAC47C61D9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$61.70</t>
      </text>
    </comment>
    <comment ref="C11" authorId="107" shapeId="0" xr:uid="{89347C51-8B0C-4B91-B118-E228222778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GPS SEPTIEMBRE</t>
      </text>
    </comment>
    <comment ref="V11" authorId="108" shapeId="0" xr:uid="{FBF8AC0E-15F4-4D8F-88E8-881251F113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09" shapeId="0" xr:uid="{8E43A093-0F01-4857-BDF6-DA31F095C1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10" shapeId="0" xr:uid="{74970D34-5BAC-4AC3-86E9-EF1800311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11" shapeId="0" xr:uid="{6346D26B-E01E-47F4-8150-D86F92BC55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12" shapeId="0" xr:uid="{E0BEAC50-0D1A-4446-9699-EE48157AEE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13" shapeId="0" xr:uid="{CAC6F104-2197-4868-AFAB-236BD803F3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14" shapeId="0" xr:uid="{7516DCDB-F57E-4B1E-B93E-FECB5501D1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15" shapeId="0" xr:uid="{6DDFE0D3-DC09-4B42-98B0-E7CDE1374B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16" shapeId="0" xr:uid="{9BFA9964-94D7-478D-88EF-6EAD523CBC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17" shapeId="0" xr:uid="{1EDCE1E6-A284-4124-9D6B-1817FBD65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
$79.39
$5.47</t>
      </text>
    </comment>
    <comment ref="DZ11" authorId="118" shapeId="0" xr:uid="{B55FE96D-5534-4D85-83E9-FB8779D5CC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19" shapeId="0" xr:uid="{5A4E9810-10D3-41F6-AAB1-09BD2FDE56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73.66
deposito: $84</t>
      </text>
    </comment>
    <comment ref="EH11" authorId="120" shapeId="0" xr:uid="{8AAA7509-38F3-4F54-9D2B-BA927F3A9E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21" shapeId="0" xr:uid="{3084D367-4BA2-403B-A665-BAD22582AF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22" shapeId="0" xr:uid="{D8481AEC-7BAA-4070-87E4-4EDEC7442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23" shapeId="0" xr:uid="{468BE907-5EEB-4FA7-AE12-7512C465A8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FN11" authorId="124" shapeId="0" xr:uid="{6A9F2302-A624-436B-A58B-996C360F49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$21.03</t>
      </text>
    </comment>
    <comment ref="DJ12" authorId="125" shapeId="0" xr:uid="{846A6D51-5B6E-4D51-9F96-87FEC658E4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26" shapeId="0" xr:uid="{91301589-3807-4181-B97B-8B397E118E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27" shapeId="0" xr:uid="{CB1AF9CD-C9EE-4AA1-9DDC-A2EE3E887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28" shapeId="0" xr:uid="{3BC674AF-439B-4367-9C0B-6674EDE5D1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$89.33</t>
      </text>
    </comment>
    <comment ref="ED12" authorId="129" shapeId="0" xr:uid="{0757653A-FE1D-415D-B474-C9C960FACC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
DEPÓSITO: $48</t>
      </text>
    </comment>
    <comment ref="EH12" authorId="130" shapeId="0" xr:uid="{CB19AFA1-D6C3-4348-B07A-B4E8F32D62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31" shapeId="0" xr:uid="{4FB7A0DA-558A-4906-922E-F4CD36FE87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FJ12" authorId="132" shapeId="0" xr:uid="{C9446763-9A0F-4E96-8875-1215ED93CF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$65.05
$41.24
$20.58</t>
      </text>
    </comment>
    <comment ref="C13" authorId="133" shapeId="0" xr:uid="{F1F475FB-43D8-4B5F-B06E-A90F5222A6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34" shapeId="0" xr:uid="{1AB2E052-2E8A-469E-A47A-67CFB6BFBA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35" shapeId="0" xr:uid="{5D18B3A5-B127-44B3-BF2A-AB9C499AE6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36" shapeId="0" xr:uid="{A97BA30A-EFFA-4D1D-A6F7-6C2A31D586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37" shapeId="0" xr:uid="{35BEE9D7-9155-4586-9C2D-77753846C1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38" shapeId="0" xr:uid="{ABDD2896-C9F4-4F28-8FCA-A12C5721F4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39" shapeId="0" xr:uid="{159DDD52-0FF4-4D92-9656-1024FEF1FB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40" shapeId="0" xr:uid="{10340160-553A-4DC0-BE96-D2C12968B1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41" shapeId="0" xr:uid="{231C8C64-705E-4AE8-B58B-40BED079F0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42" shapeId="0" xr:uid="{FD3C9EDC-3CC7-421E-A577-AD9EC067EE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43" shapeId="0" xr:uid="{5FA35C8A-CA2D-4752-9D0B-EB5E814AD9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44" shapeId="0" xr:uid="{33377773-9E52-48AC-8E31-7CE3BD41E4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45" shapeId="0" xr:uid="{47993C58-1906-42E7-AAF8-EF2E261464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46" shapeId="0" xr:uid="{67B881F6-8552-4FD9-B4FF-810D0A1611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47" shapeId="0" xr:uid="{3B871825-B2D3-446F-9054-B806DDF54E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
deposito s/399</t>
      </text>
    </comment>
    <comment ref="DV13" authorId="148" shapeId="0" xr:uid="{D16D92C4-654D-4041-8878-F1161F72C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49" shapeId="0" xr:uid="{0D710BB3-7806-482E-B1FA-672213CFB6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50" shapeId="0" xr:uid="{2840198A-BB85-425A-A980-9EFFA806A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51" shapeId="0" xr:uid="{6376CA19-703E-4B13-8C44-508D5FDB99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52" shapeId="0" xr:uid="{BE36980A-966A-4EA8-94D9-1DFC4A06E6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53" shapeId="0" xr:uid="{7ACC95F3-CAE9-46D7-80B2-B6F18BB43D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54" shapeId="0" xr:uid="{E0A772CA-193B-4DE1-BACB-09868C93C8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55" shapeId="0" xr:uid="{797571DA-8C8F-4E24-B989-D78B3EF8F9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
s/329</t>
      </text>
    </comment>
    <comment ref="FF13" authorId="156" shapeId="0" xr:uid="{3E8E5DCE-59AC-4C91-9A73-CEE7CD1BA2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s/163.86
s/21.80
s/118.86</t>
      </text>
    </comment>
    <comment ref="BF14" authorId="157" shapeId="0" xr:uid="{49C3A8CC-E30E-497F-B3A6-53B236E0B4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58" shapeId="0" xr:uid="{80E1491A-2526-4766-A88E-815F0E3667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59" shapeId="0" xr:uid="{34A0F37D-6709-4894-AB7A-362A0214E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60" shapeId="0" xr:uid="{B1AF0C37-8BEE-4B9D-98A7-6AA26AF10D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61" shapeId="0" xr:uid="{FE67A20C-C645-4045-8437-E3C86D9F2F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62" shapeId="0" xr:uid="{6862D1C1-6BA7-4040-B743-1F5A6A29C1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63" shapeId="0" xr:uid="{49949A02-78DE-4C91-971A-9DB795A303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64" shapeId="0" xr:uid="{29B41ECC-51E1-4708-9599-C7D0A733C2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65" shapeId="0" xr:uid="{96AD016A-6A10-41DC-9A3D-3246AE9040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66" shapeId="0" xr:uid="{80412322-5FAB-496D-9388-7AB743915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67" shapeId="0" xr:uid="{5301299E-44A3-42AC-8AB2-0C9EB236F0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68" shapeId="0" xr:uid="{9F9F150B-5002-4AC6-B8B6-9F9E546925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s/124.8
%: s/357
descuento flet: s/110.72</t>
      </text>
    </comment>
    <comment ref="DV14" authorId="169" shapeId="0" xr:uid="{CBF4818B-B12A-4E8B-B5B2-159F71C2EC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70" shapeId="0" xr:uid="{835CAA15-0878-42AB-BFAF-8CCCCB1F77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FB14" authorId="171" shapeId="0" xr:uid="{1AE926D8-CA2B-40D2-BADB-995FE5279D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s/326.03
s/81.36</t>
      </text>
    </comment>
    <comment ref="C15" authorId="172" shapeId="0" xr:uid="{6B9267EF-F0A5-401D-B190-9EBD79B2DF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73" shapeId="0" xr:uid="{274B59F8-C379-41EF-99AC-3CC20F29CD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74" shapeId="0" xr:uid="{16552CE9-414E-48DD-AA4C-74E053DC92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75" shapeId="0" xr:uid="{9892F691-0E22-4015-B217-56A3EE7C5C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76" shapeId="0" xr:uid="{4FCA823F-459D-4850-B64E-09F3E8DF79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77" shapeId="0" xr:uid="{DA8F1217-495B-47E4-8C66-BD6EE35780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78" shapeId="0" xr:uid="{C49BD267-EECB-4236-AE66-C339B60181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79" shapeId="0" xr:uid="{5CCD27F7-698C-4B1B-978A-AA12665F55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80" shapeId="0" xr:uid="{EEBF6DB0-4522-4927-81FF-A2CE02A7F6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81" shapeId="0" xr:uid="{3E7C3D1F-006D-4A24-939A-258EB771FC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82" shapeId="0" xr:uid="{186D100A-3D9B-4DF1-81E5-DEEC13D434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83" shapeId="0" xr:uid="{51B0F6AF-411F-4978-9C8B-139A680364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84" shapeId="0" xr:uid="{602BEF45-9A72-4228-9936-074AA0B048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85" shapeId="0" xr:uid="{941F9F6C-36AA-4DF3-B4DD-CD6D2F7DFE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5" authorId="186" shapeId="0" xr:uid="{A21F4807-583D-41BE-B1AA-9718354905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87" shapeId="0" xr:uid="{D681E806-A5C4-4CCA-9884-72C8769973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88" shapeId="0" xr:uid="{7665DAFC-E717-41D3-BA31-88A38E0265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DV15" authorId="189" shapeId="0" xr:uid="{A187FB81-CB9D-4380-B0CA-889D5D30FF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s/213.78
s/18.20</t>
      </text>
    </comment>
    <comment ref="V16" authorId="190" shapeId="0" xr:uid="{8B1B7776-6430-4382-9E6E-517474DAD8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191" shapeId="0" xr:uid="{766CBFB4-384B-4D5B-A1FC-406093453A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192" shapeId="0" xr:uid="{710E5DAC-B008-4919-AE16-A93075EE64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193" shapeId="0" xr:uid="{1901DB17-418C-4CB2-96B3-2D934F34BA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194" shapeId="0" xr:uid="{74AC4350-ED0B-4F9E-99C3-DD7DB3798F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195" shapeId="0" xr:uid="{37FE4F77-F01E-4B9F-AB69-626842C762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196" shapeId="0" xr:uid="{D719CF76-0F4E-46B1-B07C-2045B4C83F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197" shapeId="0" xr:uid="{29A22896-ED01-4875-9A6A-C46733FE9B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198" shapeId="0" xr:uid="{B5B063BA-58A3-488B-8F2F-4627D415B3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199" shapeId="0" xr:uid="{81BD1CBE-EA94-45A0-BB09-1B407988F6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200" shapeId="0" xr:uid="{D12F342A-2A1E-4FC9-A13F-9F0A93C5E1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201" shapeId="0" xr:uid="{220F0C3B-68F9-476F-BD78-065510368A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202" shapeId="0" xr:uid="{C6B7B330-82A3-4C08-AA73-6AC763F956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203" shapeId="0" xr:uid="{4D2B7702-B969-43CA-B921-DEDAD4FEB0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
s/46.70</t>
      </text>
    </comment>
    <comment ref="BN17" authorId="204" shapeId="0" xr:uid="{CA3E3A4E-7596-4180-A697-5D864439BE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205" shapeId="0" xr:uid="{E738829D-ECC0-463F-A7D8-5942A990D5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206" shapeId="0" xr:uid="{F486ADDF-C633-4796-8AEE-8448C02317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207" shapeId="0" xr:uid="{E46D3C03-422C-4FE9-8D12-EE827340DE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208" shapeId="0" xr:uid="{AD412CAD-DFC9-4F37-A79F-8FB56F9F46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209" shapeId="0" xr:uid="{68D76113-C9DE-461F-B6EE-A80E4D6E21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s/278.30
flet: s/146.66
%: S/110.55</t>
      </text>
    </comment>
    <comment ref="CP17" authorId="210" shapeId="0" xr:uid="{5E83D2B4-CC22-4A3A-BC85-BF4570A569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211" shapeId="0" xr:uid="{818796B1-D7E8-42CF-B438-BA73F7B5F4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212" shapeId="0" xr:uid="{A9ADB902-5383-4E22-AF36-DB79F5574C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213" shapeId="0" xr:uid="{0CEA876A-31F2-4A4B-9B47-BCB6FE28E5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14" shapeId="0" xr:uid="{04003194-BDCA-4571-B659-96892D0C7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15" shapeId="0" xr:uid="{941D3413-D345-4BA9-BA75-6E27386E73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16" shapeId="0" xr:uid="{48FBC9AF-9BEE-4230-9D70-07459C6F86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17" shapeId="0" xr:uid="{EE200807-8556-4AAC-AF3D-2BC42DCE84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18" shapeId="0" xr:uid="{B6177907-6024-4445-B2FB-FF22431678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19" shapeId="0" xr:uid="{F92D8245-6AA8-4869-A21E-63F971B09B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20" shapeId="0" xr:uid="{63A6AAFC-2CDC-4A94-BC49-BB87B5968C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21" shapeId="0" xr:uid="{2FD2B967-F1BA-42E8-AA6C-0B1BD81C58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22" shapeId="0" xr:uid="{4CAA0091-1CC3-484B-9344-3EBCA231A6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s/250.88</t>
      </text>
    </comment>
    <comment ref="BV18" authorId="223" shapeId="0" xr:uid="{4B1C73A7-F990-42F5-B949-65893B8D3E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24" shapeId="0" xr:uid="{0CDA54AD-197B-4F24-B6B9-F5EB6F06A4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25" shapeId="0" xr:uid="{CF5BFE07-75FB-4798-A03A-6CB95F5479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26" shapeId="0" xr:uid="{6EE2110D-95C6-4778-B9EC-7B59C4F660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27" shapeId="0" xr:uid="{B2278736-E72F-471F-8394-599FE28435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
s/248.55
s/234.70
s/74.52</t>
      </text>
    </comment>
    <comment ref="DB18" authorId="228" shapeId="0" xr:uid="{82E5C165-A2E0-45BD-85FA-F700C6391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s/225.48
s/396.33
s/37.80</t>
      </text>
    </comment>
    <comment ref="DF18" authorId="229" shapeId="0" xr:uid="{9FB8F9DC-EA68-42F4-9E49-F0C7E2CD12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s/308.40</t>
      </text>
    </comment>
    <comment ref="V19" authorId="230" shapeId="0" xr:uid="{BB497F9A-B9C0-434D-90E9-CB6E9518B0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31" shapeId="0" xr:uid="{44A93C2C-BEE0-46A1-A444-7BCC9C88AF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32" shapeId="0" xr:uid="{402412DD-0F23-4A5D-B48E-FFCF91723F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33" shapeId="0" xr:uid="{059A7126-E58B-4786-881D-17B3E51ECE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s/299.11
s/324.89</t>
      </text>
    </comment>
    <comment ref="AL19" authorId="234" shapeId="0" xr:uid="{6B5ADB84-A29C-422D-AE97-641597611C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
s/393</t>
      </text>
    </comment>
    <comment ref="AX19" authorId="235" shapeId="0" xr:uid="{0A95DD05-8734-4187-BE33-A4E523C352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s/55.12</t>
      </text>
    </comment>
    <comment ref="BB19" authorId="236" shapeId="0" xr:uid="{FFCC1404-CBB4-4349-868B-73CC2CC1D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s/197.35
s/457.15</t>
      </text>
    </comment>
    <comment ref="BF19" authorId="237" shapeId="0" xr:uid="{FF7CB9E4-0E6D-4D8D-9BCE-B57534C894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s/332.06
s/291.90</t>
      </text>
    </comment>
    <comment ref="V20" authorId="238" shapeId="0" xr:uid="{846D841A-5456-4A65-A70D-D47713D0C9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39" shapeId="0" xr:uid="{B6DB2AF4-BCE6-4984-93A9-5492AC0DCF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40" shapeId="0" xr:uid="{15D5676E-D903-416D-AC0E-8E280AF1C6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
Descuento por BONO: s/128.4
depósito: s/135</t>
      </text>
    </comment>
    <comment ref="AH20" authorId="241" shapeId="0" xr:uid="{8D18B4AA-17E2-47EF-85BC-7688B1E2E5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42" shapeId="0" xr:uid="{D1D77304-BC9D-40A1-8C9C-5414981559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43" shapeId="0" xr:uid="{3676047B-8583-44AB-B6DB-6B04576A80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44" shapeId="0" xr:uid="{BA6E86FC-DFBC-43DE-B2D6-42A1C99BE0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45" shapeId="0" xr:uid="{68C457DB-2CEC-41B9-AEAD-26202B3BE9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BB21" authorId="246" shapeId="0" xr:uid="{80018533-FA93-4AF1-841B-A4B4D0DB6E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s/157.66
s/144.30
s/185.12</t>
      </text>
    </comment>
    <comment ref="V22" authorId="247" shapeId="0" xr:uid="{65830C51-61C9-4F33-8607-C1AE5A85DC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2" authorId="248" shapeId="0" xr:uid="{9552F1E1-3289-44EA-9680-908BC00BF1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2" authorId="249" shapeId="0" xr:uid="{FB0BEC7C-E58D-4C80-8C9D-1E7C7EF4EC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BB22" authorId="250" shapeId="0" xr:uid="{8DAFD21D-FD11-4826-A702-696949551E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s/236.39</t>
      </text>
    </comment>
    <comment ref="V23" authorId="251" shapeId="0" xr:uid="{728C07E4-464D-4A3F-9BD9-4765909A69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3" authorId="252" shapeId="0" xr:uid="{69B3C30A-DB7C-4739-8240-C96CE9A3F8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V25" authorId="253" shapeId="0" xr:uid="{3CC616BD-D06C-405F-B4EF-8B4A913DCB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54" shapeId="0" xr:uid="{BD3A6678-D2F7-4178-8934-67AD26083C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55" shapeId="0" xr:uid="{D0D08E1B-4BB7-42BD-BC14-BB4DDFFCAA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56" shapeId="0" xr:uid="{E26873D7-707B-4E3F-8B83-550ABA01CF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57" shapeId="0" xr:uid="{637C7EFF-074D-4C4E-A850-BBFB73DFF9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58" shapeId="0" xr:uid="{C0D3EB31-59A7-40E1-BC35-C0ABA20BA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59" shapeId="0" xr:uid="{8186F0C9-082C-4668-8012-461E717B9F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
S/61.05</t>
      </text>
    </comment>
    <comment ref="AT26" authorId="260" shapeId="0" xr:uid="{4B962E9E-31FC-44FE-BCA9-6DD73E6219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s/262.30
s/224.90</t>
      </text>
    </comment>
    <comment ref="V27" authorId="261" shapeId="0" xr:uid="{430A65F6-C6D6-4766-9AC5-036CF42463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AT27" authorId="262" shapeId="0" xr:uid="{C18EFF53-28B9-4F0F-9D57-2584490C31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s/134.69
s/159.42
Respuesta:
    s/199.68</t>
      </text>
    </comment>
    <comment ref="V28" authorId="263" shapeId="0" xr:uid="{6592F6C8-D9C9-4B45-A702-B26F2065A0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64" shapeId="0" xr:uid="{2EC33F17-B1E2-4045-9BCB-326D524E68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V30" authorId="265" shapeId="0" xr:uid="{AF29B80E-819E-4AAE-B4F0-6990A6CADC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66" shapeId="0" xr:uid="{5B2BC976-B936-4B36-8EC3-BC34154375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67" shapeId="0" xr:uid="{C9AE5501-1F78-4C60-B70D-4A9B052403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68" shapeId="0" xr:uid="{925FF26A-7831-4CBF-9676-0C086F392A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69" shapeId="0" xr:uid="{1A3F6D93-E2DE-4D1D-8445-ADA21C376C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
s/97.05
s/166.42</t>
      </text>
    </comment>
    <comment ref="AT30" authorId="270" shapeId="0" xr:uid="{D163A1EA-6CA4-4913-BE49-3142620F43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S/251.85</t>
      </text>
    </comment>
    <comment ref="V31" authorId="271" shapeId="0" xr:uid="{15FF5B66-9D4B-415A-AD80-4361C4A1B0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V32" authorId="272" shapeId="0" xr:uid="{F5A76838-D7CA-4D34-BA50-9AA4929D29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73" shapeId="0" xr:uid="{0EE95EC5-3952-4D17-9112-68795035F6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74" shapeId="0" xr:uid="{2031232E-457B-4CF0-817A-BA6AA25108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
51.99</t>
      </text>
    </comment>
    <comment ref="AT32" authorId="275" shapeId="0" xr:uid="{B7305B05-FBCA-475C-96D1-D8F344AF13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s/206.86
s/226.50
S/48.50</t>
      </text>
    </comment>
    <comment ref="AX32" authorId="276" shapeId="0" xr:uid="{B4488EC5-7E3B-41A7-AFD9-B1FFBA55D1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S/330.05</t>
      </text>
    </comment>
    <comment ref="AD34" authorId="277" shapeId="0" xr:uid="{7BA4E822-208F-4309-980A-F15BE5DE6D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AL34" authorId="278" shapeId="0" xr:uid="{44AF5809-E977-44F2-AEFE-924679761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s/254.56
s/175.40</t>
      </text>
    </comment>
    <comment ref="V35" authorId="279" shapeId="0" xr:uid="{2490FE9E-C11B-4173-96B1-AF50FDCFCE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280" shapeId="0" xr:uid="{E851C19D-7F3E-4AE8-88A0-B980CB0E0B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281" shapeId="0" xr:uid="{12A08B7D-26EA-4E42-BCE0-8053779AD2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
s/277.22
s/11.35</t>
      </text>
    </comment>
    <comment ref="AP35" authorId="282" shapeId="0" xr:uid="{C19298C2-56E6-49F4-A76B-B4235A42E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s/118.80</t>
      </text>
    </comment>
    <comment ref="AD39" authorId="283" shapeId="0" xr:uid="{0C73FBDD-5DF2-42B5-A49A-67EDB5571E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s/227.93</t>
      </text>
    </comment>
    <comment ref="V40" authorId="284" shapeId="0" xr:uid="{7265190E-0AAE-4CF3-AA00-8F59240F5B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s/120.25
s/55.80
S/368</t>
      </text>
    </comment>
    <comment ref="V41" authorId="285" shapeId="0" xr:uid="{B416E3C1-CA15-4BA8-A4B9-B647C8F95A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s/210.52
s/30.90
s/288.58</t>
      </text>
    </comment>
    <comment ref="V43" authorId="286" shapeId="0" xr:uid="{36211CD7-71EA-4797-B582-ABFE1CD389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s/223.79
s/306.21</t>
      </text>
    </comment>
  </commentList>
</comments>
</file>

<file path=xl/sharedStrings.xml><?xml version="1.0" encoding="utf-8"?>
<sst xmlns="http://schemas.openxmlformats.org/spreadsheetml/2006/main" count="2476" uniqueCount="272">
  <si>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</si>
  <si>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</si>
  <si>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</si>
  <si>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</si>
  <si>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</si>
  <si>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</si>
  <si>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</si>
  <si>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</si>
  <si>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</si>
  <si>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</si>
  <si>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</si>
  <si>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</si>
  <si>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</si>
  <si>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</si>
  <si>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</si>
  <si>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</si>
  <si>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</si>
  <si>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</si>
  <si>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</si>
  <si>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</si>
  <si>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</si>
  <si>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</si>
  <si>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</si>
  <si>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</si>
  <si>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</si>
  <si>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</si>
  <si>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</si>
  <si>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</si>
  <si>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</si>
  <si>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</si>
  <si>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</si>
  <si>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</si>
  <si>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</si>
  <si>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</si>
  <si>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</si>
  <si>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</si>
  <si>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</si>
  <si>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</si>
  <si>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</si>
  <si>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</si>
  <si>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</si>
  <si>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</si>
  <si>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</si>
  <si>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</si>
  <si>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</si>
  <si>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</si>
  <si>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</si>
  <si>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</si>
  <si>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</si>
  <si>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</si>
  <si>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</si>
  <si>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</si>
  <si>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</si>
  <si>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</si>
  <si>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</si>
  <si>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</si>
  <si>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</si>
  <si>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</si>
  <si>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</si>
  <si>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</si>
  <si>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</si>
  <si>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</si>
  <si>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</si>
  <si>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</si>
  <si>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</si>
  <si>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</si>
  <si>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</si>
  <si>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</si>
  <si>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</si>
  <si>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</si>
  <si>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</si>
  <si>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</si>
  <si>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</si>
  <si>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</si>
  <si>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</si>
  <si>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</si>
  <si>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</si>
  <si>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</si>
  <si>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</si>
  <si>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</si>
  <si>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</si>
  <si>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</si>
  <si>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</si>
  <si>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</si>
  <si>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</si>
  <si>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</si>
  <si>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</si>
  <si>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</si>
  <si>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</si>
  <si>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</si>
  <si>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</si>
  <si>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</si>
  <si>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</si>
  <si>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</si>
  <si>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</si>
  <si>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</si>
  <si>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</si>
  <si>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</si>
  <si>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</si>
  <si>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</si>
  <si>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</si>
  <si>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</si>
  <si>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</si>
  <si>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</si>
  <si>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</si>
  <si>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</si>
  <si>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</si>
  <si>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</si>
  <si>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</si>
  <si>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</si>
  <si>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</si>
  <si>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</si>
  <si>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</si>
  <si>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</si>
  <si>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</si>
  <si>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</si>
  <si>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CUOTA 50</t>
  </si>
  <si>
    <t>CUOTA 51</t>
  </si>
  <si>
    <t>CUOTA 52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</si>
  <si>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</si>
  <si>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</si>
  <si>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</si>
  <si>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</si>
  <si>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</si>
  <si>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</si>
  <si>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</si>
  <si>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</si>
  <si>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</si>
  <si>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</si>
  <si>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</si>
  <si>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</si>
  <si>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</si>
  <si>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</si>
  <si>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</si>
  <si>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</si>
  <si>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</si>
  <si>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</si>
  <si>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</si>
  <si>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</si>
  <si>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</si>
  <si>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</si>
  <si>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</si>
  <si>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</si>
  <si>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</si>
  <si>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</si>
  <si>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</si>
  <si>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</si>
  <si>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</si>
  <si>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</si>
  <si>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</si>
  <si>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</si>
  <si>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</si>
  <si>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</si>
  <si>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</si>
  <si>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</si>
  <si>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</si>
  <si>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</si>
  <si>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</si>
  <si>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</si>
  <si>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</si>
  <si>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</si>
  <si>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</si>
  <si>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</si>
  <si>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</si>
  <si>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</si>
  <si>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</si>
  <si>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</si>
  <si>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</si>
  <si>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</si>
  <si>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</si>
  <si>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</si>
  <si>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</si>
  <si>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</si>
  <si>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</si>
  <si>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</si>
  <si>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</si>
  <si>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CWP642</t>
  </si>
  <si>
    <t xml:space="preserve">Picoy Aguirre Einstein Yury 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</si>
  <si>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</si>
  <si>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</si>
  <si>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</si>
  <si>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</si>
  <si>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</si>
  <si>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</si>
  <si>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</si>
  <si>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</si>
  <si>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</si>
  <si>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</si>
  <si>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</si>
  <si>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</si>
  <si>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</si>
  <si>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</si>
  <si>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</si>
  <si>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</si>
  <si>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</si>
  <si>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</si>
  <si>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</si>
  <si>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</si>
  <si>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</si>
  <si>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</si>
  <si>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</si>
  <si>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</si>
  <si>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</si>
  <si>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</si>
  <si>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</si>
  <si>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</si>
  <si>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</si>
  <si>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</si>
  <si>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</si>
  <si>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</si>
  <si>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</si>
  <si>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</si>
  <si>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</si>
  <si>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</si>
  <si>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</si>
  <si>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>926736209 - 938227682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</si>
  <si>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</si>
  <si>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</si>
  <si>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</si>
  <si>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</si>
  <si>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</si>
  <si>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</si>
  <si>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</si>
  <si>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</si>
  <si>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</si>
  <si>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</si>
  <si>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</si>
  <si>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</si>
  <si>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</si>
  <si>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 xml:space="preserve">Quiñoñez Tuesta Luis Fernando </t>
  </si>
  <si>
    <t>CYJ463</t>
  </si>
  <si>
    <t>932 321 494</t>
  </si>
  <si>
    <t xml:space="preserve">Montañez Vivanco John Stephen </t>
  </si>
  <si>
    <t>CYL429</t>
  </si>
  <si>
    <t>945 215 390</t>
  </si>
  <si>
    <t xml:space="preserve">Rimapa mondragon Luis miguel </t>
  </si>
  <si>
    <t>CYJ575</t>
  </si>
  <si>
    <t>986 540 101</t>
  </si>
  <si>
    <t xml:space="preserve">Talledo Franco Eduardo Alonso </t>
  </si>
  <si>
    <t>CYI077</t>
  </si>
  <si>
    <t>09766265</t>
  </si>
  <si>
    <t xml:space="preserve">Lazo Surichaqui Julio </t>
  </si>
  <si>
    <t xml:space="preserve">KIA SOLUTO </t>
  </si>
  <si>
    <t>AUTOS SEMINUEVOS 2026 - II</t>
  </si>
  <si>
    <t>CRL334</t>
  </si>
  <si>
    <t>76887861</t>
  </si>
  <si>
    <t>921 842 385</t>
  </si>
  <si>
    <t>Farro Malasque Jean Carlos</t>
  </si>
  <si>
    <t>Promedio</t>
  </si>
  <si>
    <t>997 474 254 - 991 310 154</t>
  </si>
  <si>
    <t>INACTIVO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</si>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</sst>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0" fillId="0" borderId="23" xfId="0" applyFont="1" applyBorder="1"/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1" xfId="0" applyFont="1" applyBorder="1"/>
    <xf numFmtId="0" fontId="10" fillId="0" borderId="11" xfId="0" applyFont="1" applyBorder="1"/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168" fontId="10" fillId="0" borderId="20" xfId="0" applyNumberFormat="1" applyFont="1" applyBorder="1"/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0.97123519458544838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9-4ECF-89C9-7DDDB0601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237781"/>
        <c:axId val="693879480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2.4566473988439308E-2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9-4ECF-89C9-7DDDB0601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303464"/>
        <c:axId val="1990215364"/>
      </c:lineChart>
      <c:catAx>
        <c:axId val="393237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93879480"/>
        <c:crosses val="autoZero"/>
        <c:auto val="1"/>
        <c:lblAlgn val="ctr"/>
        <c:lblOffset val="100"/>
        <c:noMultiLvlLbl val="1"/>
      </c:catAx>
      <c:valAx>
        <c:axId val="693879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393237781"/>
        <c:crosses val="autoZero"/>
        <c:crossBetween val="between"/>
      </c:valAx>
      <c:catAx>
        <c:axId val="1784303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90215364"/>
        <c:crosses val="autoZero"/>
        <c:auto val="1"/>
        <c:lblAlgn val="ctr"/>
        <c:lblOffset val="100"/>
        <c:noMultiLvlLbl val="1"/>
      </c:catAx>
      <c:valAx>
        <c:axId val="199021536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78430346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142875</xdr:colOff>
      <xdr:row>19</xdr:row>
      <xdr:rowOff>95250</xdr:rowOff>
    </xdr:from>
    <xdr:to>
      <xdr:col>38</xdr:col>
      <xdr:colOff>142875</xdr:colOff>
      <xdr:row>25</xdr:row>
      <xdr:rowOff>38100</xdr:rowOff>
    </xdr:to>
    <xdr:sp macro="" textlink="">
      <xdr:nvSpPr>
        <xdr:cNvPr id="3378" name="Text Box 306" hidden="1">
          <a:extLst>
            <a:ext uri="{FF2B5EF4-FFF2-40B4-BE49-F238E27FC236}">
              <a16:creationId xmlns:a16="http://schemas.microsoft.com/office/drawing/2014/main" id="{8C8EA50B-4C6A-A86C-FA01-2C52097B5C5B}"/>
            </a:ext>
          </a:extLst>
        </xdr:cNvPr>
        <xdr:cNvSpPr txBox="1">
          <a:spLocks noChangeArrowheads="1"/>
        </xdr:cNvSpPr>
      </xdr:nvSpPr>
      <xdr:spPr bwMode="auto">
        <a:xfrm>
          <a:off x="25003125" y="4200525"/>
          <a:ext cx="3143250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12</xdr:row>
      <xdr:rowOff>95250</xdr:rowOff>
    </xdr:from>
    <xdr:to>
      <xdr:col>134</xdr:col>
      <xdr:colOff>142875</xdr:colOff>
      <xdr:row>19</xdr:row>
      <xdr:rowOff>38100</xdr:rowOff>
    </xdr:to>
    <xdr:sp macro="" textlink="">
      <xdr:nvSpPr>
        <xdr:cNvPr id="3298" name="Text Box 226" hidden="1">
          <a:extLst>
            <a:ext uri="{FF2B5EF4-FFF2-40B4-BE49-F238E27FC236}">
              <a16:creationId xmlns:a16="http://schemas.microsoft.com/office/drawing/2014/main" id="{9232A90F-0433-50C5-0DB3-1875CFD0A7DF}"/>
            </a:ext>
          </a:extLst>
        </xdr:cNvPr>
        <xdr:cNvSpPr txBox="1">
          <a:spLocks noChangeArrowheads="1"/>
        </xdr:cNvSpPr>
      </xdr:nvSpPr>
      <xdr:spPr bwMode="auto">
        <a:xfrm>
          <a:off x="100631625" y="2581275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138</xdr:col>
      <xdr:colOff>142875</xdr:colOff>
      <xdr:row>7</xdr:row>
      <xdr:rowOff>95250</xdr:rowOff>
    </xdr:from>
    <xdr:to>
      <xdr:col>142</xdr:col>
      <xdr:colOff>142875</xdr:colOff>
      <xdr:row>13</xdr:row>
      <xdr:rowOff>38100</xdr:rowOff>
    </xdr:to>
    <xdr:sp macro="" textlink="">
      <xdr:nvSpPr>
        <xdr:cNvPr id="3280" name="Text Box 208" hidden="1">
          <a:extLst>
            <a:ext uri="{FF2B5EF4-FFF2-40B4-BE49-F238E27FC236}">
              <a16:creationId xmlns:a16="http://schemas.microsoft.com/office/drawing/2014/main" id="{68EA3B78-2966-ADE9-1200-FE54EBF32C05}"/>
            </a:ext>
          </a:extLst>
        </xdr:cNvPr>
        <xdr:cNvSpPr txBox="1">
          <a:spLocks noChangeArrowheads="1"/>
        </xdr:cNvSpPr>
      </xdr:nvSpPr>
      <xdr:spPr bwMode="auto">
        <a:xfrm>
          <a:off x="106918125" y="1704975"/>
          <a:ext cx="3143250" cy="1047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277" name="Text Box 205" hidden="1">
          <a:extLst>
            <a:ext uri="{FF2B5EF4-FFF2-40B4-BE49-F238E27FC236}">
              <a16:creationId xmlns:a16="http://schemas.microsoft.com/office/drawing/2014/main" id="{3728DE64-C937-31D3-79A0-584396ABEB7B}"/>
            </a:ext>
          </a:extLst>
        </xdr:cNvPr>
        <xdr:cNvSpPr txBox="1">
          <a:spLocks noChangeArrowheads="1"/>
        </xdr:cNvSpPr>
      </xdr:nvSpPr>
      <xdr:spPr bwMode="auto">
        <a:xfrm>
          <a:off x="53463825" y="3971925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26</xdr:row>
      <xdr:rowOff>38100</xdr:rowOff>
    </xdr:to>
    <xdr:sp macro="" textlink="">
      <xdr:nvSpPr>
        <xdr:cNvPr id="3238" name="Text Box 166" hidden="1">
          <a:extLst>
            <a:ext uri="{FF2B5EF4-FFF2-40B4-BE49-F238E27FC236}">
              <a16:creationId xmlns:a16="http://schemas.microsoft.com/office/drawing/2014/main" id="{1B0518F1-8D52-669C-3DD6-37D506A24796}"/>
            </a:ext>
          </a:extLst>
        </xdr:cNvPr>
        <xdr:cNvSpPr txBox="1">
          <a:spLocks noChangeArrowheads="1"/>
        </xdr:cNvSpPr>
      </xdr:nvSpPr>
      <xdr:spPr bwMode="auto">
        <a:xfrm>
          <a:off x="53463825" y="3971925"/>
          <a:ext cx="3143250" cy="191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170</xdr:col>
      <xdr:colOff>142875</xdr:colOff>
      <xdr:row>4</xdr:row>
      <xdr:rowOff>95250</xdr:rowOff>
    </xdr:from>
    <xdr:to>
      <xdr:col>174</xdr:col>
      <xdr:colOff>142875</xdr:colOff>
      <xdr:row>11</xdr:row>
      <xdr:rowOff>38100</xdr:rowOff>
    </xdr:to>
    <xdr:sp macro="" textlink="">
      <xdr:nvSpPr>
        <xdr:cNvPr id="3214" name="Text Box 142" hidden="1">
          <a:extLst>
            <a:ext uri="{FF2B5EF4-FFF2-40B4-BE49-F238E27FC236}">
              <a16:creationId xmlns:a16="http://schemas.microsoft.com/office/drawing/2014/main" id="{66D17515-CEF9-C5E2-8C16-E66F5C7D7223}"/>
            </a:ext>
          </a:extLst>
        </xdr:cNvPr>
        <xdr:cNvSpPr txBox="1">
          <a:spLocks noChangeArrowheads="1"/>
        </xdr:cNvSpPr>
      </xdr:nvSpPr>
      <xdr:spPr bwMode="auto">
        <a:xfrm>
          <a:off x="132064125" y="1219200"/>
          <a:ext cx="31432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199" name="Text Box 127" hidden="1">
          <a:extLst>
            <a:ext uri="{FF2B5EF4-FFF2-40B4-BE49-F238E27FC236}">
              <a16:creationId xmlns:a16="http://schemas.microsoft.com/office/drawing/2014/main" id="{24A09CD8-D5D2-E9E9-7831-246B535A9617}"/>
            </a:ext>
          </a:extLst>
        </xdr:cNvPr>
        <xdr:cNvSpPr txBox="1">
          <a:spLocks noChangeArrowheads="1"/>
        </xdr:cNvSpPr>
      </xdr:nvSpPr>
      <xdr:spPr bwMode="auto">
        <a:xfrm>
          <a:off x="590550" y="2419350"/>
          <a:ext cx="2828925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182</xdr:col>
      <xdr:colOff>142875</xdr:colOff>
      <xdr:row>3</xdr:row>
      <xdr:rowOff>95250</xdr:rowOff>
    </xdr:from>
    <xdr:to>
      <xdr:col>186</xdr:col>
      <xdr:colOff>142875</xdr:colOff>
      <xdr:row>11</xdr:row>
      <xdr:rowOff>38100</xdr:rowOff>
    </xdr:to>
    <xdr:sp macro="" textlink="">
      <xdr:nvSpPr>
        <xdr:cNvPr id="3193" name="Text Box 121" hidden="1">
          <a:extLst>
            <a:ext uri="{FF2B5EF4-FFF2-40B4-BE49-F238E27FC236}">
              <a16:creationId xmlns:a16="http://schemas.microsoft.com/office/drawing/2014/main" id="{309841AB-4547-DDF9-F6D3-1A3DC1CE105F}"/>
            </a:ext>
          </a:extLst>
        </xdr:cNvPr>
        <xdr:cNvSpPr txBox="1">
          <a:spLocks noChangeArrowheads="1"/>
        </xdr:cNvSpPr>
      </xdr:nvSpPr>
      <xdr:spPr bwMode="auto">
        <a:xfrm>
          <a:off x="141531975" y="933450"/>
          <a:ext cx="2514600" cy="1428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90</xdr:col>
      <xdr:colOff>142875</xdr:colOff>
      <xdr:row>17</xdr:row>
      <xdr:rowOff>95250</xdr:rowOff>
    </xdr:from>
    <xdr:to>
      <xdr:col>94</xdr:col>
      <xdr:colOff>142875</xdr:colOff>
      <xdr:row>23</xdr:row>
      <xdr:rowOff>38100</xdr:rowOff>
    </xdr:to>
    <xdr:sp macro="" textlink="">
      <xdr:nvSpPr>
        <xdr:cNvPr id="3177" name="Text Box 105" hidden="1">
          <a:extLst>
            <a:ext uri="{FF2B5EF4-FFF2-40B4-BE49-F238E27FC236}">
              <a16:creationId xmlns:a16="http://schemas.microsoft.com/office/drawing/2014/main" id="{E959288F-B4E9-7D0B-4DFB-0C654F0F2B74}"/>
            </a:ext>
          </a:extLst>
        </xdr:cNvPr>
        <xdr:cNvSpPr txBox="1">
          <a:spLocks noChangeArrowheads="1"/>
        </xdr:cNvSpPr>
      </xdr:nvSpPr>
      <xdr:spPr bwMode="auto">
        <a:xfrm>
          <a:off x="69199125" y="3771900"/>
          <a:ext cx="3143250" cy="1352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73" name="Text Box 101" hidden="1">
          <a:extLst>
            <a:ext uri="{FF2B5EF4-FFF2-40B4-BE49-F238E27FC236}">
              <a16:creationId xmlns:a16="http://schemas.microsoft.com/office/drawing/2014/main" id="{645773DE-5C5C-6A40-68E0-CFAFA98C08B9}"/>
            </a:ext>
          </a:extLst>
        </xdr:cNvPr>
        <xdr:cNvSpPr txBox="1">
          <a:spLocks noChangeArrowheads="1"/>
        </xdr:cNvSpPr>
      </xdr:nvSpPr>
      <xdr:spPr bwMode="auto">
        <a:xfrm>
          <a:off x="94345125" y="3048000"/>
          <a:ext cx="314325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142875</xdr:colOff>
      <xdr:row>20</xdr:row>
      <xdr:rowOff>95250</xdr:rowOff>
    </xdr:from>
    <xdr:to>
      <xdr:col>34</xdr:col>
      <xdr:colOff>142875</xdr:colOff>
      <xdr:row>26</xdr:row>
      <xdr:rowOff>38100</xdr:rowOff>
    </xdr:to>
    <xdr:sp macro="" textlink="">
      <xdr:nvSpPr>
        <xdr:cNvPr id="3170" name="Text Box 98" hidden="1">
          <a:extLst>
            <a:ext uri="{FF2B5EF4-FFF2-40B4-BE49-F238E27FC236}">
              <a16:creationId xmlns:a16="http://schemas.microsoft.com/office/drawing/2014/main" id="{DE2C143E-3F17-6CB2-4772-975EB73AF4D3}"/>
            </a:ext>
          </a:extLst>
        </xdr:cNvPr>
        <xdr:cNvSpPr txBox="1">
          <a:spLocks noChangeArrowheads="1"/>
        </xdr:cNvSpPr>
      </xdr:nvSpPr>
      <xdr:spPr bwMode="auto">
        <a:xfrm>
          <a:off x="21831300" y="4429125"/>
          <a:ext cx="3171825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142875</xdr:colOff>
      <xdr:row>19</xdr:row>
      <xdr:rowOff>95250</xdr:rowOff>
    </xdr:from>
    <xdr:to>
      <xdr:col>42</xdr:col>
      <xdr:colOff>142875</xdr:colOff>
      <xdr:row>25</xdr:row>
      <xdr:rowOff>38100</xdr:rowOff>
    </xdr:to>
    <xdr:sp macro="" textlink="">
      <xdr:nvSpPr>
        <xdr:cNvPr id="3144" name="Text Box 72" hidden="1">
          <a:extLst>
            <a:ext uri="{FF2B5EF4-FFF2-40B4-BE49-F238E27FC236}">
              <a16:creationId xmlns:a16="http://schemas.microsoft.com/office/drawing/2014/main" id="{91E9C7AF-DFBD-5EA5-8069-13AE688E353C}"/>
            </a:ext>
          </a:extLst>
        </xdr:cNvPr>
        <xdr:cNvSpPr txBox="1">
          <a:spLocks noChangeArrowheads="1"/>
        </xdr:cNvSpPr>
      </xdr:nvSpPr>
      <xdr:spPr bwMode="auto">
        <a:xfrm>
          <a:off x="28146375" y="4200525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110</xdr:col>
      <xdr:colOff>142875</xdr:colOff>
      <xdr:row>15</xdr:row>
      <xdr:rowOff>95250</xdr:rowOff>
    </xdr:from>
    <xdr:to>
      <xdr:col>114</xdr:col>
      <xdr:colOff>142875</xdr:colOff>
      <xdr:row>23</xdr:row>
      <xdr:rowOff>38100</xdr:rowOff>
    </xdr:to>
    <xdr:sp macro="" textlink="">
      <xdr:nvSpPr>
        <xdr:cNvPr id="3131" name="Text Box 59" hidden="1">
          <a:extLst>
            <a:ext uri="{FF2B5EF4-FFF2-40B4-BE49-F238E27FC236}">
              <a16:creationId xmlns:a16="http://schemas.microsoft.com/office/drawing/2014/main" id="{2E1AED24-8EA4-FF7D-5A66-B1DA1AA85182}"/>
            </a:ext>
          </a:extLst>
        </xdr:cNvPr>
        <xdr:cNvSpPr txBox="1">
          <a:spLocks noChangeArrowheads="1"/>
        </xdr:cNvSpPr>
      </xdr:nvSpPr>
      <xdr:spPr bwMode="auto">
        <a:xfrm>
          <a:off x="84915375" y="3295650"/>
          <a:ext cx="3143250" cy="1828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50</xdr:col>
      <xdr:colOff>142875</xdr:colOff>
      <xdr:row>19</xdr:row>
      <xdr:rowOff>95250</xdr:rowOff>
    </xdr:from>
    <xdr:to>
      <xdr:col>54</xdr:col>
      <xdr:colOff>142875</xdr:colOff>
      <xdr:row>25</xdr:row>
      <xdr:rowOff>38100</xdr:rowOff>
    </xdr:to>
    <xdr:sp macro="" textlink="">
      <xdr:nvSpPr>
        <xdr:cNvPr id="3129" name="Text Box 57" hidden="1">
          <a:extLst>
            <a:ext uri="{FF2B5EF4-FFF2-40B4-BE49-F238E27FC236}">
              <a16:creationId xmlns:a16="http://schemas.microsoft.com/office/drawing/2014/main" id="{38C204D6-2CAA-06FA-0018-9926EA4073E9}"/>
            </a:ext>
          </a:extLst>
        </xdr:cNvPr>
        <xdr:cNvSpPr txBox="1">
          <a:spLocks noChangeArrowheads="1"/>
        </xdr:cNvSpPr>
      </xdr:nvSpPr>
      <xdr:spPr bwMode="auto">
        <a:xfrm>
          <a:off x="37614225" y="4200525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126</xdr:col>
      <xdr:colOff>142875</xdr:colOff>
      <xdr:row>11</xdr:row>
      <xdr:rowOff>95250</xdr:rowOff>
    </xdr:from>
    <xdr:to>
      <xdr:col>130</xdr:col>
      <xdr:colOff>142875</xdr:colOff>
      <xdr:row>17</xdr:row>
      <xdr:rowOff>38100</xdr:rowOff>
    </xdr:to>
    <xdr:sp macro="" textlink="">
      <xdr:nvSpPr>
        <xdr:cNvPr id="3122" name="Text Box 50" hidden="1">
          <a:extLst>
            <a:ext uri="{FF2B5EF4-FFF2-40B4-BE49-F238E27FC236}">
              <a16:creationId xmlns:a16="http://schemas.microsoft.com/office/drawing/2014/main" id="{C6853EFA-F039-418A-47DF-A1D8EEE0AF7C}"/>
            </a:ext>
          </a:extLst>
        </xdr:cNvPr>
        <xdr:cNvSpPr txBox="1">
          <a:spLocks noChangeArrowheads="1"/>
        </xdr:cNvSpPr>
      </xdr:nvSpPr>
      <xdr:spPr bwMode="auto">
        <a:xfrm>
          <a:off x="97488375" y="2419350"/>
          <a:ext cx="314325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12</xdr:row>
      <xdr:rowOff>95250</xdr:rowOff>
    </xdr:from>
    <xdr:to>
      <xdr:col>138</xdr:col>
      <xdr:colOff>142875</xdr:colOff>
      <xdr:row>18</xdr:row>
      <xdr:rowOff>38100</xdr:rowOff>
    </xdr:to>
    <xdr:sp macro="" textlink="">
      <xdr:nvSpPr>
        <xdr:cNvPr id="3116" name="Text Box 44" hidden="1">
          <a:extLst>
            <a:ext uri="{FF2B5EF4-FFF2-40B4-BE49-F238E27FC236}">
              <a16:creationId xmlns:a16="http://schemas.microsoft.com/office/drawing/2014/main" id="{52B27771-A071-ACD0-C182-3A682A712A07}"/>
            </a:ext>
          </a:extLst>
        </xdr:cNvPr>
        <xdr:cNvSpPr txBox="1">
          <a:spLocks noChangeArrowheads="1"/>
        </xdr:cNvSpPr>
      </xdr:nvSpPr>
      <xdr:spPr bwMode="auto">
        <a:xfrm>
          <a:off x="103774875" y="25812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13</xdr:row>
      <xdr:rowOff>95250</xdr:rowOff>
    </xdr:from>
    <xdr:to>
      <xdr:col>126</xdr:col>
      <xdr:colOff>142875</xdr:colOff>
      <xdr:row>19</xdr:row>
      <xdr:rowOff>38100</xdr:rowOff>
    </xdr:to>
    <xdr:sp macro="" textlink="">
      <xdr:nvSpPr>
        <xdr:cNvPr id="3111" name="Text Box 39" hidden="1">
          <a:extLst>
            <a:ext uri="{FF2B5EF4-FFF2-40B4-BE49-F238E27FC236}">
              <a16:creationId xmlns:a16="http://schemas.microsoft.com/office/drawing/2014/main" id="{71040D1B-9317-4C38-4187-08B2E2C31ED2}"/>
            </a:ext>
          </a:extLst>
        </xdr:cNvPr>
        <xdr:cNvSpPr txBox="1">
          <a:spLocks noChangeArrowheads="1"/>
        </xdr:cNvSpPr>
      </xdr:nvSpPr>
      <xdr:spPr bwMode="auto">
        <a:xfrm>
          <a:off x="94345125" y="28098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154</xdr:col>
      <xdr:colOff>142875</xdr:colOff>
      <xdr:row>5</xdr:row>
      <xdr:rowOff>95250</xdr:rowOff>
    </xdr:from>
    <xdr:to>
      <xdr:col>158</xdr:col>
      <xdr:colOff>142875</xdr:colOff>
      <xdr:row>11</xdr:row>
      <xdr:rowOff>38100</xdr:rowOff>
    </xdr:to>
    <xdr:sp macro="" textlink="">
      <xdr:nvSpPr>
        <xdr:cNvPr id="3099" name="Text Box 27" hidden="1">
          <a:extLst>
            <a:ext uri="{FF2B5EF4-FFF2-40B4-BE49-F238E27FC236}">
              <a16:creationId xmlns:a16="http://schemas.microsoft.com/office/drawing/2014/main" id="{07872F19-F651-6844-0A69-6B37B54D734E}"/>
            </a:ext>
          </a:extLst>
        </xdr:cNvPr>
        <xdr:cNvSpPr txBox="1">
          <a:spLocks noChangeArrowheads="1"/>
        </xdr:cNvSpPr>
      </xdr:nvSpPr>
      <xdr:spPr bwMode="auto">
        <a:xfrm>
          <a:off x="119491125" y="1381125"/>
          <a:ext cx="3143250" cy="981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8</xdr:row>
      <xdr:rowOff>95250</xdr:rowOff>
    </xdr:from>
    <xdr:to>
      <xdr:col>138</xdr:col>
      <xdr:colOff>142875</xdr:colOff>
      <xdr:row>14</xdr:row>
      <xdr:rowOff>38100</xdr:rowOff>
    </xdr:to>
    <xdr:sp macro="" textlink="">
      <xdr:nvSpPr>
        <xdr:cNvPr id="3089" name="Text Box 17" hidden="1">
          <a:extLst>
            <a:ext uri="{FF2B5EF4-FFF2-40B4-BE49-F238E27FC236}">
              <a16:creationId xmlns:a16="http://schemas.microsoft.com/office/drawing/2014/main" id="{E688E657-A152-0D78-BC45-46AA2EF8B972}"/>
            </a:ext>
          </a:extLst>
        </xdr:cNvPr>
        <xdr:cNvSpPr txBox="1">
          <a:spLocks noChangeArrowheads="1"/>
        </xdr:cNvSpPr>
      </xdr:nvSpPr>
      <xdr:spPr bwMode="auto">
        <a:xfrm>
          <a:off x="103774875" y="1866900"/>
          <a:ext cx="31432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12</xdr:row>
      <xdr:rowOff>38100</xdr:rowOff>
    </xdr:to>
    <xdr:sp macro="" textlink="">
      <xdr:nvSpPr>
        <xdr:cNvPr id="3088" name="Text Box 16" hidden="1">
          <a:extLst>
            <a:ext uri="{FF2B5EF4-FFF2-40B4-BE49-F238E27FC236}">
              <a16:creationId xmlns:a16="http://schemas.microsoft.com/office/drawing/2014/main" id="{A9F1CC1A-2961-1C11-B744-9E2A6DD9D58B}"/>
            </a:ext>
          </a:extLst>
        </xdr:cNvPr>
        <xdr:cNvSpPr txBox="1">
          <a:spLocks noChangeArrowheads="1"/>
        </xdr:cNvSpPr>
      </xdr:nvSpPr>
      <xdr:spPr bwMode="auto">
        <a:xfrm>
          <a:off x="116347875" y="1381125"/>
          <a:ext cx="31432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080" name="Text Box 8" hidden="1">
          <a:extLst>
            <a:ext uri="{FF2B5EF4-FFF2-40B4-BE49-F238E27FC236}">
              <a16:creationId xmlns:a16="http://schemas.microsoft.com/office/drawing/2014/main" id="{065B52E1-522E-65B5-858B-619AEA9A7A18}"/>
            </a:ext>
          </a:extLst>
        </xdr:cNvPr>
        <xdr:cNvSpPr txBox="1">
          <a:spLocks noChangeArrowheads="1"/>
        </xdr:cNvSpPr>
      </xdr:nvSpPr>
      <xdr:spPr bwMode="auto">
        <a:xfrm>
          <a:off x="103774875" y="2219325"/>
          <a:ext cx="3143250" cy="1266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11</xdr:row>
      <xdr:rowOff>95250</xdr:rowOff>
    </xdr:from>
    <xdr:to>
      <xdr:col>138</xdr:col>
      <xdr:colOff>142875</xdr:colOff>
      <xdr:row>17</xdr:row>
      <xdr:rowOff>38100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F479FBCA-F79B-121B-28A2-BD0978C81460}"/>
            </a:ext>
          </a:extLst>
        </xdr:cNvPr>
        <xdr:cNvSpPr txBox="1">
          <a:spLocks noChangeArrowheads="1"/>
        </xdr:cNvSpPr>
      </xdr:nvSpPr>
      <xdr:spPr bwMode="auto">
        <a:xfrm>
          <a:off x="103774875" y="2419350"/>
          <a:ext cx="314325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12</xdr:row>
      <xdr:rowOff>38100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6627BB6D-480A-4D07-AD27-D1D3A632F118}"/>
            </a:ext>
          </a:extLst>
        </xdr:cNvPr>
        <xdr:cNvSpPr txBox="1">
          <a:spLocks noChangeArrowheads="1"/>
        </xdr:cNvSpPr>
      </xdr:nvSpPr>
      <xdr:spPr bwMode="auto">
        <a:xfrm>
          <a:off x="113204625" y="1381125"/>
          <a:ext cx="31432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142</xdr:col>
      <xdr:colOff>142875</xdr:colOff>
      <xdr:row>7</xdr:row>
      <xdr:rowOff>95250</xdr:rowOff>
    </xdr:from>
    <xdr:to>
      <xdr:col>146</xdr:col>
      <xdr:colOff>142875</xdr:colOff>
      <xdr:row>14</xdr:row>
      <xdr:rowOff>38100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40117451-78C5-CA72-37FA-9308C8CF667D}"/>
            </a:ext>
          </a:extLst>
        </xdr:cNvPr>
        <xdr:cNvSpPr txBox="1">
          <a:spLocks noChangeArrowheads="1"/>
        </xdr:cNvSpPr>
      </xdr:nvSpPr>
      <xdr:spPr bwMode="auto">
        <a:xfrm>
          <a:off x="110061375" y="1704975"/>
          <a:ext cx="3143250" cy="1285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5FF6BA86-164F-4DDF-AF98-D3FC5BBCCE25}" userId="" providerId="google-sheets"/>
  <person displayName="Jhajaira Ochoa" id="{A451E691-83D4-43E4-8D08-B556CE9DE95F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A451E691-83D4-43E4-8D08-B556CE9DE95F}" id="{5AD44697-C608-4E69-B27D-0E775281052C}" done="1">
    <text>Comisión de la empresa asociada por viaje: 26/01/2026</text>
  </threadedComment>
  <threadedComment ref="O3" dT="2025-12-12T21:15:00.00" personId="{A451E691-83D4-43E4-8D08-B556CE9DE95F}" id="{8AC1E33D-3718-4462-A06A-25602FE643D7}">
    <text>Adicionar 2 cuotas que pagó en soles, total de: s/718.00</text>
  </threadedComment>
  <threadedComment ref="BJ3" dT="2025-08-14T16:33:53.00" personId="{A451E691-83D4-43E4-8D08-B556CE9DE95F}" id="{09AFA7A8-9F7F-44C5-BBED-B7B48A32DFB0}">
    <text>Pagó la cuota el día miércoles con mora de 2días $2.78.
- $97 + $2.78 = $99.80</text>
  </threadedComment>
  <threadedComment ref="BN3" dT="2025-08-19T18:54:26.00" personId="{A451E691-83D4-43E4-8D08-B556CE9DE95F}" id="{A24FAF7B-5664-4036-A3E1-35FB0C3C3910}">
    <text>Pagó la cuota el día martes con mora de 1días $1.40.
- $97 + $2.78 = $99.80</text>
  </threadedComment>
  <threadedComment ref="BV3" dT="2025-09-01T17:25:37.00" personId="{A451E691-83D4-43E4-8D08-B556CE9DE95F}" id="{83394967-E934-468D-A549-EA1F5C2FA409}">
    <text>Interés por 1 día: $1.40, se genrará descuento del fleet s/376.60</text>
  </threadedComment>
  <threadedComment ref="BZ3" dT="2025-09-08T17:00:15.00" personId="{A451E691-83D4-43E4-8D08-B556CE9DE95F}" id="{65CE743F-B81A-43B5-B8D2-62E2D1C8EE53}">
    <text>Se genera descuento del fleet s/341.50</text>
  </threadedComment>
  <threadedComment ref="EH3" dT="2026-01-26T17:13:12.00" personId="{A451E691-83D4-43E4-8D08-B556CE9DE95F}" id="{01559298-DFF8-4C7D-9C8C-FAF3115270CF}">
    <text>Descuento %: $67.80
Deposito 26/01/26: $77.70</text>
  </threadedComment>
  <threadedComment ref="EL3" dT="2026-02-06T15:48:08.00" personId="{A451E691-83D4-43E4-8D08-B556CE9DE95F}" id="{D64B665B-8865-4DDC-BC53-73C1316FCCA9}">
    <text>Descuento %: $87.80
Depósito 06/02/26: $21
Depósito $41.38</text>
  </threadedComment>
  <threadedComment ref="EP3" dT="2026-03-02T19:22:41.00" personId="{A451E691-83D4-43E4-8D08-B556CE9DE95F}" id="{7A3FA2D4-76FA-4F97-965F-BDD46E7DBF3B}">
    <text>$10.20
deposito: $138
$95.24</text>
  </threadedComment>
  <threadedComment ref="ET3" dT="2026-03-16T17:55:50.00" personId="{A451E691-83D4-43E4-8D08-B556CE9DE95F}" id="{EE2E112A-193F-4CB0-85AF-682961D2E985}">
    <text>DESCUENTO %: $92.10
Depósito: $96.15</text>
  </threadedComment>
  <threadedComment ref="EX3" dT="2026-03-23T18:33:02.00" personId="{A451E691-83D4-43E4-8D08-B556CE9DE95F}" id="{365DFE6A-34C3-470A-B149-44517A97393B}">
    <text>DESCUENTO %: $46.34
%: $114.49
Descuento flet: $40.94</text>
  </threadedComment>
  <threadedComment ref="FJ3" dT="2026-02-09T15:53:02.00" personId="{A451E691-83D4-43E4-8D08-B556CE9DE95F}" id="{91C26E43-7431-4DB0-9E23-21761F1316B0}">
    <text>Cancelado con recaudo %</text>
  </threadedComment>
  <threadedComment ref="FN3" dT="2026-02-16T19:44:02.00" personId="{A451E691-83D4-43E4-8D08-B556CE9DE95F}" id="{AD9EE7B2-B4E3-4E01-92AE-67C85960C075}">
    <text>Descuento %: $69.50
Depósito: $39.60</text>
  </threadedComment>
  <threadedComment ref="FR3" dT="2026-03-02T19:17:00.00" personId="{A451E691-83D4-43E4-8D08-B556CE9DE95F}" id="{DE7DE09C-F97C-4845-9A00-D1765DABBD67}">
    <text>$72.5
Descuento %: $31</text>
  </threadedComment>
  <threadedComment ref="FV3" dT="2026-03-02T15:42:13.00" personId="{A451E691-83D4-43E4-8D08-B556CE9DE95F}" id="{3810242A-C69C-495A-BA74-404C5D3964D6}" done="1">
    <text>DESCUENTO %: $112.18</text>
  </threadedComment>
  <threadedComment ref="FZ3" dT="2026-03-09T14:16:44.00" personId="{A451E691-83D4-43E4-8D08-B556CE9DE95F}" id="{62DD73DB-BF12-41F7-8533-CF78265F1F9B}" done="1">
    <text>DESCUENTO %: $95.24</text>
  </threadedComment>
  <threadedComment ref="GD3" dT="2026-03-16T17:27:58.00" personId="{A451E691-83D4-43E4-8D08-B556CE9DE95F}" id="{E16F3F68-5BAA-4499-9B31-DB2FA3739649}" done="1">
    <text>DESCUENTO %: $92.10</text>
  </threadedComment>
  <threadedComment ref="GH3" dT="2026-03-23T13:38:50.00" personId="{A451E691-83D4-43E4-8D08-B556CE9DE95F}" id="{A1768FB4-1864-4FC1-A3C8-05E090337152}" done="1">
    <text>DESCUENTO %: $46.34</text>
  </threadedComment>
  <threadedComment ref="GL3" dT="2026-04-13T13:20:53.00" personId="{A451E691-83D4-43E4-8D08-B556CE9DE95F}" id="{90532BC7-ABE2-4DF6-972A-B2BF8E31F389}" done="1">
    <text>Pendiente: $7.66
Cobrado$ 108.74</text>
  </threadedComment>
  <threadedComment ref="HF3" dT="2026-05-05T21:28:26.00" personId="{A451E691-83D4-43E4-8D08-B556CE9DE95F}" id="{421DC15C-4BA1-4B3A-A9A8-4E8A213D5AAC}">
    <text>$27.94
$113.50</text>
  </threadedComment>
  <threadedComment ref="HJ3" dT="2026-05-13T19:53:09.00" personId="{A451E691-83D4-43E4-8D08-B556CE9DE95F}" id="{1F630491-FC12-4FC4-86A5-A42CE2918152}">
    <text>$71.19
$44</text>
  </threadedComment>
  <threadedComment ref="EX4" dT="2026-02-16T19:43:17.00" personId="{A451E691-83D4-43E4-8D08-B556CE9DE95F}" id="{876601E4-0A44-4082-A150-AC8EDD46CE8D}">
    <text>Descuento %: $53</text>
  </threadedComment>
  <threadedComment ref="FB4" dT="2026-02-23T19:38:40.00" personId="{A451E691-83D4-43E4-8D08-B556CE9DE95F}" id="{F1A555C5-FFF2-4FD5-8909-76672CC70D3F}">
    <text>Descuento %: $19.80
Depósito: $102.20</text>
  </threadedComment>
  <threadedComment ref="FF4" dT="2026-03-02T15:37:53.00" personId="{A451E691-83D4-43E4-8D08-B556CE9DE95F}" id="{E2538A9B-48F7-471A-B499-6FC1375A0FE5}">
    <text>DESCUENTO %: $57.10
Deposito: $64.90</text>
  </threadedComment>
  <threadedComment ref="FJ4" dT="2026-03-09T14:18:19.00" personId="{A451E691-83D4-43E4-8D08-B556CE9DE95F}" id="{1F21195F-EC12-4A75-9A64-B918AF1F6F0F}">
    <text>DESCUENTO %: $2.66
DESCUENTO %: $4.23
Deposito: $143.61</text>
  </threadedComment>
  <threadedComment ref="FN4" dT="2026-03-16T17:32:37.00" personId="{A451E691-83D4-43E4-8D08-B556CE9DE95F}" id="{8827A648-07DD-4605-83E2-CB48365EB6D2}" done="1">
    <text>DESCUENTO %: $4.23</text>
  </threadedComment>
  <threadedComment ref="FR4" dT="2026-03-23T13:36:47.00" personId="{A451E691-83D4-43E4-8D08-B556CE9DE95F}" id="{2AC33EF8-0680-465B-8CBF-D00A0B023633}" done="1">
    <text>DESCUENTO %: $7.26</text>
  </threadedComment>
  <threadedComment ref="GD4" dT="2026-04-28T13:30:42.00" personId="{A451E691-83D4-43E4-8D08-B556CE9DE95F}" id="{A5B799E5-7BF8-4347-9F1C-921797568E5C}">
    <text>$42.36
$43.49
$85.97</text>
  </threadedComment>
  <threadedComment ref="GH4" dT="2026-05-13T20:01:59.00" personId="{A451E691-83D4-43E4-8D08-B556CE9DE95F}" id="{8989839E-3EA1-426E-B7BB-AB2C5BE1855E}">
    <text>$44.03
$126.37</text>
  </threadedComment>
  <threadedComment ref="GL4" dT="2026-05-19T13:05:15.00" personId="{A451E691-83D4-43E4-8D08-B556CE9DE95F}" id="{721E7749-5039-4490-ACA9-6A7D0E8ACEB7}">
    <text>$3.63</text>
  </threadedComment>
  <threadedComment ref="C5" dT="2026-01-20T14:43:01.00" personId="{A451E691-83D4-43E4-8D08-B556CE9DE95F}" id="{D0E994A4-71EF-4DD2-829B-7B9E04D87F97}" done="1">
    <text>Comisión de la empresa asociada por viaje: 26/01/2026</text>
  </threadedComment>
  <threadedComment ref="AH5" dT="2025-08-22T16:11:05.00" personId="{A451E691-83D4-43E4-8D08-B556CE9DE95F}" id="{2C2E6EDC-04D0-43BD-98F0-AE4F27F4E645}">
    <text>Pagó la cuota el día martes con mora de 1 día $1.60
- $110 + $1.60 = $111.60</text>
  </threadedComment>
  <threadedComment ref="DZ5" dT="2026-02-11T15:18:40.00" personId="{A451E691-83D4-43E4-8D08-B556CE9DE95F}" id="{F9B74730-5828-4232-BEF6-10C000995E91}">
    <text>Descuento fleet: $63.70
Depósito: $69.30</text>
  </threadedComment>
  <threadedComment ref="ED5" dT="2026-02-16T20:10:22.00" personId="{A451E691-83D4-43E4-8D08-B556CE9DE95F}" id="{9A883A20-E217-4D28-95C3-9EF10AEDE0FC}">
    <text>Descuento %: $70
Depósito: $62.90</text>
  </threadedComment>
  <threadedComment ref="EL5" dT="2026-03-02T19:13:57.00" personId="{A451E691-83D4-43E4-8D08-B556CE9DE95F}" id="{4CF3918D-9835-440C-BFA5-954FAF1AC725}">
    <text>Descuento %: $78.10
Depósito: $55.40</text>
  </threadedComment>
  <threadedComment ref="EP5" dT="2026-03-02T15:43:57.00" personId="{A451E691-83D4-43E4-8D08-B556CE9DE95F}" id="{3655E9AD-D333-47C9-92B1-15532A888BEE}" done="1">
    <text>DESCUENTO %: $78.18</text>
  </threadedComment>
  <threadedComment ref="ET5" dT="2026-03-09T14:13:36.00" personId="{A451E691-83D4-43E4-8D08-B556CE9DE95F}" id="{536339C5-16DD-4D3F-AB8B-05CC6C2A4AA0}" done="1">
    <text>DESCUENTO %: $102.30</text>
  </threadedComment>
  <threadedComment ref="EX5" dT="2026-03-23T18:42:46.00" personId="{A451E691-83D4-43E4-8D08-B556CE9DE95F}" id="{CACBA2DF-D791-4BD2-BE90-D2E9DDA27564}">
    <text>DESCUENTO %: $91.18
Descuento flet: $40.82</text>
  </threadedComment>
  <threadedComment ref="FB5" dT="2026-03-23T13:44:47.00" personId="{A451E691-83D4-43E4-8D08-B556CE9DE95F}" id="{9A82BEF0-0606-44F3-B923-3915DF9C9DA3}" done="1">
    <text>DESCUENTO %: $91.18</text>
  </threadedComment>
  <threadedComment ref="FJ5" dT="2026-04-06T13:46:23.00" personId="{A451E691-83D4-43E4-8D08-B556CE9DE95F}" id="{7984239D-BA4D-4227-95DF-55A1DFC488AB}">
    <text>Descuento bono: $4.40 + $4.84</text>
  </threadedComment>
  <threadedComment ref="FR5" dT="2026-04-22T18:54:53.00" personId="{A451E691-83D4-43E4-8D08-B556CE9DE95F}" id="{A71C062E-2652-4ABD-8F62-2153786E15B8}">
    <text>$43.33
$89.83</text>
  </threadedComment>
  <threadedComment ref="FV5" dT="2026-04-27T18:00:53.00" personId="{A451E691-83D4-43E4-8D08-B556CE9DE95F}" id="{4C489FB1-2B30-4CD9-A3D4-0DDCD39CD1D3}">
    <text>$106.17
$48.23</text>
  </threadedComment>
  <threadedComment ref="FZ5" dT="2026-05-05T21:38:21.00" personId="{A451E691-83D4-43E4-8D08-B556CE9DE95F}" id="{DAF80A8C-DD65-4817-B86F-9EFB37CF1BB1}">
    <text>$125
$26.49</text>
  </threadedComment>
  <threadedComment ref="C6" dT="2026-01-20T14:43:07.00" personId="{A451E691-83D4-43E4-8D08-B556CE9DE95F}" id="{2C070E34-2082-46C5-9E43-C44B68720879}" done="1">
    <text>Comisión de la empresa asociada por viaje: 20/01/2026</text>
  </threadedComment>
  <threadedComment ref="CP6" dT="2025-12-16T14:36:54.00" personId="{A451E691-83D4-43E4-8D08-B556CE9DE95F}" id="{8E4CEEDE-07AF-4322-91B1-B0A3019EDFE7}">
    <text>Queda pendiente $5</text>
  </threadedComment>
  <threadedComment ref="DV6" dT="2026-02-09T15:45:46.00" personId="{A451E691-83D4-43E4-8D08-B556CE9DE95F}" id="{018AF3D3-BE88-493D-A050-365454D72735}">
    <text>Descuento %: $51.20
Depósito $70</text>
  </threadedComment>
  <threadedComment ref="EH6" dT="2026-03-02T15:47:34.00" personId="{A451E691-83D4-43E4-8D08-B556CE9DE95F}" id="{BB53F06E-9CF7-4697-BEBC-A4384198B78D}">
    <text>DESCUENTO %: $84.60
depósito $25</text>
  </threadedComment>
  <threadedComment ref="EL6" dT="2026-03-09T14:10:36.00" personId="{A451E691-83D4-43E4-8D08-B556CE9DE95F}" id="{A1AAA951-359C-4121-9913-CFA90F65ABCA}">
    <text>DESCUENTO %: 84.21
DESCUENTO %: 33.90</text>
  </threadedComment>
  <threadedComment ref="EP6" dT="2026-03-16T17:18:32.00" personId="{A451E691-83D4-43E4-8D08-B556CE9DE95F}" id="{26854615-97B3-4ACF-A00B-DBF5541A713B}">
    <text>DESCUENTO %: $39.80
DEPÓSITO: $80.20</text>
  </threadedComment>
  <threadedComment ref="ET6" dT="2026-03-23T13:46:56.00" personId="{A451E691-83D4-43E4-8D08-B556CE9DE95F}" id="{38D269F1-E41A-4F8E-BA7C-D622207AEED1}">
    <text>DESCUENTO %: $78.58
Descuento por bono: $31.42</text>
  </threadedComment>
  <threadedComment ref="C7" dT="2026-01-20T14:43:19.00" personId="{A451E691-83D4-43E4-8D08-B556CE9DE95F}" id="{60548D30-D0EA-4F5D-9F4C-94B551C874C6}" done="1">
    <text>Comisión de la empresa asociada por viaje: 20/01/2026</text>
  </threadedComment>
  <threadedComment ref="V7" dT="2025-08-11T19:55:58.00" personId="{A451E691-83D4-43E4-8D08-B556CE9DE95F}" id="{F1447E60-DD19-4740-9025-EBB2B4BBE258}">
    <text>Descuento del bono en soles s/436.8</text>
  </threadedComment>
  <threadedComment ref="Z7" dT="2025-08-18T16:21:13.00" personId="{A451E691-83D4-43E4-8D08-B556CE9DE95F}" id="{389EE292-17A8-4BD6-8471-2BF0FCB5DFD6}">
    <text>Descuento del bono en soles s/397.80</text>
  </threadedComment>
  <threadedComment ref="DN7" dT="2026-01-27T13:12:56.00" personId="{A451E691-83D4-43E4-8D08-B556CE9DE95F}" id="{B3FDB32C-0776-49E8-98A6-F68DBC0259BE}">
    <text>- Descuento %: 27.40
- Depósito 07/02/26: $99.60</text>
  </threadedComment>
  <threadedComment ref="DR7" dT="2026-02-14T16:49:28.00" personId="{A451E691-83D4-43E4-8D08-B556CE9DE95F}" id="{6FF09258-566C-4254-8724-FD72A2CFE2E8}">
    <text>Depósito: $74
descuento%: $53.10</text>
  </threadedComment>
  <threadedComment ref="DV7" dT="2026-02-16T21:56:33.00" personId="{A451E691-83D4-43E4-8D08-B556CE9DE95F}" id="{102DF326-5B69-40FA-89FB-24E92E0B0ECE}">
    <text>Descuento%: $51
Descuento %: $54.10
Depósito: $25.32</text>
  </threadedComment>
  <threadedComment ref="DZ7" dT="2026-03-02T19:05:53.00" personId="{A451E691-83D4-43E4-8D08-B556CE9DE95F}" id="{983BE201-360E-4A4C-8845-80EF2082C0C1}">
    <text>Descuento %: $66.80
$54.10
Depósito $53.20</text>
  </threadedComment>
  <threadedComment ref="ED7" dT="2026-03-16T18:43:48.00" personId="{A451E691-83D4-43E4-8D08-B556CE9DE95F}" id="{8A6ADF3D-56C0-4CE8-8F0C-BE65414AF1B8}">
    <text>DESCUENTO%: $61.37
Depósito: $20.63
%: $65.85</text>
  </threadedComment>
  <threadedComment ref="EH7" dT="2026-03-23T19:02:00.00" personId="{A451E691-83D4-43E4-8D08-B556CE9DE95F}" id="{0C35971C-2D30-42CF-B67A-529E29DC5BDA}">
    <text>DESCUENTO %: $57.48
Descuento flet: $34.53
Depósito: $57.87</text>
  </threadedComment>
  <threadedComment ref="EL7" dT="2026-03-09T14:08:46.00" personId="{A451E691-83D4-43E4-8D08-B556CE9DE95F}" id="{89D74D64-7622-4231-A628-60E0974FAEA5}" done="1">
    <text>DESCUENTO %: $65.85</text>
  </threadedComment>
  <threadedComment ref="EP7" dT="2026-03-16T17:15:21.00" personId="{A451E691-83D4-43E4-8D08-B556CE9DE95F}" id="{94F3F52D-A2D1-4E7D-90B7-486F1CCDEB59}" done="1">
    <text>DESCUENTO%: $61.37</text>
  </threadedComment>
  <threadedComment ref="ET7" dT="2026-03-23T13:49:47.00" personId="{A451E691-83D4-43E4-8D08-B556CE9DE95F}" id="{EEF496D3-17DC-4F71-8BC2-2859F31C8DF9}" done="1">
    <text>DESCUENTO %: $57.48</text>
  </threadedComment>
  <threadedComment ref="FV7" dT="2026-05-13T20:22:34.00" personId="{A451E691-83D4-43E4-8D08-B556CE9DE95F}" id="{0E10DD30-0F63-426D-B039-68AB8DD2FAF9}">
    <text>$68.56
$32.37
$17.68</text>
  </threadedComment>
  <threadedComment ref="C8" dT="2026-01-27T13:36:20.00" personId="{A451E691-83D4-43E4-8D08-B556CE9DE95F}" id="{83900F2D-A56A-46AF-89F2-8278FE99C46B}" done="1">
    <text>Comisión de la empresa asociada por viaje: 27/01/2026</text>
  </threadedComment>
  <threadedComment ref="V8" dT="2025-08-19T18:57:46.00" personId="{A451E691-83D4-43E4-8D08-B556CE9DE95F}" id="{B5199AA3-7970-4DBD-860F-E408094B6D42}">
    <text>Pagó la cuota el día martes con mora de 1 día $1.50
- $97 + $1.50 = $98.50</text>
  </threadedComment>
  <threadedComment ref="BZ8" dT="2025-12-01T18:43:37.00" personId="{A451E691-83D4-43E4-8D08-B556CE9DE95F}" id="{2DA30405-F698-4114-91BC-6154F02CC418}" done="1">
    <text>Realizó el pago de $140, queda pendiente $5.2</text>
  </threadedComment>
  <threadedComment ref="DJ8" dT="2026-02-09T15:20:01.00" personId="{A451E691-83D4-43E4-8D08-B556CE9DE95F}" id="{887CD374-65F3-45D5-9D00-71A789B78235}">
    <text>Descuento %: $52.5
Depósito de: $87</text>
  </threadedComment>
  <threadedComment ref="DZ8" dT="2026-03-02T18:57:47.00" personId="{A451E691-83D4-43E4-8D08-B556CE9DE95F}" id="{7654E4BB-9044-4D0E-90BE-5156452B7C7B}">
    <text>Descuento %: $43.30
Descuento%: $59.70
Depósito: $16.50</text>
  </threadedComment>
  <threadedComment ref="ED8" dT="2026-03-02T15:52:28.00" personId="{A451E691-83D4-43E4-8D08-B556CE9DE95F}" id="{B775E80B-EE89-4E6E-83A2-9C3D0D172532}" done="1">
    <text>DESCUENTO %: $59.68</text>
  </threadedComment>
  <threadedComment ref="EH8" dT="2026-03-09T14:05:17.00" personId="{A451E691-83D4-43E4-8D08-B556CE9DE95F}" id="{3E65904D-75B0-4AB0-8756-AD972B58E9B3}">
    <text>DESCUENTO %: $78.00
depósito $30</text>
  </threadedComment>
  <threadedComment ref="EL8" dT="2026-03-16T17:11:56.00" personId="{A451E691-83D4-43E4-8D08-B556CE9DE95F}" id="{7574E217-E674-4E7A-82FA-1E890F7A7DFD}">
    <text>DESCUENTO %: $74.47
DESCUENTO %: $71.13 - (35.78 para cancelar cuota) (queda 35.35)</text>
  </threadedComment>
  <threadedComment ref="EP8" dT="2026-03-23T13:55:56.00" personId="{A451E691-83D4-43E4-8D08-B556CE9DE95F}" id="{62B96246-7B9F-406E-BD7A-0156485D20C4}">
    <text>DESCUENTO %: $35.35 (que quedó de los $71.13)
%: $78.81</text>
  </threadedComment>
  <threadedComment ref="EX8" dT="2026-04-20T19:34:20.00" personId="{A451E691-83D4-43E4-8D08-B556CE9DE95F}" id="{9071DA9F-B30D-47D4-975F-63A9A35FC5AA}">
    <text>$159.97
$26</text>
  </threadedComment>
  <threadedComment ref="FB8" dT="2026-04-24T19:48:35.00" personId="{A451E691-83D4-43E4-8D08-B556CE9DE95F}" id="{5C522AFC-6672-4D33-A7D0-3EEA475A1F88}">
    <text>$106
$64.15</text>
  </threadedComment>
  <threadedComment ref="FF8" dT="2026-04-27T15:16:31.00" personId="{A451E691-83D4-43E4-8D08-B556CE9DE95F}" id="{EE7F25C7-5417-4528-9D6F-FBD13135446D}">
    <text>$78.66
$69.66</text>
  </threadedComment>
  <threadedComment ref="FN8" dT="2026-05-18T18:01:01.00" personId="{A451E691-83D4-43E4-8D08-B556CE9DE95F}" id="{6BE645B9-A017-4946-80FB-CC6F3E27C3D9}">
    <text>$43.65</text>
  </threadedComment>
  <threadedComment ref="V9" dT="2025-08-18T16:05:00.00" personId="{A451E691-83D4-43E4-8D08-B556CE9DE95F}" id="{23540A56-DE6A-4A11-84D3-8BE0E490F245}">
    <text>Descuento del bono en soles s/397.80</text>
  </threadedComment>
  <threadedComment ref="Z9" dT="2025-08-25T13:22:25.00" personId="{A451E691-83D4-43E4-8D08-B556CE9DE95F}" id="{C9D473D8-C19B-40ED-AF0E-5B1C2A0F49F0}">
    <text>Descuento del bono en soles s/397.80</text>
  </threadedComment>
  <threadedComment ref="AD9" dT="2025-09-01T14:14:34.00" personId="{A451E691-83D4-43E4-8D08-B556CE9DE95F}" id="{C6C74DBE-7597-4D4E-AD41-AA3105930A97}">
    <text>Descuento del bono en soles s/417.30</text>
  </threadedComment>
  <threadedComment ref="AH9" dT="2025-09-08T17:34:01.00" personId="{A451E691-83D4-43E4-8D08-B556CE9DE95F}" id="{6105F446-3FE1-4DB8-907C-8CF17B76A268}">
    <text>Descuento del bono en soles s/397.80</text>
  </threadedComment>
  <threadedComment ref="AL9" dT="2025-09-15T14:18:08.00" personId="{A451E691-83D4-43E4-8D08-B556CE9DE95F}" id="{E9310B85-A63E-4977-8DBF-65C48F903332}">
    <text>Descuento del bono en soles s/397.80</text>
  </threadedComment>
  <threadedComment ref="AT9" dT="2025-09-29T19:27:23.00" personId="{A451E691-83D4-43E4-8D08-B556CE9DE95F}" id="{293019CD-7EAD-4A5D-9569-8567D2AF9CD0}">
    <text>Descuento del bono en soles s/397.80</text>
  </threadedComment>
  <threadedComment ref="BF9" dT="2025-10-20T17:31:59.00" personId="{A451E691-83D4-43E4-8D08-B556CE9DE95F}" id="{2AC7136B-6D0D-460F-9AC2-B1993265273B}">
    <text>s/397.80</text>
  </threadedComment>
  <threadedComment ref="CY9" dT="2026-01-06T14:40:50.00" personId="{A451E691-83D4-43E4-8D08-B556CE9DE95F}" id="{5B7C1A12-3E53-4091-B89A-6433B6DBFF57}">
    <text>Tiene a su favor $1.75 para su próxima cuota</text>
  </threadedComment>
  <threadedComment ref="DC9" dT="2026-01-13T13:50:06.00" personId="{A451E691-83D4-43E4-8D08-B556CE9DE95F}" id="{3BA52B60-2C80-47F1-A989-EC281DCEF2B1}">
    <text>Tiene a su favor $0.75 para su próxima cuota</text>
  </threadedComment>
  <threadedComment ref="DR9" dT="2026-02-09T15:19:29.00" personId="{A451E691-83D4-43E4-8D08-B556CE9DE95F}" id="{9F7FD7F9-DD23-44AA-81A9-B261FED78644}">
    <text>descuento %: $29
depósito: $88</text>
  </threadedComment>
  <threadedComment ref="DZ9" dT="2026-02-25T13:42:12.00" personId="{A451E691-83D4-43E4-8D08-B556CE9DE95F}" id="{307EA7EC-D360-4000-A38A-85B4DA571B99}">
    <text>Descuento %: $14.5
Depósito: $104</text>
  </threadedComment>
  <threadedComment ref="ED9" dT="2026-03-02T15:50:01.00" personId="{A451E691-83D4-43E4-8D08-B556CE9DE95F}" id="{B6A29F9A-F724-48F1-90F4-8BE048F9939D}">
    <text>DESCUENTO %: $48.01
Depósito: $75</text>
  </threadedComment>
  <threadedComment ref="EH9" dT="2026-03-09T14:07:02.00" personId="{A451E691-83D4-43E4-8D08-B556CE9DE95F}" id="{3B4104F3-87BC-4368-939D-7625D9D223C1}">
    <text>DESCUENTO %: $49.60
deposito: $78</text>
  </threadedComment>
  <threadedComment ref="EL9" dT="2026-03-16T17:13:39.00" personId="{A451E691-83D4-43E4-8D08-B556CE9DE95F}" id="{DDA1EC08-1ACE-424F-AC2E-6A63DB52F246}">
    <text>DESCUENTO %: $55.54
DEPÓSITO: $57</text>
  </threadedComment>
  <threadedComment ref="EP9" dT="2026-03-23T13:52:43.00" personId="{A451E691-83D4-43E4-8D08-B556CE9DE95F}" id="{E5CBE503-A1F3-4728-A682-3433C7FBA2EE}">
    <text>DESCUENTO %: $50.68
Depósito: $62</text>
  </threadedComment>
  <threadedComment ref="ET9" dT="2026-03-31T22:10:08.00" personId="{A451E691-83D4-43E4-8D08-B556CE9DE95F}" id="{5E8171A0-58BE-4A02-8808-2B15E83005C1}">
    <text>%: $96.18
DEPOSITO: $97</text>
  </threadedComment>
  <threadedComment ref="FF9" dT="2026-04-23T14:19:59.00" personId="{A451E691-83D4-43E4-8D08-B556CE9DE95F}" id="{CE8CB6A5-B869-4194-9587-5BB21099A955}">
    <text>- $100
- $52</text>
  </threadedComment>
  <threadedComment ref="FV9" dT="2026-05-18T18:11:09.00" personId="{A451E691-83D4-43E4-8D08-B556CE9DE95F}" id="{9D7539CD-94C9-4E74-97D6-B73767CFD688}">
    <text>$79.29</text>
  </threadedComment>
  <threadedComment ref="C10" dT="2026-01-20T14:44:35.00" personId="{A451E691-83D4-43E4-8D08-B556CE9DE95F}" id="{C9DA67BA-9B61-41A8-9872-ABBE4F248B1E}" done="1">
    <text>Comisión de la empresa asociada por viaje: 26/01/2026</text>
  </threadedComment>
  <threadedComment ref="R10" dT="2025-08-11T18:41:05.00" personId="{A451E691-83D4-43E4-8D08-B556CE9DE95F}" id="{4C6CEF42-3DC9-4D36-B707-4209C3DD7BED}">
    <text>Descuento realizado por Frank</text>
  </threadedComment>
  <threadedComment ref="V10" dT="2025-08-22T16:09:37.00" personId="{A451E691-83D4-43E4-8D08-B556CE9DE95F}" id="{6501A12F-2FE1-463C-9E1F-A5E791247BED}">
    <text>Pagó la cuota el día martes con mora de 1 día $1.43
- $100 + $1.43 = $101.43</text>
  </threadedComment>
  <threadedComment ref="BZ10" dT="2026-03-02T18:54:27.00" personId="{A451E691-83D4-43E4-8D08-B556CE9DE95F}" id="{237965E0-5EF8-474D-AB97-139B756AC95C}">
    <text>Descuento %: $30 - $75.40- $56 -$57 -$ 45</text>
  </threadedComment>
  <threadedComment ref="CD10" dT="2026-03-16T19:15:21.00" personId="{A451E691-83D4-43E4-8D08-B556CE9DE95F}" id="{6061EC3D-ED4B-4ECA-8D9F-37EBC1D590CD}">
    <text>DESCUENTO %: $64.82
DESCUENTO %: $77.44
DESCUENTO %: $73.9</text>
  </threadedComment>
  <threadedComment ref="CH10" dT="2026-04-22T17:14:21.00" personId="{A451E691-83D4-43E4-8D08-B556CE9DE95F}" id="{B5787470-1C1C-4A07-A763-182BF8B16BAB}">
    <text>%: $147.30
$33.80
$120.71</text>
  </threadedComment>
  <threadedComment ref="CL10" dT="2026-05-18T18:19:20.00" personId="{A451E691-83D4-43E4-8D08-B556CE9DE95F}" id="{247ECD59-E47B-446E-BAEC-B709DEBF709B}">
    <text>$74.59</text>
  </threadedComment>
  <threadedComment ref="CL10" dT="2026-05-20T15:47:51.00" personId="{5FF6BA86-164F-4DDF-AF98-D3FC5BBCCE25}" id="{C4AF5F23-7D35-4180-A8D8-34AD86703997}" parentId="{247ECD59-E47B-446E-BAEC-B709DEBF709B}">
    <text>$305.31</text>
  </threadedComment>
  <threadedComment ref="DN10" dT="2026-05-20T15:50:35.00" personId="{5FF6BA86-164F-4DDF-AF98-D3FC5BBCCE25}" id="{F75D3457-592D-4324-9CF4-B86F81FEFFBF}">
    <text>$181.93
$22.44</text>
  </threadedComment>
  <threadedComment ref="DV10" dT="2026-03-02T15:54:00.00" personId="{A451E691-83D4-43E4-8D08-B556CE9DE95F}" id="{E7462C02-50F4-4D31-8A3B-1AC9450747B4}" done="1">
    <text>DESCUENTO %: $75.38</text>
  </threadedComment>
  <threadedComment ref="DZ10" dT="2026-03-09T13:58:19.00" personId="{A451E691-83D4-43E4-8D08-B556CE9DE95F}" id="{7FAFC758-AE5A-42B5-9541-594676A45F47}" done="1">
    <text>DESCUENTO %: $67.53</text>
  </threadedComment>
  <threadedComment ref="ED10" dT="2026-03-16T17:09:48.00" personId="{A451E691-83D4-43E4-8D08-B556CE9DE95F}" id="{DF0E1CC8-27AA-40BD-8776-D7D1DF39BAEC}" done="1">
    <text>DESCUENTO %: $64.82</text>
  </threadedComment>
  <threadedComment ref="EH10" dT="2026-03-23T13:59:08.00" personId="{A451E691-83D4-43E4-8D08-B556CE9DE95F}" id="{3EDB9A5E-E83C-4A83-971E-CCDC8F294091}" done="1">
    <text>DESCUENTO %: $77.44</text>
  </threadedComment>
  <threadedComment ref="FJ10" dT="2026-05-21T14:26:23.00" personId="{5FF6BA86-164F-4DDF-AF98-D3FC5BBCCE25}" id="{437719F5-06ED-49EF-BEEC-EAC47C61D9B0}">
    <text>$61.70</text>
  </threadedComment>
  <threadedComment ref="C11" dT="2025-09-29T20:01:47.00" personId="{A451E691-83D4-43E4-8D08-B556CE9DE95F}" id="{89347C51-8B0C-4B91-B118-E22822277806}" done="1">
    <text>pendiente GPS SEPTIEMBRE</text>
  </threadedComment>
  <threadedComment ref="V11" dT="2025-09-02T18:47:44.00" personId="{A451E691-83D4-43E4-8D08-B556CE9DE95F}" id="{FBF8AC0E-15F4-4D8F-88E8-881251F113AC}">
    <text>Se le debitó de su saldo s/.448.5</text>
  </threadedComment>
  <threadedComment ref="CL11" dT="2026-01-16T14:15:49.00" personId="{A451E691-83D4-43E4-8D08-B556CE9DE95F}" id="{8E43A093-0F01-4857-BDF6-DA31F095C145}">
    <text>Depósito de $150 - 15/01/26</text>
  </threadedComment>
  <threadedComment ref="CT11" dT="2026-01-28T16:12:44.00" personId="{A451E691-83D4-43E4-8D08-B556CE9DE95F}" id="{74970D34-5BAC-4AC3-86E9-EF1800311F0F}">
    <text>- descuento comisión %: $65.3
- depósito: $74.80</text>
  </threadedComment>
  <threadedComment ref="CX11" dT="2026-01-28T16:13:39.00" personId="{A451E691-83D4-43E4-8D08-B556CE9DE95F}" id="{6346D26B-E01E-47F4-8150-D86F92BC55E3}">
    <text>- depósito: $25.20
- depósito: $111.79</text>
  </threadedComment>
  <threadedComment ref="DB11" dT="2026-02-09T15:21:02.00" personId="{A451E691-83D4-43E4-8D08-B556CE9DE95F}" id="{E0BEAC50-0D1A-4446-9699-EE48157AEECE}">
    <text>Descuento %: $76.50
depósito : $67.50</text>
  </threadedComment>
  <threadedComment ref="DF11" dT="2026-02-10T14:18:42.00" personId="{A451E691-83D4-43E4-8D08-B556CE9DE95F}" id="{CAC6F104-2197-4868-AFAB-236BD803F388}">
    <text>depósito: $32.5
depósito 12/02: $91</text>
  </threadedComment>
  <threadedComment ref="DJ11" dT="2026-02-18T18:29:38.00" personId="{A451E691-83D4-43E4-8D08-B556CE9DE95F}" id="{7516DCDB-F57E-4B1E-B93E-FECB5501D12D}">
    <text>Descuento %: $73.10
Depósito: $60.58</text>
  </threadedComment>
  <threadedComment ref="DN11" dT="2026-02-18T18:30:29.00" personId="{A451E691-83D4-43E4-8D08-B556CE9DE95F}" id="{6DDFE0D3-DC09-4B42-98B0-E7CDE1374BDD}">
    <text>Depósito: $39.42
Descuento %: $63
Descuento %: $32.40</text>
  </threadedComment>
  <threadedComment ref="DR11" dT="2026-03-02T18:41:11.00" personId="{A451E691-83D4-43E4-8D08-B556CE9DE95F}" id="{9BFA9964-94D7-478D-88EF-6EAD523CBC29}">
    <text>Descuento %: $32.70
Descuento %: $89.47</text>
  </threadedComment>
  <threadedComment ref="DV11" dT="2026-03-16T19:22:17.00" personId="{A451E691-83D4-43E4-8D08-B556CE9DE95F}" id="{1EDCE1E6-A284-4124-9D6B-1817FBD65291}">
    <text>DESCUENTO %: $71.35
$79.39
$5.47</text>
  </threadedComment>
  <threadedComment ref="DZ11" dT="2026-03-09T13:56:28.00" personId="{A451E691-83D4-43E4-8D08-B556CE9DE95F}" id="{B55FE96D-5534-4D85-83E9-FB8779D5CC90}" done="1">
    <text>DESCUENTO %: $89.47</text>
  </threadedComment>
  <threadedComment ref="ED11" dT="2026-03-31T16:31:08.00" personId="{A451E691-83D4-43E4-8D08-B556CE9DE95F}" id="{5A4E9810-10D3-41F6-AAB1-09BD2FDE5608}">
    <text>%: 73.66
deposito: $84</text>
  </threadedComment>
  <threadedComment ref="EH11" dT="2026-03-23T14:06:41.00" personId="{A451E691-83D4-43E4-8D08-B556CE9DE95F}" id="{8AAA7509-38F3-4F54-9D2B-BA927F3A9E64}">
    <text>DESCUENTO %: $79.39
Depósito: $72</text>
  </threadedComment>
  <threadedComment ref="EP11" dT="2026-04-13T15:26:26.00" personId="{A451E691-83D4-43E4-8D08-B556CE9DE95F}" id="{3084D367-4BA2-403B-A665-BAD22582AF6A}">
    <text>$27.23
$164.97</text>
  </threadedComment>
  <threadedComment ref="ET11" dT="2026-04-22T18:39:22.00" personId="{A451E691-83D4-43E4-8D08-B556CE9DE95F}" id="{D8481AEC-7BAA-4070-87E4-4EDEC7442793}">
    <text>$69.92
$88.68</text>
  </threadedComment>
  <threadedComment ref="EX11" dT="2026-04-27T17:45:00.00" personId="{A451E691-83D4-43E4-8D08-B556CE9DE95F}" id="{468BE907-5EEB-4FA7-AE12-7512C465A83F}">
    <text>$126.10
$39</text>
  </threadedComment>
  <threadedComment ref="FN11" dT="2026-05-18T18:33:46.00" personId="{A451E691-83D4-43E4-8D08-B556CE9DE95F}" id="{6A9F2302-A624-436B-A58B-996C360F49A4}">
    <text>$21.03</text>
  </threadedComment>
  <threadedComment ref="DJ12" dT="2026-02-09T15:22:01.00" personId="{A451E691-83D4-43E4-8D08-B556CE9DE95F}" id="{846A6D51-5B6E-4D51-9F96-87FEC658E41F}">
    <text>Descuento %: $58.50
depósito: $67</text>
  </threadedComment>
  <threadedComment ref="DN12" dT="2026-02-19T14:07:07.00" personId="{A451E691-83D4-43E4-8D08-B556CE9DE95F}" id="{91301589-3807-4181-B97B-8B397E118ED6}">
    <text>Descuento%: $74
Depósito: $46</text>
  </threadedComment>
  <threadedComment ref="DV12" dT="2026-03-02T15:56:37.00" personId="{A451E691-83D4-43E4-8D08-B556CE9DE95F}" id="{CB1AF9CD-C9EE-4AA1-9DDC-A2EE3E8876B8}">
    <text>DESCUENTO %: $71.73
Descuento %: $54</text>
  </threadedComment>
  <threadedComment ref="DZ12" dT="2026-03-09T13:54:45.00" personId="{A451E691-83D4-43E4-8D08-B556CE9DE95F}" id="{3BC674AF-439B-4367-9C0B-6674EDE5D10A}" done="1">
    <text>DESCUENTO %: $89.33</text>
  </threadedComment>
  <threadedComment ref="ED12" dT="2026-03-16T19:25:31.00" personId="{A451E691-83D4-43E4-8D08-B556CE9DE95F}" id="{0757653A-FE1D-415D-B474-C9C960FACC58}">
    <text>DESCUENTO %: $82.09
DEPÓSITO: $48</text>
  </threadedComment>
  <threadedComment ref="EH12" dT="2026-03-23T14:08:43.00" personId="{A451E691-83D4-43E4-8D08-B556CE9DE95F}" id="{CB19AFA1-D6C3-4348-B07A-B4E8F32D62ED}">
    <text>DESCUENTO %: $67.13
depósito: $64</text>
  </threadedComment>
  <threadedComment ref="EL12" dT="2026-03-31T19:23:21.00" personId="{A451E691-83D4-43E4-8D08-B556CE9DE95F}" id="{4FB7A0DA-558A-4906-922E-F4CD36FE8720}">
    <text>%: $36.43
deposito: $104</text>
  </threadedComment>
  <threadedComment ref="FJ12" dT="2026-05-13T21:38:17.00" personId="{A451E691-83D4-43E4-8D08-B556CE9DE95F}" id="{C9446763-9A0F-4E96-8875-1215ED93CFD1}">
    <text>$65.05
$41.24
$20.58</text>
  </threadedComment>
  <threadedComment ref="C13" dT="2026-01-20T14:45:01.00" personId="{A451E691-83D4-43E4-8D08-B556CE9DE95F}" id="{F1F475FB-43D8-4B5F-B06E-A90F5222A6C0}" done="1">
    <text>Comisión de la empresa asociada por viaje: 26/01/2026</text>
  </threadedComment>
  <threadedComment ref="BJ13" dT="2025-12-08T18:26:14.00" personId="{A451E691-83D4-43E4-8D08-B556CE9DE95F}" id="{1AB2E052-2E8A-469E-A47A-67CFB6BFBA77}" done="1">
    <text>598 - 321 =277</text>
  </threadedComment>
  <threadedComment ref="BN13" dT="2025-12-15T17:20:10.00" personId="{A451E691-83D4-43E4-8D08-B556CE9DE95F}" id="{5D18B3A5-B127-44B3-BF2A-AB9C499AE62C}">
    <text>s/598 - s/291 = s/307</text>
  </threadedComment>
  <threadedComment ref="BV13" dT="2025-12-29T16:27:34.00" personId="{A451E691-83D4-43E4-8D08-B556CE9DE95F}" id="{A97BA30A-EFFA-4D1D-A6F7-6C2A31D586A4}">
    <text>s/637 - s/405 (fleet) = s/232
s/245.24 (deposito)</text>
  </threadedComment>
  <threadedComment ref="BZ13" dT="2026-01-05T14:49:50.00" personId="{A451E691-83D4-43E4-8D08-B556CE9DE95F}" id="{35BEE9D7-9155-4586-9C2D-77753846C198}">
    <text>s/290 (descuento fleet</text>
  </threadedComment>
  <threadedComment ref="CD13" dT="2026-01-12T13:28:44.00" personId="{A451E691-83D4-43E4-8D08-B556CE9DE95F}" id="{ABDD2896-C9F4-4F28-8FCA-A12C5721F42E}">
    <text>Descuento fleet s/398.28</text>
  </threadedComment>
  <threadedComment ref="CH13" dT="2026-01-19T13:07:20.00" personId="{A451E691-83D4-43E4-8D08-B556CE9DE95F}" id="{159DDD52-0FF4-4D92-9656-1024FEF1FB1E}">
    <text>Descuento fleet: s/359.73</text>
  </threadedComment>
  <threadedComment ref="CL13" dT="2026-01-21T13:28:46.00" personId="{A451E691-83D4-43E4-8D08-B556CE9DE95F}" id="{10340160-553A-4DC0-BE96-D2C12968B178}">
    <text>Depósito de s/150 - 20/01/26
Depósito de s/150 - 23/01/26</text>
  </threadedComment>
  <threadedComment ref="CT13" dT="2026-01-26T13:21:05.00" personId="{A451E691-83D4-43E4-8D08-B556CE9DE95F}" id="{231C8C64-705E-4AE8-B58B-40BED079F014}">
    <text>Descuento %: s/219.63
Descuento %: s/210
descuento fleet: s/141.34</text>
  </threadedComment>
  <threadedComment ref="CX13" dT="2026-02-02T13:19:23.00" personId="{A451E691-83D4-43E4-8D08-B556CE9DE95F}" id="{FD3C9EDC-3CC7-421E-A577-AD9EC067EEFE}">
    <text>Descuento fleet: s/153
Descuento %: s/175.30
depósito: s/213</text>
  </threadedComment>
  <threadedComment ref="DB13" dT="2026-02-09T14:08:31.00" personId="{A451E691-83D4-43E4-8D08-B556CE9DE95F}" id="{5FA35C8A-CA2D-4752-9D0B-EB5E814AD9D8}">
    <text>Descuento fleet: s/119
Depósito: s/57
depósito: s/140
Depósito: s/205</text>
  </threadedComment>
  <threadedComment ref="DF13" dT="2026-02-16T14:39:23.00" personId="{A451E691-83D4-43E4-8D08-B556CE9DE95F}" id="{33377773-9E52-48AC-8E31-7CE3BD41E433}">
    <text>Descuento% : s/171.30
Descuento fleet: s/139.70
Depósito: s/228
Descuento fleet: s/22.80</text>
  </threadedComment>
  <threadedComment ref="DJ13" dT="2026-02-23T14:37:16.00" personId="{A451E691-83D4-43E4-8D08-B556CE9DE95F}" id="{47993C58-1906-42E7-AAF8-EF2E26146402}">
    <text>Descuento %: s/190
Descuento fleet: s/279
Depósito s/72</text>
  </threadedComment>
  <threadedComment ref="DN13" dT="2026-03-02T17:09:47.00" personId="{A451E691-83D4-43E4-8D08-B556CE9DE95F}" id="{67B881F6-8552-4FD9-B4FF-810D0A16115B}">
    <text>DESCUENTO %: S/.229.40
Descuento fleet: s/99
Descuento %: s/219.40</text>
  </threadedComment>
  <threadedComment ref="DR13" dT="2026-03-09T16:33:17.00" personId="{A451E691-83D4-43E4-8D08-B556CE9DE95F}" id="{3B871825-B2D3-446F-9054-B806DDF54EF7}">
    <text>Descuento fleet: s/140
deposito s/399</text>
  </threadedComment>
  <threadedComment ref="DV13" dT="2026-03-09T13:45:11.00" personId="{A451E691-83D4-43E4-8D08-B556CE9DE95F}" id="{D16D92C4-654D-4041-8878-F1161F72CB35}" done="1">
    <text>DESCUENTO %: s/. 219.48</text>
  </threadedComment>
  <threadedComment ref="DZ13" dT="2026-03-16T15:32:08.00" personId="{A451E691-83D4-43E4-8D08-B556CE9DE95F}" id="{0D710BB3-7806-482E-B1FA-672213CFB696}">
    <text>%: S/253.30
BONO: S/236.70</text>
  </threadedComment>
  <threadedComment ref="ED13" dT="2026-04-07T18:25:36.00" personId="{A451E691-83D4-43E4-8D08-B556CE9DE95F}" id="{2840198A-BB85-425A-A980-9EFFA806A0F9}">
    <text>DESCUENTO %: s/.218.87
Descuento BONO: s/271.13</text>
  </threadedComment>
  <threadedComment ref="EH13" dT="2026-04-07T18:26:04.00" personId="{A451E691-83D4-43E4-8D08-B556CE9DE95F}" id="{6376CA19-703E-4B13-8C44-508D5FDB9986}">
    <text>%: s/203
BONO: s/236.10
deposito: s/52.35</text>
  </threadedComment>
  <threadedComment ref="EL13" dT="2026-04-01T14:56:30.00" personId="{A451E691-83D4-43E4-8D08-B556CE9DE95F}" id="{BE36980A-966A-4EA8-94D9-1DFC4A06E6BA}" done="1">
    <text>%: s/203
BONO: s/236.10
deposito: s/52.35</text>
  </threadedComment>
  <threadedComment ref="ET13" dT="2026-04-22T19:36:24.00" personId="{A451E691-83D4-43E4-8D08-B556CE9DE95F}" id="{7ACC95F3-CAE9-46D7-80B2-B6F18BB43D39}">
    <text>%: s/.441.08
s/48.92</text>
  </threadedComment>
  <threadedComment ref="EX13" dT="2026-04-27T18:36:21.00" personId="{A451E691-83D4-43E4-8D08-B556CE9DE95F}" id="{E0A772CA-193B-4DE1-BACB-09868C93C86F}">
    <text>s/294.71
S/225.80</text>
  </threadedComment>
  <threadedComment ref="FB13" dT="2026-05-04T19:33:28.00" personId="{A451E691-83D4-43E4-8D08-B556CE9DE95F}" id="{797571DA-8C8F-4E24-B989-D78B3EF8F9B4}">
    <text>S/200.92
s/329</text>
  </threadedComment>
  <threadedComment ref="FF13" dT="2026-05-13T21:42:27.00" personId="{A451E691-83D4-43E4-8D08-B556CE9DE95F}" id="{3E8E5DCE-59AC-4C91-9A73-CEE7CD1BA2F3}">
    <text>s/163.86
s/21.80
s/118.86</text>
  </threadedComment>
  <threadedComment ref="BF14" dT="2025-11-24T20:02:15.00" personId="{A451E691-83D4-43E4-8D08-B556CE9DE95F}" id="{49C3A8CC-E30E-497F-B3A6-53B236E0B4B3}" done="1">
    <text>Ya pagó 218 de la cuota</text>
  </threadedComment>
  <threadedComment ref="BJ14" dT="2025-12-01T13:05:44.00" personId="{A451E691-83D4-43E4-8D08-B556CE9DE95F}" id="{80E1491A-2526-4766-A88E-815F0E366750}">
    <text>Ya se le descontó por fleet s/214.6 + 421.72 (15/12/25)</text>
  </threadedComment>
  <threadedComment ref="BN14" dT="2025-12-22T14:25:10.00" personId="{A451E691-83D4-43E4-8D08-B556CE9DE95F}" id="{34A0F37D-6709-4894-AB7A-362A0214E842}">
    <text>s/520 - s/500 =s/20 (depósito del 22/12/25)</text>
  </threadedComment>
  <threadedComment ref="BZ14" dT="2025-12-29T16:21:43.00" personId="{A451E691-83D4-43E4-8D08-B556CE9DE95F}" id="{B1AF0C37-8BEE-4B9D-98A7-6AA26AF10D40}">
    <text>s/539 - s/457 (fleet) = s/82
s/90 (depósito)</text>
  </threadedComment>
  <threadedComment ref="CD14" dT="2026-01-08T14:38:59.00" personId="{A451E691-83D4-43E4-8D08-B556CE9DE95F}" id="{FE67A20C-C645-4045-8437-E3C86D9F2F60}">
    <text>s/440 - s/331 (fleet) = s/109
DESCUENTO FLEET = s/130.8</text>
  </threadedComment>
  <threadedComment ref="CH14" dT="2026-01-12T13:39:15.00" personId="{A451E691-83D4-43E4-8D08-B556CE9DE95F}" id="{6862D1C1-6BA7-4040-B743-1F5A6A29C116}">
    <text>Descuento fleet: s/371.08
depósito: s/134.90</text>
  </threadedComment>
  <threadedComment ref="CP14" dT="2026-01-19T13:02:31.00" personId="{A451E691-83D4-43E4-8D08-B556CE9DE95F}" id="{49949A02-78DE-4C91-971A-9DB795A303DE}">
    <text>Descuento fleet: s/74
Descuento fleet: s/358.6</text>
  </threadedComment>
  <threadedComment ref="DB14" dT="2026-02-09T14:01:05.00" personId="{A451E691-83D4-43E4-8D08-B556CE9DE95F}" id="{29B41ECC-51E1-4708-9599-C7D0A733C26E}">
    <text>Descuento %: s/ 303.5
Descuento fleet: s/96.5</text>
  </threadedComment>
  <threadedComment ref="DF14" dT="2026-02-16T14:30:48.00" personId="{A451E691-83D4-43E4-8D08-B556CE9DE95F}" id="{96AD016A-6A10-41DC-9A3D-3246AE904093}">
    <text>Descuento por %:203.80
Descuento: s/286.20</text>
  </threadedComment>
  <threadedComment ref="DJ14" dT="2026-02-23T14:30:24.00" personId="{A451E691-83D4-43E4-8D08-B556CE9DE95F}" id="{80412322-5FAB-496D-9388-7AB743915926}">
    <text>Descuento %: s/194.20
Descuento fleet: s/183.80
Descuento: s/123.20</text>
  </threadedComment>
  <threadedComment ref="DN14" dT="2026-03-02T15:59:06.00" personId="{A451E691-83D4-43E4-8D08-B556CE9DE95F}" id="{5301299E-44A3-42AC-8AB2-0C9EB236F0A2}">
    <text>DESCUENTO %: S/149
Descuetno fleet: s/55
Descuento %: s/211.10
%: s/124.2</text>
  </threadedComment>
  <threadedComment ref="DR14" dT="2026-03-16T14:54:35.00" personId="{A451E691-83D4-43E4-8D08-B556CE9DE95F}" id="{9F9F150B-5002-4AC6-B8B6-9F9E546925FD}">
    <text>%: s/124.8
%: s/357
descuento flet: s/110.72</text>
  </threadedComment>
  <threadedComment ref="DV14" dT="2026-03-23T19:25:13.00" personId="{A451E691-83D4-43E4-8D08-B556CE9DE95F}" id="{CBF4818B-B12A-4E8B-B5B2-159F71C2ECF3}">
    <text>descuento fleet: s/486</text>
  </threadedComment>
  <threadedComment ref="DZ14" dT="2026-03-23T14:43:31.00" personId="{A451E691-83D4-43E4-8D08-B556CE9DE95F}" id="{835CAA15-0878-42AB-BFAF-8CCCCB1F776D}" done="1">
    <text>DESCUENTO%: S/.357.00</text>
  </threadedComment>
  <threadedComment ref="FB14" dT="2026-05-14T13:26:02.00" personId="{A451E691-83D4-43E4-8D08-B556CE9DE95F}" id="{1AE926D8-CA2B-40D2-BADB-995FE5279D68}">
    <text>s/326.03
s/81.36</text>
  </threadedComment>
  <threadedComment ref="C15" dT="2026-01-20T14:45:09.00" personId="{A451E691-83D4-43E4-8D08-B556CE9DE95F}" id="{6B9267EF-F0A5-401D-B190-9EBD79B2DFEB}" done="1">
    <text>Comisión de la empresa asociada por viaje: 26/01/2026</text>
  </threadedComment>
  <threadedComment ref="AT15" dT="2025-12-01T17:34:28.00" personId="{A451E691-83D4-43E4-8D08-B556CE9DE95F}" id="{274B59F8-C379-41EF-99AC-3CC20F29CDF9}">
    <text>Se le descontará por fleet s/455 - lo restante por abono</text>
  </threadedComment>
  <threadedComment ref="BB15" dT="2025-12-15T17:36:58.00" personId="{A451E691-83D4-43E4-8D08-B556CE9DE95F}" id="{16552CE9-414E-48DD-AA4C-74E053DC929C}">
    <text>s/718.25 - s/505.25 = s/213 (15/12/25)</text>
  </threadedComment>
  <threadedComment ref="BJ15" dT="2025-12-29T15:43:09.00" personId="{A451E691-83D4-43E4-8D08-B556CE9DE95F}" id="{9892F691-0E22-4015-B217-56A3EE7C5C13}">
    <text>679.25 - 578.25 =s/ 101
DEPÓSITO s/151.5</text>
  </threadedComment>
  <threadedComment ref="BR15" dT="2026-01-19T12:55:53.00" personId="{A451E691-83D4-43E4-8D08-B556CE9DE95F}" id="{4FCA823F-459D-4850-B64E-09F3E8DF7912}">
    <text>Descuento fleet: s/362.65</text>
  </threadedComment>
  <threadedComment ref="BZ15" dT="2026-01-27T13:41:55.00" personId="{A451E691-83D4-43E4-8D08-B556CE9DE95F}" id="{DA8F1217-495B-47E4-8C66-BD6EE35780E9}">
    <text>Descuento %: s/98.16
depósito: s/633.09</text>
  </threadedComment>
  <threadedComment ref="CD15" dT="2026-01-28T19:34:23.00" personId="{A451E691-83D4-43E4-8D08-B556CE9DE95F}" id="{C49BD267-EECB-4236-AE66-C339B6018177}">
    <text>- depósito: s/338
- descuento %: s/212.8
- descuento fleet: s/148.25</text>
  </threadedComment>
  <threadedComment ref="CH15" dT="2026-02-04T13:00:36.00" personId="{A451E691-83D4-43E4-8D08-B556CE9DE95F}" id="{5CCD27F7-698C-4B1B-978A-AA12665F55C6}">
    <text>Depósito 04/02/26: s/465
Depósito 05/02/26: s/215</text>
  </threadedComment>
  <threadedComment ref="CL15" dT="2026-02-09T13:52:11.00" personId="{A451E691-83D4-43E4-8D08-B556CE9DE95F}" id="{EEBF6DB0-4522-4927-81FF-A2CE02A7F68B}">
    <text>Descuento %: s/239
Descuento fleet: s/146
Depósito: s/290</text>
  </threadedComment>
  <threadedComment ref="CP15" dT="2026-02-16T14:10:03.00" personId="{A451E691-83D4-43E4-8D08-B556CE9DE95F}" id="{3E7C3D1F-006D-4A24-939A-258EB771FC61}">
    <text>Depósito: s/285
Descuento %:327.10</text>
  </threadedComment>
  <threadedComment ref="CT15" dT="2026-02-16T14:23:10.00" personId="{A451E691-83D4-43E4-8D08-B556CE9DE95F}" id="{186D100A-3D9B-4DF1-81E5-DEEC13D4349F}">
    <text>Descuento por %: s/253
Descuento %: s/199.70
Descuento fleet: s/154.30
Descuento fleet: s/32.20</text>
  </threadedComment>
  <threadedComment ref="CX15" dT="2026-02-23T14:26:51.00" personId="{A451E691-83D4-43E4-8D08-B556CE9DE95F}" id="{51B0F6AF-411F-4978-9C8B-139A68036442}">
    <text>Descuento fleet: s/213.80
Descuento %: s/53.80
Descuento %: s/154
%: s/337.80</text>
  </threadedComment>
  <threadedComment ref="DB15" dT="2026-03-16T14:12:39.00" personId="{A451E691-83D4-43E4-8D08-B556CE9DE95F}" id="{602BEF45-9A72-4228-9936-074AA0B048D7}">
    <text>%: S/308.30
Descuento fleet: s/179.84
DESCUENTO %: s/.263.67
Descuento flet: s/21.79</text>
  </threadedComment>
  <threadedComment ref="DF15" dT="2026-03-02T16:04:56.00" personId="{A451E691-83D4-43E4-8D08-B556CE9DE95F}" id="{941F9F6C-36AA-4DF3-B4DD-CD6D2F7DFE63}" done="1">
    <text>DESCUENTO %: S/.53.78</text>
  </threadedComment>
  <threadedComment ref="DJ15" dT="2026-03-09T13:50:28.00" personId="{A451E691-83D4-43E4-8D08-B556CE9DE95F}" id="{A21F4807-583D-41BE-B1AA-97183549052B}" done="1">
    <text>DESCUENTO %: s/154.01</text>
  </threadedComment>
  <threadedComment ref="DN15" dT="2026-03-09T13:46:16.00" personId="{A451E691-83D4-43E4-8D08-B556CE9DE95F}" id="{D681E806-A5C4-4CCA-9884-72C87699731A}" done="1">
    <text>DESCUENTO %: S/. 154.01</text>
  </threadedComment>
  <threadedComment ref="DR15" dT="2026-03-23T14:45:21.00" personId="{A451E691-83D4-43E4-8D08-B556CE9DE95F}" id="{7665DAFC-E717-41D3-BA31-88A38E02658C}" done="1">
    <text>DESCUENTO %: s/.263.67</text>
  </threadedComment>
  <threadedComment ref="DV15" dT="2026-05-14T13:34:33.00" personId="{A451E691-83D4-43E4-8D08-B556CE9DE95F}" id="{A187FB81-CB9D-4380-B0CA-889D5D30FF17}">
    <text>s/213.78
s/18.20</text>
  </threadedComment>
  <threadedComment ref="V16" dT="2025-11-17T18:38:24.00" personId="{A451E691-83D4-43E4-8D08-B556CE9DE95F}" id="{8B1B7776-6430-4382-9E6E-517474DAD881}" done="1">
    <text>Descuento de fleet s/274</text>
  </threadedComment>
  <threadedComment ref="AD16" dT="2025-12-01T17:41:57.00" personId="{A451E691-83D4-43E4-8D08-B556CE9DE95F}" id="{766CBFB4-384B-4D5B-A1FC-406093453A04}">
    <text>Se le descontó s/348 del fleet - s/132 por depósito</text>
  </threadedComment>
  <threadedComment ref="BF16" dT="2026-01-20T14:00:30.00" personId="{A451E691-83D4-43E4-8D08-B556CE9DE95F}" id="{710E5DAC-B008-4919-AE16-A93075EE6494}">
    <text>Descuento por fleet: s/202</text>
  </threadedComment>
  <threadedComment ref="BJ16" dT="2026-01-26T12:44:29.00" personId="{A451E691-83D4-43E4-8D08-B556CE9DE95F}" id="{1901DB17-418C-4CB2-96B3-2D934F34BA56}">
    <text>Descuento fleet: s/319
depósito s/161</text>
  </threadedComment>
  <threadedComment ref="BN16" dT="2026-02-02T12:53:08.00" personId="{A451E691-83D4-43E4-8D08-B556CE9DE95F}" id="{74AC4350-ED0B-4F9E-99C3-DD7DB3798F43}">
    <text>Descuento fleet: s/276
Depósito: s/234
Descuento fleet: s/6.69 - 05/02/26</text>
  </threadedComment>
  <threadedComment ref="BR16" dT="2026-02-09T13:45:48.00" personId="{A451E691-83D4-43E4-8D08-B556CE9DE95F}" id="{37FE4F77-F01E-4B9F-AB69-626842C76262}">
    <text>Descuento %: s/212.60
Depósito: s/271.20
descuento fleet: s/11.50</text>
  </threadedComment>
  <threadedComment ref="BV16" dT="2026-02-16T14:05:10.00" personId="{A451E691-83D4-43E4-8D08-B556CE9DE95F}" id="{D719CF76-0F4E-46B1-B07C-2045B4C83F4B}">
    <text>Descuento fleet: s/192.40
Descuento %: s/257.60</text>
  </threadedComment>
  <threadedComment ref="BZ16" dT="2026-02-23T13:57:02.00" personId="{A451E691-83D4-43E4-8D08-B556CE9DE95F}" id="{29A22896-ED01-4875-9A6A-C46733FE9BF0}">
    <text>Descuento %: s/215.10
Descuento fleet: s/174.90
Depósito: s/90</text>
  </threadedComment>
  <threadedComment ref="CD16" dT="2026-03-02T16:05:58.00" personId="{A451E691-83D4-43E4-8D08-B556CE9DE95F}" id="{B5B063BA-58A3-488B-8F2F-4627D415B3EB}">
    <text>DESCUENTO %: S/270.60
Descuento fleet: s/57
Depósito: s/152.40</text>
  </threadedComment>
  <threadedComment ref="CH16" dT="2026-03-09T13:32:25.00" personId="{A451E691-83D4-43E4-8D08-B556CE9DE95F}" id="{81BD1CBE-EA94-45A0-BB09-1B407988F648}">
    <text>DESCUENTO %: S/ 325.89
Descuento %: s/124.10</text>
  </threadedComment>
  <threadedComment ref="CL16" dT="2026-03-16T13:55:46.00" personId="{A451E691-83D4-43E4-8D08-B556CE9DE95F}" id="{D12F342A-2A1E-4FC9-A13F-9F0A93C5E1D3}">
    <text>%: S/304.7
D.F: S/145.30</text>
  </threadedComment>
  <threadedComment ref="CP16" dT="2026-03-23T14:47:11.00" personId="{A451E691-83D4-43E4-8D08-B556CE9DE95F}" id="{220F0C3B-68F9-476F-BD78-065510368A5D}">
    <text>DESCUENTO %: S/. 320.12
Descuento flet: s/86.07
Desceunto flet: s/45.05</text>
  </threadedComment>
  <threadedComment ref="CT16" dT="2026-04-01T22:56:33.00" personId="{A451E691-83D4-43E4-8D08-B556CE9DE95F}" id="{C6B7B330-82A3-4C08-AA73-6AC763F956CD}">
    <text>%: 246.21
flet: s/45.90
depósito: s/187.89
flet: s/16.12</text>
  </threadedComment>
  <threadedComment ref="DN16" dT="2026-05-06T21:33:17.00" personId="{A451E691-83D4-43E4-8D08-B556CE9DE95F}" id="{4D2B7702-B969-43CA-B921-DEDAD4FEB086}">
    <text>s/437.48
s/46.70</text>
  </threadedComment>
  <threadedComment ref="BN17" dT="2026-02-09T13:38:17.00" personId="{A451E691-83D4-43E4-8D08-B556CE9DE95F}" id="{CA3E3A4E-7596-4180-A697-5D864439BEF4}">
    <text>Descuento fleet: s/320
descuento %: s/200</text>
  </threadedComment>
  <threadedComment ref="BR17" dT="2026-02-16T13:37:59.00" personId="{A451E691-83D4-43E4-8D08-B556CE9DE95F}" id="{E738829D-ECC0-463F-A7D8-5942A990D5F5}">
    <text>Descuento %: s/195.50
Desuento %: s/209.10
Descuento fleet: s/115.30</text>
  </threadedComment>
  <threadedComment ref="BV17" dT="2026-03-02T17:55:59.00" personId="{A451E691-83D4-43E4-8D08-B556CE9DE95F}" id="{F486ADDF-C633-4796-8AEE-8448C02317AA}">
    <text>Descuento %: s/274.50
Descuento fleet: s/73
Descuento %: s/198.55</text>
  </threadedComment>
  <threadedComment ref="BZ17" dT="2026-03-02T16:07:13.00" personId="{A451E691-83D4-43E4-8D08-B556CE9DE95F}" id="{E46D3C03-422C-4FE9-8D12-EE827340DE13}" done="1">
    <text>DESCUENTO %: S/274.52</text>
  </threadedComment>
  <threadedComment ref="CD17" dT="2026-03-09T13:27:00.00" personId="{A451E691-83D4-43E4-8D08-B556CE9DE95F}" id="{AD412CAD-DFC9-4F37-A79F-8FB56F9F46EF}">
    <text>DESCUENTO %: S/102.25
% : s/127.10
DESCUENTO %: s/.25.94
depósito: s/255</text>
  </threadedComment>
  <threadedComment ref="CL17" dT="2026-04-01T22:57:48.00" personId="{A451E691-83D4-43E4-8D08-B556CE9DE95F}" id="{68D76113-C9DE-461F-B6EE-A80E4D6E21DA}">
    <text>%: s/278.30
flet: s/146.66
%: S/110.55</text>
  </threadedComment>
  <threadedComment ref="CP17" dT="2026-04-06T16:10:31.00" personId="{A451E691-83D4-43E4-8D08-B556CE9DE95F}" id="{5E83D2B4-CC22-4A3A-BC85-BF4570A56977}">
    <text>%: S/97.73</text>
  </threadedComment>
  <threadedComment ref="CT17" dT="2026-04-16T19:06:57.00" personId="{A451E691-83D4-43E4-8D08-B556CE9DE95F}" id="{818796B1-D7E8-42CF-B438-BA73F7B5F4C2}">
    <text>Bono: s/383.5
%: s/207.35</text>
  </threadedComment>
  <threadedComment ref="DF17" dT="2026-04-27T18:44:13.00" personId="{A451E691-83D4-43E4-8D08-B556CE9DE95F}" id="{A9ADB902-5383-4E22-AF36-DB79F5574CE7}">
    <text>s/21.40</text>
  </threadedComment>
  <threadedComment ref="DJ17" dT="2026-05-04T19:12:54.00" personId="{A451E691-83D4-43E4-8D08-B556CE9DE95F}" id="{0CEA876A-31F2-4A4B-9B47-BCB6FE28E53A}">
    <text>%: S/122
BONO: S/64.30
s/263.70</text>
  </threadedComment>
  <threadedComment ref="AD18" dT="2025-12-22T14:54:00.00" personId="{A451E691-83D4-43E4-8D08-B556CE9DE95F}" id="{04003194-BDCA-4571-B659-96892D0C7DF5}">
    <text>s/510 - s/365 = s/145</text>
  </threadedComment>
  <threadedComment ref="AL18" dT="2026-01-05T15:19:24.00" personId="{A451E691-83D4-43E4-8D08-B556CE9DE95F}" id="{941D3413-D345-4BA9-BA75-6E27386E73B2}">
    <text>S/480 - TOTAL
s/361 (descuento fleet)</text>
  </threadedComment>
  <threadedComment ref="AP18" dT="2026-01-12T13:59:57.00" personId="{A451E691-83D4-43E4-8D08-B556CE9DE95F}" id="{48FBC9AF-9BEE-4230-9D70-07459C6F8659}">
    <text>Descuento fleet: s/304.33
Depósito: s/180.67</text>
  </threadedComment>
  <threadedComment ref="AT18" dT="2026-01-19T12:46:15.00" personId="{A451E691-83D4-43E4-8D08-B556CE9DE95F}" id="{EE200807-8556-4AAC-AF3D-2BC42DCE84BB}">
    <text>Descuento fleet: s/270</text>
  </threadedComment>
  <threadedComment ref="BB18" dT="2026-02-02T12:43:16.00" personId="{A451E691-83D4-43E4-8D08-B556CE9DE95F}" id="{B6177907-6024-4445-B2FB-FF224316783F}">
    <text>Descuento fleet: s/380
Descuento por %: s/110</text>
  </threadedComment>
  <threadedComment ref="BF18" dT="2026-02-09T13:34:14.00" personId="{A451E691-83D4-43E4-8D08-B556CE9DE95F}" id="{F92D8245-6AA8-4869-A21E-63F971B09B63}">
    <text>Descuento %: s/74
Depósito 10/02: s/340
Descuento fleet: s/66 - 16/02/26</text>
  </threadedComment>
  <threadedComment ref="BJ18" dT="2026-02-16T13:16:19.00" personId="{A451E691-83D4-43E4-8D08-B556CE9DE95F}" id="{63A6AAFC-2CDC-4A94-BC49-BB87B5968C92}">
    <text>Descuento %: s/33.80
Descuento %: s/190.32 - 23/02/26
Descuento fleet: S/140
Depósito: s/204.5</text>
  </threadedComment>
  <threadedComment ref="BN18" dT="2026-02-24T20:59:20.00" personId="{A451E691-83D4-43E4-8D08-B556CE9DE95F}" id="{2FD2B967-F1BA-42E8-AA6C-0B1BD81C58FE}">
    <text>Depósito: s/150
Descuento %: s/250.8
Descuento fleet: s/79.20</text>
  </threadedComment>
  <threadedComment ref="BR18" dT="2026-03-02T15:29:29.00" personId="{A451E691-83D4-43E4-8D08-B556CE9DE95F}" id="{4CAA0091-1CC3-484B-9344-3EBCA231A6DE}" done="1">
    <text>Descuento %: s/250.88</text>
  </threadedComment>
  <threadedComment ref="BV18" dT="2026-03-09T13:38:55.00" personId="{A451E691-83D4-43E4-8D08-B556CE9DE95F}" id="{4B1C73A7-F990-42F5-B949-65893B8D3E4C}" done="1">
    <text>DESCUENTO %: 132.66</text>
  </threadedComment>
  <threadedComment ref="CD18" dT="2026-03-23T14:51:22.00" personId="{A451E691-83D4-43E4-8D08-B556CE9DE95F}" id="{0CDA54AD-197B-4F24-B6B9-F5EB6F06A4ED}" done="1">
    <text>DESCUENTO %:s/. 84.56</text>
  </threadedComment>
  <threadedComment ref="CH18" dT="2026-03-30T22:22:19.00" personId="{A451E691-83D4-43E4-8D08-B556CE9DE95F}" id="{CF5BFE07-75FB-4798-A03A-6CB95F5479AD}">
    <text>DESCUENTO POR %: S/.83.11
depósito: s/436.89</text>
  </threadedComment>
  <threadedComment ref="CT18" dT="2026-04-27T16:41:37.00" personId="{A451E691-83D4-43E4-8D08-B556CE9DE95F}" id="{6EE2110D-95C6-4778-B9EC-7B59C4F6609C}">
    <text>s/113.63
s/458.37</text>
  </threadedComment>
  <threadedComment ref="CX18" dT="2026-05-06T21:41:41.00" personId="{A451E691-83D4-43E4-8D08-B556CE9DE95F}" id="{B2278736-E72F-471F-8394-599FE284353B}">
    <text>S/71.10
s/248.55
s/234.70
s/74.52</text>
  </threadedComment>
  <threadedComment ref="DB18" dT="2026-05-18T14:13:23.00" personId="{A451E691-83D4-43E4-8D08-B556CE9DE95F}" id="{82E5C165-A2E0-45BD-85FA-F700C6391C65}">
    <text>s/225.48
s/396.33
s/37.80</text>
  </threadedComment>
  <threadedComment ref="DF18" dT="2026-05-23T21:39:37.00" personId="{A451E691-83D4-43E4-8D08-B556CE9DE95F}" id="{9FB8F9DC-EA68-42F4-9E49-F0C7E2CD12BB}">
    <text>s/308.40</text>
  </threadedComment>
  <threadedComment ref="V19" dT="2026-03-16T13:14:35.00" personId="{A451E691-83D4-43E4-8D08-B556CE9DE95F}" id="{BB497F9A-B9C0-434D-90E9-CB6E9518B0E6}">
    <text>%: s/96.60
DESCUENTO %: S/.214.88
DESCUENTO %: S/.182.42
deposito: s/81.47</text>
  </threadedComment>
  <threadedComment ref="Z19" dT="2026-03-23T21:20:33.00" personId="{A451E691-83D4-43E4-8D08-B556CE9DE95F}" id="{44A93C2C-BEE0-46A1-A444-7BCC9C88AF5F}">
    <text>Depósito: s/629.20</text>
  </threadedComment>
  <threadedComment ref="AD19" dT="2026-04-06T16:21:17.00" personId="{A451E691-83D4-43E4-8D08-B556CE9DE95F}" id="{402412DD-0F23-4A5D-B48E-FFCF91723FE2}">
    <text>%: S/143.35
BONO: S/236.40
s/200
s/106.49</text>
  </threadedComment>
  <threadedComment ref="AH19" dT="2026-04-22T19:02:35.00" personId="{A451E691-83D4-43E4-8D08-B556CE9DE95F}" id="{059A7126-E58B-4786-881D-17B3E51ECE1A}">
    <text>%: s/299.11
s/324.89</text>
  </threadedComment>
  <threadedComment ref="AL19" dT="2026-04-27T18:19:24.00" personId="{A451E691-83D4-43E4-8D08-B556CE9DE95F}" id="{6B5ADB84-A29C-422D-AE97-641597611CE2}">
    <text>s/276.27
s/393</text>
  </threadedComment>
  <threadedComment ref="AX19" dT="2026-05-06T22:01:45.00" personId="{A451E691-83D4-43E4-8D08-B556CE9DE95F}" id="{0A95DD05-8734-4187-BE33-A4E523C35262}">
    <text>s/55.12</text>
  </threadedComment>
  <threadedComment ref="BB19" dT="2026-05-14T14:34:49.00" personId="{A451E691-83D4-43E4-8D08-B556CE9DE95F}" id="{FFCC1404-CBB4-4349-868B-73CC2CC1DDBE}">
    <text>s/197.35
s/457.15</text>
  </threadedComment>
  <threadedComment ref="BF19" dT="2026-05-18T19:54:13.00" personId="{A451E691-83D4-43E4-8D08-B556CE9DE95F}" id="{FF7CB9E4-0E6D-4D8D-9BCE-B57534C894CB}">
    <text>s/332.06
s/291.90</text>
  </threadedComment>
  <threadedComment ref="V20" dT="2026-03-09T12:57:00.00" personId="{A451E691-83D4-43E4-8D08-B556CE9DE95F}" id="{846D841A-5456-4A65-A70D-D47713D0C954}">
    <text>Descuento fleet: s/280
Depósito: s/200</text>
  </threadedComment>
  <threadedComment ref="Z20" dT="2026-03-16T12:47:38.00" personId="{A451E691-83D4-43E4-8D08-B556CE9DE95F}" id="{B6DB2AF4-BCE6-4984-93A9-5492AC0DCF7E}">
    <text>%: S/212.79
D.F: S/247.21</text>
  </threadedComment>
  <threadedComment ref="AD20" dT="2026-03-23T18:14:25.00" personId="{A451E691-83D4-43E4-8D08-B556CE9DE95F}" id="{15D5676E-D903-416D-AC0E-8E280AF1C6FE}">
    <text>DESCUENTO%: s/.196.60
Descuento por BONO: s/128.4
depósito: s/135</text>
  </threadedComment>
  <threadedComment ref="AH20" dT="2026-03-30T17:52:06.00" personId="{A451E691-83D4-43E4-8D08-B556CE9DE95F}" id="{8D18B4AA-17E2-47EF-85BC-7688B1E2E561}">
    <text>DESCUENTO %: S/.210.65
DESCUENTO POR BONO: s/.125.35
DEPOSITO: S/.124</text>
  </threadedComment>
  <threadedComment ref="V21" dT="2026-03-16T12:23:45.00" personId="{A451E691-83D4-43E4-8D08-B556CE9DE95F}" id="{D1D77304-BC9D-40A1-8C9C-541498155956}">
    <text>Descuento fleet: s/317
Depósito: s/143</text>
  </threadedComment>
  <threadedComment ref="Z21" dT="2026-03-23T14:19:24.00" personId="{A451E691-83D4-43E4-8D08-B556CE9DE95F}" id="{3676047B-8583-44AB-B6DB-6B04576A8080}">
    <text>DESCUENTO %: s/.302.87
Descuento bono: s/127.13</text>
  </threadedComment>
  <threadedComment ref="AD21" dT="2026-03-30T20:34:01.00" personId="{A451E691-83D4-43E4-8D08-B556CE9DE95F}" id="{BA6E86FC-DFBC-43DE-B2D6-42A1C99BE0F3}">
    <text>DESCUENTO POR %: S/.307.80
descuento por bono: S/.122.2</text>
  </threadedComment>
  <threadedComment ref="AT21" dT="2026-04-27T17:33:00.00" personId="{A451E691-83D4-43E4-8D08-B556CE9DE95F}" id="{68C457DB-2CEC-41B9-AEAD-26202B3BE91D}">
    <text>S/138.89
S/341.11</text>
  </threadedComment>
  <threadedComment ref="BB21" dT="2026-05-14T14:54:24.00" personId="{A451E691-83D4-43E4-8D08-B556CE9DE95F}" id="{80018533-FA93-4AF1-841B-A4B4D0DB6E1F}">
    <text>s/157.66
s/144.30
s/185.12</text>
  </threadedComment>
  <threadedComment ref="V22" dT="2026-03-23T15:00:39.00" personId="{A451E691-83D4-43E4-8D08-B556CE9DE95F}" id="{65830C51-61C9-4F33-8607-C1AE5A85DC29}">
    <text>DESCUENTO %: s/.210.12
Depósito: s/269.90</text>
  </threadedComment>
  <threadedComment ref="Z22" dT="2026-03-30T20:05:59.00" personId="{A451E691-83D4-43E4-8D08-B556CE9DE95F}" id="{9552F1E1-3289-44EA-9680-908BC00BF1F8}">
    <text>DESCUENTO POR %: S/.226.20</text>
  </threadedComment>
  <threadedComment ref="AL22" dT="2026-04-22T18:48:11.00" personId="{A451E691-83D4-43E4-8D08-B556CE9DE95F}" id="{FB0BEC7C-E58D-4C80-8C9D-1E7C7EF4EC62}">
    <text>%: S/ 90.83</text>
  </threadedComment>
  <threadedComment ref="BB22" dT="2026-05-18T20:19:52.00" personId="{A451E691-83D4-43E4-8D08-B556CE9DE95F}" id="{8DAFD21D-FD11-4826-A702-696949551E3C}">
    <text>s/236.39</text>
  </threadedComment>
  <threadedComment ref="V23" dT="2026-03-23T18:26:28.00" personId="{A451E691-83D4-43E4-8D08-B556CE9DE95F}" id="{728C07E4-464D-4A3F-9BD9-4765909A69BE}">
    <text>%: s/293.20
descuento de BONO: s/53.80
depósito: s/135</text>
  </threadedComment>
  <threadedComment ref="Z23" dT="2026-03-30T18:12:14.00" personId="{A451E691-83D4-43E4-8D08-B556CE9DE95F}" id="{69B3C30A-DB7C-4739-8240-C96CE9A3F8EB}">
    <text>DESCUENTO %: s/. 266.05
DESCUENTO POR BONO: S/.163.95</text>
  </threadedComment>
  <threadedComment ref="V25" dT="2026-03-23T19:06:38.00" personId="{A451E691-83D4-43E4-8D08-B556CE9DE95F}" id="{3CC616BD-D06C-405F-B4EF-8B4A913DCBED}">
    <text>%: s/184.80
Descuento flet: s/275.20</text>
  </threadedComment>
  <threadedComment ref="Z25" dT="2026-03-30T20:50:12.00" personId="{A451E691-83D4-43E4-8D08-B556CE9DE95F}" id="{BD3A6678-D2F7-4178-8934-67AD26083C0C}">
    <text>descuento por %: S/.280.67</text>
  </threadedComment>
  <threadedComment ref="V26" dT="2026-03-31T16:41:06.00" personId="{A451E691-83D4-43E4-8D08-B556CE9DE95F}" id="{D0D08E1B-4BB7-42BD-BC14-BB4DDFFCAA2F}">
    <text>DESCUENTO POR %: S/.89.15
depósito: s/410.05</text>
  </threadedComment>
  <threadedComment ref="Z26" dT="2026-03-30T21:02:23.00" personId="{A451E691-83D4-43E4-8D08-B556CE9DE95F}" id="{E26873D7-707B-4E3F-8B83-550ABA01CFF2}">
    <text>Depósito: s/289.95
%: S/195.40</text>
  </threadedComment>
  <threadedComment ref="AH26" dT="2026-04-28T13:57:38.00" personId="{A451E691-83D4-43E4-8D08-B556CE9DE95F}" id="{637C7EFF-074D-4C4E-A850-BBFB73DFF9D7}">
    <text>S/172.06
s/147.76
s/62.43
s/159.84</text>
  </threadedComment>
  <threadedComment ref="AL26" dT="2026-04-22T19:31:59.00" personId="{A451E691-83D4-43E4-8D08-B556CE9DE95F}" id="{C0D3EB31-59A7-40E1-BC35-C0ABA20BACB5}" done="1">
    <text>S/172.06</text>
  </threadedComment>
  <threadedComment ref="AP26" dT="2026-04-28T14:09:03.00" personId="{A451E691-83D4-43E4-8D08-B556CE9DE95F}" id="{8186F0C9-082C-4668-8012-461E717B9F49}">
    <text>s/238.37
s/207.05
S/61.05</text>
  </threadedComment>
  <threadedComment ref="AT26" dT="2026-05-14T15:14:14.00" personId="{A451E691-83D4-43E4-8D08-B556CE9DE95F}" id="{4B962E9E-31FC-44FE-BCA9-6DD73E621978}">
    <text>s/262.30
s/224.90</text>
  </threadedComment>
  <threadedComment ref="V27" dT="2026-03-30T22:02:14.00" personId="{A451E691-83D4-43E4-8D08-B556CE9DE95F}" id="{430A65F6-C6D6-4766-9AC5-036CF424632A}">
    <text>DESCUENTO POR %: S/.113.99</text>
  </threadedComment>
  <threadedComment ref="AT27" dT="2026-05-14T15:18:48.00" personId="{A451E691-83D4-43E4-8D08-B556CE9DE95F}" id="{C18EFF53-28B9-4F0F-9D57-2584490C31AE}">
    <text>s/134.69
s/159.42</text>
  </threadedComment>
  <threadedComment ref="AT27" dT="2026-05-22T20:36:55.00" personId="{5FF6BA86-164F-4DDF-AF98-D3FC5BBCCE25}" id="{2AD86FD4-5010-4771-A7B8-4E1D7920DB3E}" parentId="{C18EFF53-28B9-4F0F-9D57-2584490C31AE}">
    <text>s/199.68</text>
  </threadedComment>
  <threadedComment ref="V28" dT="2026-03-30T22:11:32.00" personId="{A451E691-83D4-43E4-8D08-B556CE9DE95F}" id="{6592F6C8-D9C9-4B45-A702-B26F2065A095}">
    <text>DESCUENTO POR %: S/.201.74</text>
  </threadedComment>
  <threadedComment ref="V29" dT="2026-03-30T21:52:24.00" personId="{A451E691-83D4-43E4-8D08-B556CE9DE95F}" id="{2EC33F17-B1E2-4045-9BCB-326D524E6821}">
    <text>descuento por %: S/.229.15</text>
  </threadedComment>
  <threadedComment ref="V30" dT="2026-03-30T21:20:34.00" personId="{A451E691-83D4-43E4-8D08-B556CE9DE95F}" id="{AF29B80E-819E-4AAE-B4F0-6990A6CADC93}">
    <text>DESCUENTO POR %: S/.159.14</text>
  </threadedComment>
  <threadedComment ref="Z30" dT="2026-04-06T17:05:32.00" personId="{A451E691-83D4-43E4-8D08-B556CE9DE95F}" id="{5B2BC976-B936-4B36-8EC3-BC34154375BE}">
    <text>%: S/203.48
efectivo: s/304.15</text>
  </threadedComment>
  <threadedComment ref="AH30" dT="2026-04-22T18:53:07.00" personId="{A451E691-83D4-43E4-8D08-B556CE9DE95F}" id="{C9AE5501-1F78-4C60-B70D-4A9B052403C8}">
    <text>%: s/123.67
S/370.58</text>
  </threadedComment>
  <threadedComment ref="AL30" dT="2026-05-05T21:55:49.00" personId="{A451E691-83D4-43E4-8D08-B556CE9DE95F}" id="{925FF26A-7831-4CBF-9676-0C086F392A63}">
    <text>s/412.36</text>
  </threadedComment>
  <threadedComment ref="AP30" dT="2026-05-07T20:21:10.00" personId="{A451E691-83D4-43E4-8D08-B556CE9DE95F}" id="{1A3F6D93-E2DE-4D1D-8445-ADA21C376CB3}">
    <text>S/240.48
s/97.05
s/166.42</text>
  </threadedComment>
  <threadedComment ref="AT30" dT="2026-05-18T20:38:53.00" personId="{A451E691-83D4-43E4-8D08-B556CE9DE95F}" id="{D163A1EA-6CA4-4913-BE49-3142620F43F6}">
    <text>S/251.85</text>
  </threadedComment>
  <threadedComment ref="V31" dT="2026-03-30T21:41:23.00" personId="{A451E691-83D4-43E4-8D08-B556CE9DE95F}" id="{15FF5B66-9D4B-415A-AD80-4361C4A1B0D6}">
    <text>descuento por %: s/.60.66
descuento por bono: s/.65</text>
  </threadedComment>
  <threadedComment ref="V32" dT="2026-03-30T21:34:25.00" personId="{A451E691-83D4-43E4-8D08-B556CE9DE95F}" id="{F5A76838-D7CA-4D34-BA50-9AA4929D294C}">
    <text>DESCUENTO POR BONO: S/.190</text>
  </threadedComment>
  <threadedComment ref="Z32" dT="2026-04-06T17:11:38.00" personId="{A451E691-83D4-43E4-8D08-B556CE9DE95F}" id="{0EE95EC5-3952-4D17-9112-68795035F61A}">
    <text>bono: s/223.70
depósito: s/256</text>
  </threadedComment>
  <threadedComment ref="AP32" dT="2026-05-04T19:13:42.00" personId="{A451E691-83D4-43E4-8D08-B556CE9DE95F}" id="{2031232E-457B-4CF0-817A-BA6AA25108A9}">
    <text>193.91
234.10
51.99</text>
  </threadedComment>
  <threadedComment ref="AT32" dT="2026-05-14T15:29:06.00" personId="{A451E691-83D4-43E4-8D08-B556CE9DE95F}" id="{B7305B05-FBCA-475C-96D1-D8F344AF1329}">
    <text>s/206.86
s/226.50
S/48.50</text>
  </threadedComment>
  <threadedComment ref="AX32" dT="2026-05-18T20:45:58.00" personId="{A451E691-83D4-43E4-8D08-B556CE9DE95F}" id="{B4488EC5-7E3B-41A7-AFD9-B1FFBA55D144}">
    <text>S/330.05</text>
  </threadedComment>
  <threadedComment ref="AD34" dT="2026-04-27T17:18:16.00" personId="{A451E691-83D4-43E4-8D08-B556CE9DE95F}" id="{7BA4E822-208F-4309-980A-F15BE5DE6D72}">
    <text>s/282.80</text>
  </threadedComment>
  <threadedComment ref="AL34" dT="2026-05-14T15:47:09.00" personId="{A451E691-83D4-43E4-8D08-B556CE9DE95F}" id="{44AF5809-E977-44F2-AEFE-9246797615AB}">
    <text>s/254.56
s/175.40</text>
  </threadedComment>
  <threadedComment ref="V35" dT="2026-04-22T18:11:08.00" personId="{A451E691-83D4-43E4-8D08-B556CE9DE95F}" id="{2490FE9E-C11B-4173-96B1-AF50FDCFCEE3}">
    <text>%: s/143.01
s/158.84
s/191</text>
  </threadedComment>
  <threadedComment ref="Z35" dT="2026-04-27T17:24:27.00" personId="{A451E691-83D4-43E4-8D08-B556CE9DE95F}" id="{E851C19D-7F3E-4AE8-88A0-B980CB0E0B86}">
    <text>s/27.40
s/458.30</text>
  </threadedComment>
  <threadedComment ref="AD35" dT="2026-05-07T21:33:40.00" personId="{A451E691-83D4-43E4-8D08-B556CE9DE95F}" id="{12A08B7D-26EA-4E42-BCE0-8053779AD280}">
    <text>s/260.85
s/277.22
s/11.35</text>
  </threadedComment>
  <threadedComment ref="AP35" dT="2026-05-19T14:34:00.00" personId="{A451E691-83D4-43E4-8D08-B556CE9DE95F}" id="{C19298C2-56E6-49F4-A76B-B4235A42E0F9}">
    <text>s/118.80</text>
  </threadedComment>
  <threadedComment ref="AD39" dT="2026-05-19T14:42:49.00" personId="{A451E691-83D4-43E4-8D08-B556CE9DE95F}" id="{0C73FBDD-5DF2-42B5-A49A-67EDB5571E70}">
    <text>s/227.93</text>
  </threadedComment>
  <threadedComment ref="V40" dT="2026-05-11T17:20:08.00" personId="{A451E691-83D4-43E4-8D08-B556CE9DE95F}" id="{7265190E-0AAE-4CF3-AA00-8F59240F5B82}">
    <text>s/120.25
s/55.80
S/368</text>
  </threadedComment>
  <threadedComment ref="V41" dT="2026-05-11T17:16:17.00" personId="{A451E691-83D4-43E4-8D08-B556CE9DE95F}" id="{B416E3C1-CA15-4BA8-A4B9-B647C8F95A45}">
    <text>s/210.52
s/30.90
s/288.58</text>
  </threadedComment>
  <threadedComment ref="V43" dT="2026-05-11T16:07:16.00" personId="{A451E691-83D4-43E4-8D08-B556CE9DE95F}" id="{36211CD7-71EA-4797-B582-ABFE1CD38947}">
    <text>s/223.79
s/306.21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O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G9" sqref="G9"/>
    </sheetView>
  </sheetViews>
  <sheetFormatPr baseColWidth="10" defaultColWidth="12.5703125" defaultRowHeight="15.75" customHeight="1" x14ac:dyDescent="0.2"/>
  <cols>
    <col min="1" max="1" width="6.7109375" customWidth="1"/>
    <col min="2" max="2" width="9.5703125" hidden="1" customWidth="1"/>
    <col min="3" max="3" width="15.5703125" hidden="1" customWidth="1"/>
    <col min="4" max="4" width="22.285156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  <col min="216" max="217" width="9.42578125" customWidth="1"/>
    <col min="218" max="218" width="9.85546875" customWidth="1"/>
    <col min="219" max="219" width="11.28515625" customWidth="1"/>
    <col min="220" max="221" width="9.42578125" customWidth="1"/>
    <col min="222" max="222" width="9.85546875" customWidth="1"/>
    <col min="223" max="223" width="11.28515625" customWidth="1"/>
  </cols>
  <sheetData>
    <row r="1" spans="1:223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4"/>
      <c r="Q1" s="152" t="s">
        <v>67</v>
      </c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  <c r="GR1" s="152" t="s">
        <v>113</v>
      </c>
      <c r="GS1" s="153"/>
      <c r="GT1" s="154"/>
      <c r="GU1" s="7"/>
      <c r="GV1" s="152" t="s">
        <v>114</v>
      </c>
      <c r="GW1" s="153"/>
      <c r="GX1" s="154"/>
      <c r="GY1" s="7"/>
      <c r="GZ1" s="152" t="s">
        <v>115</v>
      </c>
      <c r="HA1" s="153"/>
      <c r="HB1" s="154"/>
      <c r="HC1" s="7"/>
      <c r="HD1" s="152" t="s">
        <v>116</v>
      </c>
      <c r="HE1" s="153"/>
      <c r="HF1" s="154"/>
      <c r="HG1" s="7"/>
      <c r="HH1" s="152" t="s">
        <v>117</v>
      </c>
      <c r="HI1" s="153"/>
      <c r="HJ1" s="154"/>
      <c r="HK1" s="7"/>
      <c r="HL1" s="152" t="s">
        <v>118</v>
      </c>
      <c r="HM1" s="153"/>
      <c r="HN1" s="154"/>
      <c r="HO1" s="7"/>
    </row>
    <row r="2" spans="1:223" ht="30.75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119</v>
      </c>
      <c r="Q2" s="8" t="s">
        <v>120</v>
      </c>
      <c r="R2" s="9" t="s">
        <v>121</v>
      </c>
      <c r="S2" s="10" t="s">
        <v>122</v>
      </c>
      <c r="T2" s="8" t="s">
        <v>119</v>
      </c>
      <c r="U2" s="8" t="s">
        <v>120</v>
      </c>
      <c r="V2" s="9" t="s">
        <v>121</v>
      </c>
      <c r="W2" s="10" t="s">
        <v>122</v>
      </c>
      <c r="X2" s="8" t="s">
        <v>119</v>
      </c>
      <c r="Y2" s="8" t="s">
        <v>120</v>
      </c>
      <c r="Z2" s="9" t="s">
        <v>121</v>
      </c>
      <c r="AA2" s="10" t="s">
        <v>122</v>
      </c>
      <c r="AB2" s="8" t="s">
        <v>119</v>
      </c>
      <c r="AC2" s="8" t="s">
        <v>120</v>
      </c>
      <c r="AD2" s="9" t="s">
        <v>121</v>
      </c>
      <c r="AE2" s="10" t="s">
        <v>122</v>
      </c>
      <c r="AF2" s="8" t="s">
        <v>119</v>
      </c>
      <c r="AG2" s="8" t="s">
        <v>120</v>
      </c>
      <c r="AH2" s="9" t="s">
        <v>121</v>
      </c>
      <c r="AI2" s="10" t="s">
        <v>122</v>
      </c>
      <c r="AJ2" s="8" t="s">
        <v>119</v>
      </c>
      <c r="AK2" s="8" t="s">
        <v>120</v>
      </c>
      <c r="AL2" s="9" t="s">
        <v>121</v>
      </c>
      <c r="AM2" s="10" t="s">
        <v>122</v>
      </c>
      <c r="AN2" s="8" t="s">
        <v>119</v>
      </c>
      <c r="AO2" s="8" t="s">
        <v>120</v>
      </c>
      <c r="AP2" s="9" t="s">
        <v>121</v>
      </c>
      <c r="AQ2" s="10" t="s">
        <v>122</v>
      </c>
      <c r="AR2" s="8" t="s">
        <v>119</v>
      </c>
      <c r="AS2" s="8" t="s">
        <v>120</v>
      </c>
      <c r="AT2" s="9" t="s">
        <v>121</v>
      </c>
      <c r="AU2" s="10" t="s">
        <v>122</v>
      </c>
      <c r="AV2" s="8" t="s">
        <v>119</v>
      </c>
      <c r="AW2" s="8" t="s">
        <v>120</v>
      </c>
      <c r="AX2" s="9" t="s">
        <v>121</v>
      </c>
      <c r="AY2" s="10" t="s">
        <v>122</v>
      </c>
      <c r="AZ2" s="8" t="s">
        <v>119</v>
      </c>
      <c r="BA2" s="8" t="s">
        <v>120</v>
      </c>
      <c r="BB2" s="9" t="s">
        <v>121</v>
      </c>
      <c r="BC2" s="10" t="s">
        <v>122</v>
      </c>
      <c r="BD2" s="11" t="s">
        <v>119</v>
      </c>
      <c r="BE2" s="8" t="s">
        <v>120</v>
      </c>
      <c r="BF2" s="9" t="s">
        <v>121</v>
      </c>
      <c r="BG2" s="10" t="s">
        <v>122</v>
      </c>
      <c r="BH2" s="8" t="s">
        <v>119</v>
      </c>
      <c r="BI2" s="8" t="s">
        <v>120</v>
      </c>
      <c r="BJ2" s="9" t="s">
        <v>121</v>
      </c>
      <c r="BK2" s="10" t="s">
        <v>122</v>
      </c>
      <c r="BL2" s="8" t="s">
        <v>119</v>
      </c>
      <c r="BM2" s="8" t="s">
        <v>120</v>
      </c>
      <c r="BN2" s="9" t="s">
        <v>121</v>
      </c>
      <c r="BO2" s="10" t="s">
        <v>122</v>
      </c>
      <c r="BP2" s="8" t="s">
        <v>119</v>
      </c>
      <c r="BQ2" s="8" t="s">
        <v>120</v>
      </c>
      <c r="BR2" s="9" t="s">
        <v>121</v>
      </c>
      <c r="BS2" s="10" t="s">
        <v>122</v>
      </c>
      <c r="BT2" s="8" t="s">
        <v>119</v>
      </c>
      <c r="BU2" s="8" t="s">
        <v>120</v>
      </c>
      <c r="BV2" s="9" t="s">
        <v>121</v>
      </c>
      <c r="BW2" s="10" t="s">
        <v>122</v>
      </c>
      <c r="BX2" s="8" t="s">
        <v>119</v>
      </c>
      <c r="BY2" s="8" t="s">
        <v>120</v>
      </c>
      <c r="BZ2" s="9" t="s">
        <v>121</v>
      </c>
      <c r="CA2" s="10" t="s">
        <v>122</v>
      </c>
      <c r="CB2" s="8" t="s">
        <v>119</v>
      </c>
      <c r="CC2" s="8" t="s">
        <v>120</v>
      </c>
      <c r="CD2" s="9" t="s">
        <v>121</v>
      </c>
      <c r="CE2" s="10" t="s">
        <v>122</v>
      </c>
      <c r="CF2" s="8" t="s">
        <v>119</v>
      </c>
      <c r="CG2" s="8" t="s">
        <v>120</v>
      </c>
      <c r="CH2" s="9" t="s">
        <v>121</v>
      </c>
      <c r="CI2" s="10" t="s">
        <v>122</v>
      </c>
      <c r="CJ2" s="8" t="s">
        <v>119</v>
      </c>
      <c r="CK2" s="8" t="s">
        <v>120</v>
      </c>
      <c r="CL2" s="9" t="s">
        <v>121</v>
      </c>
      <c r="CM2" s="10" t="s">
        <v>122</v>
      </c>
      <c r="CN2" s="8" t="s">
        <v>119</v>
      </c>
      <c r="CO2" s="8" t="s">
        <v>120</v>
      </c>
      <c r="CP2" s="9" t="s">
        <v>121</v>
      </c>
      <c r="CQ2" s="10" t="s">
        <v>122</v>
      </c>
      <c r="CR2" s="8" t="s">
        <v>119</v>
      </c>
      <c r="CS2" s="8" t="s">
        <v>120</v>
      </c>
      <c r="CT2" s="9" t="s">
        <v>121</v>
      </c>
      <c r="CU2" s="10" t="s">
        <v>122</v>
      </c>
      <c r="CV2" s="8" t="s">
        <v>119</v>
      </c>
      <c r="CW2" s="8" t="s">
        <v>120</v>
      </c>
      <c r="CX2" s="9" t="s">
        <v>121</v>
      </c>
      <c r="CY2" s="10" t="s">
        <v>122</v>
      </c>
      <c r="CZ2" s="8" t="s">
        <v>119</v>
      </c>
      <c r="DA2" s="8" t="s">
        <v>120</v>
      </c>
      <c r="DB2" s="9" t="s">
        <v>121</v>
      </c>
      <c r="DC2" s="10" t="s">
        <v>122</v>
      </c>
      <c r="DD2" s="8" t="s">
        <v>119</v>
      </c>
      <c r="DE2" s="8" t="s">
        <v>120</v>
      </c>
      <c r="DF2" s="9" t="s">
        <v>121</v>
      </c>
      <c r="DG2" s="10" t="s">
        <v>122</v>
      </c>
      <c r="DH2" s="8" t="s">
        <v>119</v>
      </c>
      <c r="DI2" s="8" t="s">
        <v>120</v>
      </c>
      <c r="DJ2" s="9" t="s">
        <v>121</v>
      </c>
      <c r="DK2" s="10" t="s">
        <v>122</v>
      </c>
      <c r="DL2" s="8" t="s">
        <v>119</v>
      </c>
      <c r="DM2" s="8" t="s">
        <v>120</v>
      </c>
      <c r="DN2" s="9" t="s">
        <v>121</v>
      </c>
      <c r="DO2" s="10" t="s">
        <v>122</v>
      </c>
      <c r="DP2" s="8" t="s">
        <v>119</v>
      </c>
      <c r="DQ2" s="8" t="s">
        <v>120</v>
      </c>
      <c r="DR2" s="9" t="s">
        <v>121</v>
      </c>
      <c r="DS2" s="10" t="s">
        <v>122</v>
      </c>
      <c r="DT2" s="8" t="s">
        <v>119</v>
      </c>
      <c r="DU2" s="8" t="s">
        <v>120</v>
      </c>
      <c r="DV2" s="9" t="s">
        <v>121</v>
      </c>
      <c r="DW2" s="10" t="s">
        <v>122</v>
      </c>
      <c r="DX2" s="8" t="s">
        <v>119</v>
      </c>
      <c r="DY2" s="8" t="s">
        <v>120</v>
      </c>
      <c r="DZ2" s="9" t="s">
        <v>121</v>
      </c>
      <c r="EA2" s="10" t="s">
        <v>122</v>
      </c>
      <c r="EB2" s="8" t="s">
        <v>119</v>
      </c>
      <c r="EC2" s="8" t="s">
        <v>120</v>
      </c>
      <c r="ED2" s="9" t="s">
        <v>121</v>
      </c>
      <c r="EE2" s="10" t="s">
        <v>122</v>
      </c>
      <c r="EF2" s="8" t="s">
        <v>119</v>
      </c>
      <c r="EG2" s="8" t="s">
        <v>120</v>
      </c>
      <c r="EH2" s="9" t="s">
        <v>121</v>
      </c>
      <c r="EI2" s="10" t="s">
        <v>122</v>
      </c>
      <c r="EJ2" s="8" t="s">
        <v>119</v>
      </c>
      <c r="EK2" s="8" t="s">
        <v>120</v>
      </c>
      <c r="EL2" s="9" t="s">
        <v>121</v>
      </c>
      <c r="EM2" s="10" t="s">
        <v>122</v>
      </c>
      <c r="EN2" s="8" t="s">
        <v>119</v>
      </c>
      <c r="EO2" s="8" t="s">
        <v>120</v>
      </c>
      <c r="EP2" s="9" t="s">
        <v>121</v>
      </c>
      <c r="EQ2" s="10" t="s">
        <v>122</v>
      </c>
      <c r="ER2" s="8" t="s">
        <v>119</v>
      </c>
      <c r="ES2" s="8" t="s">
        <v>120</v>
      </c>
      <c r="ET2" s="9" t="s">
        <v>121</v>
      </c>
      <c r="EU2" s="10" t="s">
        <v>122</v>
      </c>
      <c r="EV2" s="8" t="s">
        <v>119</v>
      </c>
      <c r="EW2" s="8" t="s">
        <v>120</v>
      </c>
      <c r="EX2" s="9" t="s">
        <v>121</v>
      </c>
      <c r="EY2" s="10" t="s">
        <v>122</v>
      </c>
      <c r="EZ2" s="8" t="s">
        <v>119</v>
      </c>
      <c r="FA2" s="8" t="s">
        <v>120</v>
      </c>
      <c r="FB2" s="9" t="s">
        <v>121</v>
      </c>
      <c r="FC2" s="10" t="s">
        <v>122</v>
      </c>
      <c r="FD2" s="8" t="s">
        <v>119</v>
      </c>
      <c r="FE2" s="8" t="s">
        <v>120</v>
      </c>
      <c r="FF2" s="9" t="s">
        <v>121</v>
      </c>
      <c r="FG2" s="10" t="s">
        <v>122</v>
      </c>
      <c r="FH2" s="8" t="s">
        <v>119</v>
      </c>
      <c r="FI2" s="8" t="s">
        <v>120</v>
      </c>
      <c r="FJ2" s="9" t="s">
        <v>121</v>
      </c>
      <c r="FK2" s="10" t="s">
        <v>122</v>
      </c>
      <c r="FL2" s="8" t="s">
        <v>119</v>
      </c>
      <c r="FM2" s="8" t="s">
        <v>120</v>
      </c>
      <c r="FN2" s="9" t="s">
        <v>121</v>
      </c>
      <c r="FO2" s="10" t="s">
        <v>122</v>
      </c>
      <c r="FP2" s="8" t="s">
        <v>119</v>
      </c>
      <c r="FQ2" s="8" t="s">
        <v>120</v>
      </c>
      <c r="FR2" s="9" t="s">
        <v>121</v>
      </c>
      <c r="FS2" s="10" t="s">
        <v>122</v>
      </c>
      <c r="FT2" s="8" t="s">
        <v>119</v>
      </c>
      <c r="FU2" s="8" t="s">
        <v>120</v>
      </c>
      <c r="FV2" s="9" t="s">
        <v>121</v>
      </c>
      <c r="FW2" s="10" t="s">
        <v>122</v>
      </c>
      <c r="FX2" s="8" t="s">
        <v>119</v>
      </c>
      <c r="FY2" s="8" t="s">
        <v>120</v>
      </c>
      <c r="FZ2" s="9" t="s">
        <v>121</v>
      </c>
      <c r="GA2" s="10" t="s">
        <v>122</v>
      </c>
      <c r="GB2" s="8" t="s">
        <v>119</v>
      </c>
      <c r="GC2" s="8" t="s">
        <v>120</v>
      </c>
      <c r="GD2" s="9" t="s">
        <v>121</v>
      </c>
      <c r="GE2" s="10" t="s">
        <v>122</v>
      </c>
      <c r="GF2" s="8" t="s">
        <v>119</v>
      </c>
      <c r="GG2" s="8" t="s">
        <v>120</v>
      </c>
      <c r="GH2" s="9" t="s">
        <v>121</v>
      </c>
      <c r="GI2" s="10" t="s">
        <v>122</v>
      </c>
      <c r="GJ2" s="8" t="s">
        <v>119</v>
      </c>
      <c r="GK2" s="8" t="s">
        <v>120</v>
      </c>
      <c r="GL2" s="9" t="s">
        <v>121</v>
      </c>
      <c r="GM2" s="10" t="s">
        <v>122</v>
      </c>
      <c r="GN2" s="8" t="s">
        <v>119</v>
      </c>
      <c r="GO2" s="8" t="s">
        <v>120</v>
      </c>
      <c r="GP2" s="9" t="s">
        <v>121</v>
      </c>
      <c r="GQ2" s="10" t="s">
        <v>122</v>
      </c>
      <c r="GR2" s="8" t="s">
        <v>119</v>
      </c>
      <c r="GS2" s="8" t="s">
        <v>120</v>
      </c>
      <c r="GT2" s="9" t="s">
        <v>121</v>
      </c>
      <c r="GU2" s="10" t="s">
        <v>122</v>
      </c>
      <c r="GV2" s="8" t="s">
        <v>119</v>
      </c>
      <c r="GW2" s="8" t="s">
        <v>120</v>
      </c>
      <c r="GX2" s="9" t="s">
        <v>121</v>
      </c>
      <c r="GY2" s="10" t="s">
        <v>122</v>
      </c>
      <c r="GZ2" s="8" t="s">
        <v>119</v>
      </c>
      <c r="HA2" s="8" t="s">
        <v>120</v>
      </c>
      <c r="HB2" s="9" t="s">
        <v>121</v>
      </c>
      <c r="HC2" s="10" t="s">
        <v>122</v>
      </c>
      <c r="HD2" s="8" t="s">
        <v>119</v>
      </c>
      <c r="HE2" s="8" t="s">
        <v>120</v>
      </c>
      <c r="HF2" s="9" t="s">
        <v>121</v>
      </c>
      <c r="HG2" s="10" t="s">
        <v>122</v>
      </c>
      <c r="HH2" s="8" t="s">
        <v>119</v>
      </c>
      <c r="HI2" s="8" t="s">
        <v>120</v>
      </c>
      <c r="HJ2" s="9" t="s">
        <v>121</v>
      </c>
      <c r="HK2" s="10" t="s">
        <v>122</v>
      </c>
      <c r="HL2" s="8" t="s">
        <v>119</v>
      </c>
      <c r="HM2" s="8" t="s">
        <v>120</v>
      </c>
      <c r="HN2" s="9" t="s">
        <v>121</v>
      </c>
      <c r="HO2" s="10" t="s">
        <v>122</v>
      </c>
    </row>
    <row r="3" spans="1:223" ht="22.5" x14ac:dyDescent="0.2">
      <c r="A3" s="12">
        <v>1</v>
      </c>
      <c r="B3" s="13" t="s">
        <v>123</v>
      </c>
      <c r="C3" s="14" t="s">
        <v>124</v>
      </c>
      <c r="D3" s="15" t="s">
        <v>125</v>
      </c>
      <c r="E3" s="16" t="s">
        <v>5</v>
      </c>
      <c r="F3" s="17">
        <v>130</v>
      </c>
      <c r="G3" s="13">
        <v>45447986</v>
      </c>
      <c r="H3" s="17" t="s">
        <v>126</v>
      </c>
      <c r="I3" s="18" t="s">
        <v>127</v>
      </c>
      <c r="J3" s="19">
        <v>600</v>
      </c>
      <c r="K3" s="20" t="s">
        <v>128</v>
      </c>
      <c r="L3" s="21">
        <f ca="1">IFERROR(__xludf.DUMMYFUNCTION("MAX(
  ARRAYFORMULA(
    IF(
      P3:ACD3&lt;&gt;"""",
      IFERROR(VALUE(REGEXEXTRACT(P$1:ACD$1,""\d+"")),0),
      0
    )
  )
)
"),52)</f>
        <v>52</v>
      </c>
      <c r="M3" s="21">
        <f ca="1">IFERROR(__xludf.DUMMYFUNCTION("COUNTIF(
  FILTER(T3:ACC3, REGEXMATCH(T$2:ACC$2,""Validación"")),
  ""❌""
)
"),0)</f>
        <v>0</v>
      </c>
      <c r="N3" s="22">
        <f>SUM(R3+V3+Z3+AD3+AH3+AL3+AP3+AT3+AX3+BB3+BF3+BJ3+BN3+BR3+BV3+BZ3+CD3+CH3+CL3+CP3+CT3+CX3+DB3+DF3+DJ3+DN3+DR3+DV3+DZ3+ED3+EH3+EL3+EP3+ET3+FB3+FF3+FJ3+FN3+FR3+FV3+FZ3+GD3)</f>
        <v>5461.21</v>
      </c>
      <c r="O3" s="22">
        <f t="shared" ref="O3:O12" si="0">N3+J3</f>
        <v>6061.21</v>
      </c>
      <c r="P3" s="23">
        <v>45817</v>
      </c>
      <c r="Q3" s="12" t="s">
        <v>129</v>
      </c>
      <c r="R3" s="24">
        <v>137</v>
      </c>
      <c r="S3" s="25" t="s">
        <v>2</v>
      </c>
      <c r="T3" s="23">
        <v>45810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  <c r="HH3" s="23">
        <v>46153</v>
      </c>
      <c r="HI3" s="12">
        <v>100</v>
      </c>
      <c r="HJ3" s="29">
        <v>115.19</v>
      </c>
      <c r="HK3" s="27" t="s">
        <v>2</v>
      </c>
      <c r="HL3" s="23">
        <v>46160</v>
      </c>
      <c r="HM3" s="12">
        <v>190</v>
      </c>
      <c r="HN3" s="29">
        <v>97</v>
      </c>
      <c r="HO3" s="27" t="s">
        <v>2</v>
      </c>
    </row>
    <row r="4" spans="1:223" ht="22.5" x14ac:dyDescent="0.2">
      <c r="A4" s="32">
        <v>2</v>
      </c>
      <c r="B4" s="13" t="s">
        <v>123</v>
      </c>
      <c r="C4" s="33" t="s">
        <v>1</v>
      </c>
      <c r="D4" s="15" t="s">
        <v>125</v>
      </c>
      <c r="E4" s="16" t="s">
        <v>3</v>
      </c>
      <c r="F4" s="17">
        <v>130</v>
      </c>
      <c r="G4" s="13">
        <v>41689665</v>
      </c>
      <c r="H4" s="17" t="s">
        <v>130</v>
      </c>
      <c r="I4" s="18" t="s">
        <v>131</v>
      </c>
      <c r="J4" s="19">
        <v>600</v>
      </c>
      <c r="K4" s="20" t="s">
        <v>128</v>
      </c>
      <c r="L4" s="21">
        <f ca="1">IFERROR(__xludf.DUMMYFUNCTION("MAX(
  ARRAYFORMULA(
    IF(
      P4:ACD4&lt;&gt;"""",
      IFERROR(VALUE(REGEXEXTRACT(P$1:ACD$1,""\d+"")),0),
      0
    )
  )
)
"),48)</f>
        <v>48</v>
      </c>
      <c r="M4" s="21">
        <f ca="1">IFERROR(__xludf.DUMMYFUNCTION("COUNTIF(
  FILTER(T4:ACC4, REGEXMATCH(T$2:ACC$2,""Validación"")),
  ""❌""
)
"),3)</f>
        <v>3</v>
      </c>
      <c r="N4" s="22">
        <f>SUM(R4+V4+Z4+AD4+AH4+AL4+AP4+AT4+AX4+BB4+BF4+BJ4+BN4+BR4+BV4+BZ4+CD4+CH4+CL4+CP4+CT4+CX4+DB4+DF4+DJ4+DN4+DR4+DV4+DZ4+ED4+EH4+EL4+EP4+ET4+EX4+FB4+FF4+FJ4+FN4+FR4)</f>
        <v>4736.07</v>
      </c>
      <c r="O4" s="22">
        <f t="shared" si="0"/>
        <v>5336.07</v>
      </c>
      <c r="P4" s="23">
        <v>45818</v>
      </c>
      <c r="Q4" s="12" t="s">
        <v>132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133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171.82</v>
      </c>
      <c r="GE4" s="36" t="s">
        <v>2</v>
      </c>
      <c r="GF4" s="23">
        <v>46132</v>
      </c>
      <c r="GG4" s="12">
        <v>10</v>
      </c>
      <c r="GH4" s="29">
        <v>170.4</v>
      </c>
      <c r="GI4" s="36" t="s">
        <v>2</v>
      </c>
      <c r="GJ4" s="23">
        <v>46139</v>
      </c>
      <c r="GK4" s="12">
        <v>12</v>
      </c>
      <c r="GL4" s="29">
        <v>168.19</v>
      </c>
      <c r="GM4" s="36" t="s">
        <v>24</v>
      </c>
      <c r="GN4" s="23">
        <v>46146</v>
      </c>
      <c r="GO4" s="12">
        <v>43</v>
      </c>
      <c r="GP4" s="29">
        <v>142</v>
      </c>
      <c r="GQ4" s="36" t="s">
        <v>2</v>
      </c>
      <c r="GR4" s="23">
        <v>46153</v>
      </c>
      <c r="GS4" s="12">
        <v>38</v>
      </c>
      <c r="GT4" s="29">
        <v>142</v>
      </c>
      <c r="GU4" s="36" t="s">
        <v>24</v>
      </c>
      <c r="GV4" s="23">
        <v>46160</v>
      </c>
      <c r="GW4" s="12">
        <v>50</v>
      </c>
      <c r="GX4" s="29">
        <v>142</v>
      </c>
      <c r="GY4" s="36" t="s">
        <v>24</v>
      </c>
      <c r="GZ4" s="37"/>
      <c r="HA4" s="38"/>
      <c r="HB4" s="39"/>
      <c r="HC4" s="39"/>
      <c r="HD4" s="37"/>
      <c r="HE4" s="38"/>
      <c r="HF4" s="39"/>
      <c r="HG4" s="39"/>
      <c r="HH4" s="37"/>
      <c r="HI4" s="38"/>
      <c r="HJ4" s="39"/>
      <c r="HK4" s="39"/>
      <c r="HL4" s="37"/>
      <c r="HM4" s="38"/>
      <c r="HN4" s="39"/>
      <c r="HO4" s="39"/>
    </row>
    <row r="5" spans="1:223" ht="12.75" x14ac:dyDescent="0.2">
      <c r="A5" s="12">
        <v>3</v>
      </c>
      <c r="B5" s="13" t="s">
        <v>123</v>
      </c>
      <c r="C5" s="14" t="s">
        <v>7</v>
      </c>
      <c r="D5" s="15" t="s">
        <v>134</v>
      </c>
      <c r="E5" s="16" t="s">
        <v>8</v>
      </c>
      <c r="F5" s="17">
        <v>230</v>
      </c>
      <c r="G5" s="13">
        <v>10632789</v>
      </c>
      <c r="H5" s="17" t="s">
        <v>135</v>
      </c>
      <c r="I5" s="18" t="s">
        <v>136</v>
      </c>
      <c r="J5" s="19">
        <v>1000</v>
      </c>
      <c r="K5" s="20" t="s">
        <v>128</v>
      </c>
      <c r="L5" s="21">
        <f ca="1">IFERROR(__xludf.DUMMYFUNCTION("MAX(
  ARRAYFORMULA(
    IF(
      P5:ACD5&lt;&gt;"""",
      IFERROR(VALUE(REGEXEXTRACT(P$1:ACD$1,""\d+"")),0),
      0
    )
  )
)
"),44)</f>
        <v>44</v>
      </c>
      <c r="M5" s="21">
        <f ca="1">IFERROR(__xludf.DUMMYFUNCTION("COUNTIF(
  FILTER(T5:ACC5, REGEXMATCH(T$2:ACC$2,""Validación"")),
  ""❌""
)
"),0)</f>
        <v>0</v>
      </c>
      <c r="N5" s="22">
        <f>SUM(R5+V5+Z5+AD5+AH5+AL5+AP5+AT5+AX5+BB5+BF5+BJ5+BN5+BR5+BV5+BZ5+CD5+CH5+CL5+CP5+CT5+CX5+DB5+DF5+DJ5+DN5+DR5+DV5+DZ5+ED5+EH5+EL5+EP5+ET5+EX5+FB5+FF5)</f>
        <v>4610.0200000000004</v>
      </c>
      <c r="O5" s="22">
        <f t="shared" si="0"/>
        <v>5610.02</v>
      </c>
      <c r="P5" s="23">
        <v>45852</v>
      </c>
      <c r="Q5" s="12" t="s">
        <v>132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23">
        <v>46153</v>
      </c>
      <c r="GC5" s="12">
        <v>125</v>
      </c>
      <c r="GD5" s="29">
        <v>120</v>
      </c>
      <c r="GE5" s="36" t="s">
        <v>2</v>
      </c>
      <c r="GF5" s="23">
        <v>46160</v>
      </c>
      <c r="GG5" s="12">
        <v>102</v>
      </c>
      <c r="GH5" s="29">
        <v>125</v>
      </c>
      <c r="GI5" s="36" t="s">
        <v>2</v>
      </c>
      <c r="GJ5" s="37"/>
      <c r="GK5" s="38"/>
      <c r="GL5" s="39"/>
      <c r="GM5" s="39"/>
      <c r="GN5" s="37"/>
      <c r="GO5" s="38"/>
      <c r="GP5" s="39"/>
      <c r="GQ5" s="39"/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  <c r="HH5" s="37"/>
      <c r="HI5" s="38"/>
      <c r="HJ5" s="39"/>
      <c r="HK5" s="39"/>
      <c r="HL5" s="37"/>
      <c r="HM5" s="38"/>
      <c r="HN5" s="39"/>
      <c r="HO5" s="39"/>
    </row>
    <row r="6" spans="1:223" ht="12.75" x14ac:dyDescent="0.2">
      <c r="A6" s="12">
        <v>4</v>
      </c>
      <c r="B6" s="13" t="s">
        <v>123</v>
      </c>
      <c r="C6" s="33" t="s">
        <v>7</v>
      </c>
      <c r="D6" s="15" t="s">
        <v>134</v>
      </c>
      <c r="E6" s="40" t="s">
        <v>10</v>
      </c>
      <c r="F6" s="13">
        <v>230</v>
      </c>
      <c r="G6" s="13">
        <v>41729445</v>
      </c>
      <c r="H6" s="13" t="s">
        <v>137</v>
      </c>
      <c r="I6" s="18" t="s">
        <v>138</v>
      </c>
      <c r="J6" s="19">
        <v>1000</v>
      </c>
      <c r="K6" s="20" t="s">
        <v>128</v>
      </c>
      <c r="L6" s="21">
        <f ca="1">IFERROR(__xludf.DUMMYFUNCTION("MAX(
  ARRAYFORMULA(
    IF(
      P6:ACD6&lt;&gt;"""",
      IFERROR(VALUE(REGEXEXTRACT(P$1:ACD$1,""\d+"")),0),
      0
    )
  )
)
"),42)</f>
        <v>42</v>
      </c>
      <c r="M6" s="21">
        <f ca="1">IFERROR(__xludf.DUMMYFUNCTION("COUNTIF(
  FILTER(T6:ACC6, REGEXMATCH(T$2:ACC$2,""Validación"")),
  ""❌""
)
"),0)</f>
        <v>0</v>
      </c>
      <c r="N6" s="22">
        <f>SUM(R6+V6+Z6+AD6+AH6+AL6+AP6+AT6+AX6+BB6+BF6+BJ6+BN6+BR6+BV6+BZ6+CD6+CH6+CL6+CP6+CT6+CX6+DB6+DF6+DJ6+DN6+DR6+DV6+DZ6+ED6+EH6+EL6+EP6+ET6+EX6)</f>
        <v>4118.91</v>
      </c>
      <c r="O6" s="22">
        <f t="shared" si="0"/>
        <v>5118.91</v>
      </c>
      <c r="P6" s="23">
        <v>45873</v>
      </c>
      <c r="Q6" s="12" t="s">
        <v>139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23">
        <v>46153</v>
      </c>
      <c r="FU6" s="12">
        <v>156</v>
      </c>
      <c r="FV6" s="42">
        <v>115</v>
      </c>
      <c r="FW6" s="36" t="s">
        <v>2</v>
      </c>
      <c r="FX6" s="23">
        <v>46160</v>
      </c>
      <c r="FY6" s="12">
        <v>152</v>
      </c>
      <c r="FZ6" s="42">
        <v>115</v>
      </c>
      <c r="GA6" s="36" t="s">
        <v>2</v>
      </c>
      <c r="GB6" s="37"/>
      <c r="GC6" s="38"/>
      <c r="GD6" s="39"/>
      <c r="GE6" s="39"/>
      <c r="GF6" s="37"/>
      <c r="GG6" s="38"/>
      <c r="GH6" s="39"/>
      <c r="GI6" s="39"/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  <c r="HH6" s="37"/>
      <c r="HI6" s="38"/>
      <c r="HJ6" s="39"/>
      <c r="HK6" s="39"/>
      <c r="HL6" s="37"/>
      <c r="HM6" s="38"/>
      <c r="HN6" s="39"/>
      <c r="HO6" s="39"/>
    </row>
    <row r="7" spans="1:223" ht="12.75" x14ac:dyDescent="0.2">
      <c r="A7" s="12">
        <v>5</v>
      </c>
      <c r="B7" s="13" t="s">
        <v>123</v>
      </c>
      <c r="C7" s="43" t="s">
        <v>12</v>
      </c>
      <c r="D7" s="15" t="s">
        <v>134</v>
      </c>
      <c r="E7" s="12" t="s">
        <v>13</v>
      </c>
      <c r="F7" s="13">
        <v>230</v>
      </c>
      <c r="G7" s="13">
        <v>8889181</v>
      </c>
      <c r="H7" s="13" t="s">
        <v>140</v>
      </c>
      <c r="I7" s="18" t="s">
        <v>141</v>
      </c>
      <c r="J7" s="19">
        <v>1000</v>
      </c>
      <c r="K7" s="20" t="s">
        <v>128</v>
      </c>
      <c r="L7" s="21">
        <f ca="1">IFERROR(__xludf.DUMMYFUNCTION("MAX(
  ARRAYFORMULA(
    IF(
      P7:ACD7&lt;&gt;"""",
      IFERROR(VALUE(REGEXEXTRACT(P$1:ACD$1,""\d+"")),0),
      0
    )
  )
)
"),42)</f>
        <v>42</v>
      </c>
      <c r="M7" s="21">
        <f ca="1">IFERROR(__xludf.DUMMYFUNCTION("COUNTIF(
  FILTER(T7:ACC7, REGEXMATCH(T$2:ACC$2,""Validación"")),
  ""❌""
)
"),0)</f>
        <v>0</v>
      </c>
      <c r="N7" s="22">
        <f>SUM(R7+V7+Z7+AD7+AH7+AL7+AP7+AT7+AX7+BB7+BF7+BJ7+BN7+BR7+BV7+BZ7+CD7+CH7+CL7+CP7+CT7+CX7+DB7+DF7+DJ7+DN7+DR7+DV7+DZ7+ED7)</f>
        <v>3631.309999999999</v>
      </c>
      <c r="O7" s="22">
        <f t="shared" si="0"/>
        <v>4631.3099999999995</v>
      </c>
      <c r="P7" s="23">
        <v>45873</v>
      </c>
      <c r="Q7" s="12" t="s">
        <v>132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23">
        <v>46153</v>
      </c>
      <c r="FU7" s="12">
        <v>101</v>
      </c>
      <c r="FV7" s="29">
        <v>118.61</v>
      </c>
      <c r="FW7" s="36" t="s">
        <v>2</v>
      </c>
      <c r="FX7" s="23">
        <v>46160</v>
      </c>
      <c r="FY7" s="12">
        <v>107</v>
      </c>
      <c r="FZ7" s="29">
        <v>142</v>
      </c>
      <c r="GA7" s="36" t="s">
        <v>2</v>
      </c>
      <c r="GB7" s="37"/>
      <c r="GC7" s="38"/>
      <c r="GD7" s="39"/>
      <c r="GE7" s="39"/>
      <c r="GF7" s="37"/>
      <c r="GG7" s="38"/>
      <c r="GH7" s="39"/>
      <c r="GI7" s="39"/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  <c r="HH7" s="37"/>
      <c r="HI7" s="38"/>
      <c r="HJ7" s="39"/>
      <c r="HK7" s="39"/>
      <c r="HL7" s="37"/>
      <c r="HM7" s="38"/>
      <c r="HN7" s="39"/>
      <c r="HO7" s="39"/>
    </row>
    <row r="8" spans="1:223" ht="12.75" x14ac:dyDescent="0.2">
      <c r="A8" s="32">
        <v>6</v>
      </c>
      <c r="B8" s="13" t="s">
        <v>123</v>
      </c>
      <c r="C8" s="44" t="s">
        <v>12</v>
      </c>
      <c r="D8" s="15" t="s">
        <v>134</v>
      </c>
      <c r="E8" s="45" t="s">
        <v>17</v>
      </c>
      <c r="F8" s="13">
        <v>230</v>
      </c>
      <c r="G8" s="13">
        <v>43838985</v>
      </c>
      <c r="H8" s="13" t="s">
        <v>142</v>
      </c>
      <c r="I8" s="18" t="s">
        <v>143</v>
      </c>
      <c r="J8" s="19">
        <v>1000</v>
      </c>
      <c r="K8" s="20" t="s">
        <v>128</v>
      </c>
      <c r="L8" s="21">
        <f ca="1">IFERROR(__xludf.DUMMYFUNCTION("MAX(
  ARRAYFORMULA(
    IF(
      P8:ACD8&lt;&gt;"""",
      IFERROR(VALUE(REGEXEXTRACT(P$1:ACD$1,""\d+"")),0),
      0
    )
  )
)
"),41)</f>
        <v>41</v>
      </c>
      <c r="M8" s="21">
        <f ca="1">IFERROR(__xludf.DUMMYFUNCTION("COUNTIF(
  FILTER(T8:ACC8, REGEXMATCH(T$2:ACC$2,""Validación"")),
  ""❌""
)
"),2)</f>
        <v>2</v>
      </c>
      <c r="N8" s="22">
        <f>SUM(R8+V8+Z8+AD8+AH8+AL8+AP8+AT8+AX8+BB8+BF8+BJ8+BN8+BR8+BV8+BZ8+CD8+CH8+CL8+CP8+CT8+CX8+DB8+DF8+DJ8+DN8+DR8+DV8+DZ8+ED8+EH8+EL8)</f>
        <v>3825.2599999999998</v>
      </c>
      <c r="O8" s="22">
        <f t="shared" si="0"/>
        <v>4825.26</v>
      </c>
      <c r="P8" s="23">
        <v>45880</v>
      </c>
      <c r="Q8" s="12" t="s">
        <v>132</v>
      </c>
      <c r="R8" s="46">
        <v>142</v>
      </c>
      <c r="S8" s="25" t="s">
        <v>2</v>
      </c>
      <c r="T8" s="23">
        <v>45887</v>
      </c>
      <c r="U8" s="12">
        <v>140</v>
      </c>
      <c r="V8" s="46">
        <v>109</v>
      </c>
      <c r="W8" s="27" t="s">
        <v>2</v>
      </c>
      <c r="X8" s="23">
        <v>45894</v>
      </c>
      <c r="Y8" s="12">
        <v>147</v>
      </c>
      <c r="Z8" s="46">
        <v>107</v>
      </c>
      <c r="AA8" s="27" t="s">
        <v>2</v>
      </c>
      <c r="AB8" s="23">
        <v>45901</v>
      </c>
      <c r="AC8" s="12">
        <v>191</v>
      </c>
      <c r="AD8" s="46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148.32</v>
      </c>
      <c r="FG8" s="27" t="s">
        <v>2</v>
      </c>
      <c r="FH8" s="23">
        <v>46139</v>
      </c>
      <c r="FI8" s="12">
        <v>0</v>
      </c>
      <c r="FJ8" s="29">
        <v>170.4</v>
      </c>
      <c r="FK8" s="27" t="s">
        <v>2</v>
      </c>
      <c r="FL8" s="23">
        <v>46146</v>
      </c>
      <c r="FM8" s="12">
        <v>0</v>
      </c>
      <c r="FN8" s="29">
        <v>112.55</v>
      </c>
      <c r="FO8" s="27" t="s">
        <v>2</v>
      </c>
      <c r="FP8" s="23">
        <v>46153</v>
      </c>
      <c r="FQ8" s="12">
        <v>0</v>
      </c>
      <c r="FR8" s="29">
        <v>142</v>
      </c>
      <c r="FS8" s="27" t="s">
        <v>24</v>
      </c>
      <c r="FT8" s="23">
        <v>46160</v>
      </c>
      <c r="FU8" s="12">
        <v>156</v>
      </c>
      <c r="FV8" s="29">
        <v>142</v>
      </c>
      <c r="FW8" s="27" t="s">
        <v>24</v>
      </c>
      <c r="FX8" s="47"/>
      <c r="FY8" s="48"/>
      <c r="FZ8" s="49"/>
      <c r="GA8" s="50"/>
      <c r="GB8" s="47"/>
      <c r="GC8" s="48"/>
      <c r="GD8" s="49"/>
      <c r="GE8" s="50"/>
      <c r="GF8" s="47"/>
      <c r="GG8" s="48"/>
      <c r="GH8" s="49"/>
      <c r="GI8" s="50"/>
      <c r="GJ8" s="47"/>
      <c r="GK8" s="48"/>
      <c r="GL8" s="49"/>
      <c r="GM8" s="50"/>
      <c r="GN8" s="47"/>
      <c r="GO8" s="48"/>
      <c r="GP8" s="49"/>
      <c r="GQ8" s="50"/>
      <c r="GR8" s="47"/>
      <c r="GS8" s="48"/>
      <c r="GT8" s="49"/>
      <c r="GU8" s="50"/>
      <c r="GV8" s="47"/>
      <c r="GW8" s="48"/>
      <c r="GX8" s="49"/>
      <c r="GY8" s="50"/>
      <c r="GZ8" s="47"/>
      <c r="HA8" s="48"/>
      <c r="HB8" s="49"/>
      <c r="HC8" s="50"/>
      <c r="HD8" s="47"/>
      <c r="HE8" s="48"/>
      <c r="HF8" s="49"/>
      <c r="HG8" s="50"/>
      <c r="HH8" s="47"/>
      <c r="HI8" s="48"/>
      <c r="HJ8" s="49"/>
      <c r="HK8" s="50"/>
      <c r="HL8" s="47"/>
      <c r="HM8" s="48"/>
      <c r="HN8" s="49"/>
      <c r="HO8" s="50"/>
    </row>
    <row r="9" spans="1:223" ht="12.75" x14ac:dyDescent="0.2">
      <c r="A9" s="12">
        <v>7</v>
      </c>
      <c r="B9" s="13" t="s">
        <v>123</v>
      </c>
      <c r="C9" s="14" t="s">
        <v>12</v>
      </c>
      <c r="D9" s="15" t="s">
        <v>134</v>
      </c>
      <c r="E9" s="45" t="s">
        <v>15</v>
      </c>
      <c r="F9" s="13">
        <v>230</v>
      </c>
      <c r="G9" s="13">
        <v>18201506</v>
      </c>
      <c r="H9" s="13" t="s">
        <v>144</v>
      </c>
      <c r="I9" s="18" t="s">
        <v>145</v>
      </c>
      <c r="J9" s="19">
        <v>1000</v>
      </c>
      <c r="K9" s="20" t="s">
        <v>128</v>
      </c>
      <c r="L9" s="21">
        <f ca="1">IFERROR(__xludf.DUMMYFUNCTION("MAX(
  ARRAYFORMULA(
    IF(
      P9:ACD9&lt;&gt;"""",
      IFERROR(VALUE(REGEXEXTRACT(P$1:ACD$1,""\d+"")),0),
      0
    )
  )
)
"),41)</f>
        <v>41</v>
      </c>
      <c r="M9" s="21">
        <f ca="1">IFERROR(__xludf.DUMMYFUNCTION("COUNTIF(
  FILTER(T9:ACC9, REGEXMATCH(T$2:ACC$2,""Validación"")),
  ""❌""
)
"),1)</f>
        <v>1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132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6">
        <v>107</v>
      </c>
      <c r="AE9" s="27" t="s">
        <v>2</v>
      </c>
      <c r="AF9" s="23">
        <v>45908</v>
      </c>
      <c r="AG9" s="12">
        <v>179</v>
      </c>
      <c r="AH9" s="46">
        <v>102</v>
      </c>
      <c r="AI9" s="27" t="s">
        <v>2</v>
      </c>
      <c r="AJ9" s="23">
        <v>45915</v>
      </c>
      <c r="AK9" s="12">
        <v>191</v>
      </c>
      <c r="AL9" s="46">
        <v>102</v>
      </c>
      <c r="AM9" s="27" t="s">
        <v>2</v>
      </c>
      <c r="AN9" s="23">
        <v>45922</v>
      </c>
      <c r="AO9" s="12">
        <v>191</v>
      </c>
      <c r="AP9" s="46">
        <v>102</v>
      </c>
      <c r="AQ9" s="27" t="s">
        <v>2</v>
      </c>
      <c r="AR9" s="23">
        <v>45929</v>
      </c>
      <c r="AS9" s="12">
        <v>191</v>
      </c>
      <c r="AT9" s="46">
        <v>102</v>
      </c>
      <c r="AU9" s="27" t="s">
        <v>2</v>
      </c>
      <c r="AV9" s="23">
        <v>45936</v>
      </c>
      <c r="AW9" s="12">
        <v>191</v>
      </c>
      <c r="AX9" s="46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23">
        <v>46153</v>
      </c>
      <c r="FQ9" s="12">
        <v>101</v>
      </c>
      <c r="FR9" s="29">
        <v>117</v>
      </c>
      <c r="FS9" s="27" t="s">
        <v>2</v>
      </c>
      <c r="FT9" s="23">
        <v>46160</v>
      </c>
      <c r="FU9" s="12">
        <v>101</v>
      </c>
      <c r="FV9" s="29">
        <v>37.729999999999997</v>
      </c>
      <c r="FW9" s="27" t="s">
        <v>24</v>
      </c>
      <c r="FX9" s="47"/>
      <c r="FY9" s="48"/>
      <c r="FZ9" s="49"/>
      <c r="GA9" s="50"/>
      <c r="GB9" s="47"/>
      <c r="GC9" s="48"/>
      <c r="GD9" s="49"/>
      <c r="GE9" s="50"/>
      <c r="GF9" s="47"/>
      <c r="GG9" s="48"/>
      <c r="GH9" s="49"/>
      <c r="GI9" s="50"/>
      <c r="GJ9" s="47"/>
      <c r="GK9" s="48"/>
      <c r="GL9" s="49"/>
      <c r="GM9" s="50"/>
      <c r="GN9" s="47"/>
      <c r="GO9" s="48"/>
      <c r="GP9" s="49"/>
      <c r="GQ9" s="50"/>
      <c r="GR9" s="47"/>
      <c r="GS9" s="48"/>
      <c r="GT9" s="49"/>
      <c r="GU9" s="50"/>
      <c r="GV9" s="47"/>
      <c r="GW9" s="48"/>
      <c r="GX9" s="49"/>
      <c r="GY9" s="50"/>
      <c r="GZ9" s="47"/>
      <c r="HA9" s="48"/>
      <c r="HB9" s="49"/>
      <c r="HC9" s="50"/>
      <c r="HD9" s="47"/>
      <c r="HE9" s="48"/>
      <c r="HF9" s="49"/>
      <c r="HG9" s="50"/>
      <c r="HH9" s="47"/>
      <c r="HI9" s="48"/>
      <c r="HJ9" s="49"/>
      <c r="HK9" s="50"/>
      <c r="HL9" s="47"/>
      <c r="HM9" s="48"/>
      <c r="HN9" s="49"/>
      <c r="HO9" s="50"/>
    </row>
    <row r="10" spans="1:223" ht="15" customHeight="1" x14ac:dyDescent="0.2">
      <c r="A10" s="12">
        <v>8</v>
      </c>
      <c r="B10" s="13" t="s">
        <v>123</v>
      </c>
      <c r="C10" s="14" t="s">
        <v>19</v>
      </c>
      <c r="D10" s="15" t="s">
        <v>125</v>
      </c>
      <c r="E10" s="12" t="s">
        <v>20</v>
      </c>
      <c r="F10" s="13">
        <v>130</v>
      </c>
      <c r="G10" s="13">
        <v>7687147</v>
      </c>
      <c r="H10" s="13" t="s">
        <v>146</v>
      </c>
      <c r="I10" s="18" t="s">
        <v>147</v>
      </c>
      <c r="J10" s="51">
        <v>600</v>
      </c>
      <c r="K10" s="20" t="s">
        <v>128</v>
      </c>
      <c r="L10" s="21">
        <f ca="1">IFERROR(__xludf.DUMMYFUNCTION("MAX(
  ARRAYFORMULA(
    IF(
      P10:ACD10&lt;&gt;"""",
      IFERROR(VALUE(REGEXEXTRACT(P$1:ACD$1,""\d+"")),0),
      0
    )
  )
)
"),39)</f>
        <v>39</v>
      </c>
      <c r="M10" s="21">
        <f ca="1">IFERROR(__xludf.DUMMYFUNCTION("COUNTIF(
  FILTER(T10:ACC10, REGEXMATCH(T$2:ACC$2,""Validación"")),
  ""❌""
)
"),2)</f>
        <v>2</v>
      </c>
      <c r="N10" s="22">
        <f>SUM(R10+V10+Z10+AD10+AH10+AL10+AP10+AT10+AX10+BB10+BF10+BJ10+BN10+BR10+BV10+BZ10+CD10+CP10+CT10+CX10+DF10+DJ10+DV10+DZ10+ED10+EH10+EL10)</f>
        <v>3572.74</v>
      </c>
      <c r="O10" s="22">
        <f t="shared" si="0"/>
        <v>4172.74</v>
      </c>
      <c r="P10" s="23">
        <v>45894</v>
      </c>
      <c r="Q10" s="12" t="s">
        <v>148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301.81</v>
      </c>
      <c r="CI10" s="27" t="s">
        <v>2</v>
      </c>
      <c r="CJ10" s="23">
        <v>46020</v>
      </c>
      <c r="CK10" s="12">
        <v>19</v>
      </c>
      <c r="CL10" s="28">
        <v>379.9</v>
      </c>
      <c r="CM10" s="27" t="s">
        <v>2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9">
        <v>237.4</v>
      </c>
      <c r="DC10" s="27" t="s">
        <v>2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9">
        <v>204.37</v>
      </c>
      <c r="DO10" s="27" t="s">
        <v>2</v>
      </c>
      <c r="DP10" s="23">
        <v>46076</v>
      </c>
      <c r="DQ10" s="12">
        <v>83</v>
      </c>
      <c r="DR10" s="29">
        <v>222.13</v>
      </c>
      <c r="DS10" s="27" t="s">
        <v>2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9">
        <v>148.5</v>
      </c>
      <c r="EY10" s="27" t="s">
        <v>2</v>
      </c>
      <c r="EZ10" s="23">
        <v>46139</v>
      </c>
      <c r="FA10" s="12">
        <v>0</v>
      </c>
      <c r="FB10" s="28">
        <v>135</v>
      </c>
      <c r="FC10" s="27" t="s">
        <v>2</v>
      </c>
      <c r="FD10" s="23">
        <v>46146</v>
      </c>
      <c r="FE10" s="12">
        <v>0</v>
      </c>
      <c r="FF10" s="28">
        <v>135</v>
      </c>
      <c r="FG10" s="27" t="s">
        <v>2</v>
      </c>
      <c r="FH10" s="23">
        <v>46153</v>
      </c>
      <c r="FI10" s="12">
        <v>0</v>
      </c>
      <c r="FJ10" s="29">
        <v>73.3</v>
      </c>
      <c r="FK10" s="27" t="s">
        <v>24</v>
      </c>
      <c r="FL10" s="23">
        <v>46160</v>
      </c>
      <c r="FM10" s="12">
        <v>0</v>
      </c>
      <c r="FN10" s="28">
        <v>135</v>
      </c>
      <c r="FO10" s="27" t="s">
        <v>24</v>
      </c>
      <c r="FP10" s="52"/>
      <c r="FQ10" s="53"/>
      <c r="FR10" s="54"/>
      <c r="FS10" s="55"/>
      <c r="FT10" s="52"/>
      <c r="FU10" s="53"/>
      <c r="FV10" s="54"/>
      <c r="FW10" s="55"/>
      <c r="FX10" s="47"/>
      <c r="FY10" s="48"/>
      <c r="FZ10" s="49"/>
      <c r="GA10" s="50"/>
      <c r="GB10" s="47"/>
      <c r="GC10" s="48"/>
      <c r="GD10" s="49"/>
      <c r="GE10" s="50"/>
      <c r="GF10" s="47"/>
      <c r="GG10" s="48"/>
      <c r="GH10" s="49"/>
      <c r="GI10" s="50"/>
      <c r="GJ10" s="47"/>
      <c r="GK10" s="48"/>
      <c r="GL10" s="49"/>
      <c r="GM10" s="50"/>
      <c r="GN10" s="47"/>
      <c r="GO10" s="48"/>
      <c r="GP10" s="49"/>
      <c r="GQ10" s="50"/>
      <c r="GR10" s="47"/>
      <c r="GS10" s="48"/>
      <c r="GT10" s="49"/>
      <c r="GU10" s="50"/>
      <c r="GV10" s="47"/>
      <c r="GW10" s="48"/>
      <c r="GX10" s="49"/>
      <c r="GY10" s="50"/>
      <c r="GZ10" s="47"/>
      <c r="HA10" s="48"/>
      <c r="HB10" s="49"/>
      <c r="HC10" s="50"/>
      <c r="HD10" s="47"/>
      <c r="HE10" s="48"/>
      <c r="HF10" s="49"/>
      <c r="HG10" s="50"/>
      <c r="HH10" s="47"/>
      <c r="HI10" s="48"/>
      <c r="HJ10" s="49"/>
      <c r="HK10" s="50"/>
      <c r="HL10" s="47"/>
      <c r="HM10" s="48"/>
      <c r="HN10" s="49"/>
      <c r="HO10" s="50"/>
    </row>
    <row r="11" spans="1:223" ht="15.75" customHeight="1" x14ac:dyDescent="0.2">
      <c r="A11" s="12">
        <v>9</v>
      </c>
      <c r="B11" s="13" t="s">
        <v>123</v>
      </c>
      <c r="C11" s="44" t="s">
        <v>7</v>
      </c>
      <c r="D11" s="15" t="s">
        <v>134</v>
      </c>
      <c r="E11" s="45" t="s">
        <v>22</v>
      </c>
      <c r="F11" s="13">
        <v>230</v>
      </c>
      <c r="G11" s="13">
        <v>43321714</v>
      </c>
      <c r="H11" s="13" t="s">
        <v>149</v>
      </c>
      <c r="I11" s="18" t="s">
        <v>150</v>
      </c>
      <c r="J11" s="56">
        <v>1000</v>
      </c>
      <c r="K11" s="20" t="s">
        <v>128</v>
      </c>
      <c r="L11" s="21">
        <f ca="1">IFERROR(__xludf.DUMMYFUNCTION("MAX(
  ARRAYFORMULA(
    IF(
      P11:ACD11&lt;&gt;"""",
      IFERROR(VALUE(REGEXEXTRACT(P$1:ACD$1,""\d+"")),0),
      0
    )
  )
)
"),39)</f>
        <v>39</v>
      </c>
      <c r="M11" s="21">
        <f ca="1">IFERROR(__xludf.DUMMYFUNCTION("COUNTIF(
  FILTER(T11:ACC11, REGEXMATCH(T$2:ACC$2,""Validación"")),
  ""❌""
)
"),1)</f>
        <v>1</v>
      </c>
      <c r="N11" s="22">
        <f>SUM(R11+V11+Z11+AD11+AH11+AL11+AP11+AT11+AX11+BB11+BF11+BJ11+BN11+BR11+BV11+BZ11+CD11+CH11+CL11+CP11+CT11+CX11+DB11+DF11+DJ11+DN11+DR11+DV11+DZ11+ED11)</f>
        <v>4306.8600000000006</v>
      </c>
      <c r="O11" s="22">
        <f t="shared" si="0"/>
        <v>5306.8600000000006</v>
      </c>
      <c r="P11" s="57">
        <v>45894</v>
      </c>
      <c r="Q11" s="12" t="s">
        <v>132</v>
      </c>
      <c r="R11" s="34">
        <v>150</v>
      </c>
      <c r="S11" s="25" t="s">
        <v>2</v>
      </c>
      <c r="T11" s="58">
        <v>45901</v>
      </c>
      <c r="U11" s="59">
        <v>145</v>
      </c>
      <c r="V11" s="34">
        <v>115</v>
      </c>
      <c r="W11" s="27" t="s">
        <v>2</v>
      </c>
      <c r="X11" s="58">
        <v>45908</v>
      </c>
      <c r="Y11" s="59">
        <v>145</v>
      </c>
      <c r="Z11" s="35">
        <v>120</v>
      </c>
      <c r="AA11" s="27" t="s">
        <v>2</v>
      </c>
      <c r="AB11" s="58">
        <v>45915</v>
      </c>
      <c r="AC11" s="59">
        <v>140</v>
      </c>
      <c r="AD11" s="35">
        <v>138</v>
      </c>
      <c r="AE11" s="27" t="s">
        <v>2</v>
      </c>
      <c r="AF11" s="58">
        <v>45922</v>
      </c>
      <c r="AG11" s="59">
        <v>134</v>
      </c>
      <c r="AH11" s="35">
        <v>146</v>
      </c>
      <c r="AI11" s="27" t="s">
        <v>2</v>
      </c>
      <c r="AJ11" s="58">
        <v>45929</v>
      </c>
      <c r="AK11" s="59">
        <v>134</v>
      </c>
      <c r="AL11" s="35">
        <v>160</v>
      </c>
      <c r="AM11" s="27" t="s">
        <v>2</v>
      </c>
      <c r="AN11" s="58">
        <v>45936</v>
      </c>
      <c r="AO11" s="59">
        <v>143</v>
      </c>
      <c r="AP11" s="35">
        <v>140</v>
      </c>
      <c r="AQ11" s="27" t="s">
        <v>2</v>
      </c>
      <c r="AR11" s="58">
        <v>45943</v>
      </c>
      <c r="AS11" s="59">
        <v>143</v>
      </c>
      <c r="AT11" s="29">
        <v>140</v>
      </c>
      <c r="AU11" s="27" t="s">
        <v>2</v>
      </c>
      <c r="AV11" s="58">
        <v>45950</v>
      </c>
      <c r="AW11" s="59">
        <v>141</v>
      </c>
      <c r="AX11" s="29">
        <v>140</v>
      </c>
      <c r="AY11" s="27" t="s">
        <v>2</v>
      </c>
      <c r="AZ11" s="58">
        <v>45957</v>
      </c>
      <c r="BA11" s="59">
        <v>140</v>
      </c>
      <c r="BB11" s="29">
        <v>140</v>
      </c>
      <c r="BC11" s="27" t="s">
        <v>2</v>
      </c>
      <c r="BD11" s="58">
        <v>45964</v>
      </c>
      <c r="BE11" s="59">
        <v>125</v>
      </c>
      <c r="BF11" s="29">
        <v>151</v>
      </c>
      <c r="BG11" s="27" t="s">
        <v>2</v>
      </c>
      <c r="BH11" s="58">
        <v>45971</v>
      </c>
      <c r="BI11" s="59">
        <v>123</v>
      </c>
      <c r="BJ11" s="29">
        <v>145.71</v>
      </c>
      <c r="BK11" s="27" t="s">
        <v>2</v>
      </c>
      <c r="BL11" s="58">
        <v>45978</v>
      </c>
      <c r="BM11" s="12">
        <v>98</v>
      </c>
      <c r="BN11" s="29">
        <v>156</v>
      </c>
      <c r="BO11" s="27" t="s">
        <v>2</v>
      </c>
      <c r="BP11" s="58">
        <v>45985</v>
      </c>
      <c r="BQ11" s="12">
        <v>122</v>
      </c>
      <c r="BR11" s="29">
        <v>149</v>
      </c>
      <c r="BS11" s="27" t="s">
        <v>2</v>
      </c>
      <c r="BT11" s="58">
        <v>45992</v>
      </c>
      <c r="BU11" s="59">
        <v>122</v>
      </c>
      <c r="BV11" s="29">
        <v>147</v>
      </c>
      <c r="BW11" s="27" t="s">
        <v>2</v>
      </c>
      <c r="BX11" s="58">
        <v>45999</v>
      </c>
      <c r="BY11" s="59">
        <v>124</v>
      </c>
      <c r="BZ11" s="29">
        <v>150.84</v>
      </c>
      <c r="CA11" s="27" t="s">
        <v>2</v>
      </c>
      <c r="CB11" s="58">
        <v>46006</v>
      </c>
      <c r="CC11" s="59">
        <v>122</v>
      </c>
      <c r="CD11" s="29">
        <v>159</v>
      </c>
      <c r="CE11" s="27" t="s">
        <v>2</v>
      </c>
      <c r="CF11" s="58">
        <v>46013</v>
      </c>
      <c r="CG11" s="59">
        <v>126</v>
      </c>
      <c r="CH11" s="29">
        <v>156</v>
      </c>
      <c r="CI11" s="27" t="s">
        <v>2</v>
      </c>
      <c r="CJ11" s="58">
        <v>46020</v>
      </c>
      <c r="CK11" s="59">
        <v>96</v>
      </c>
      <c r="CL11" s="29">
        <v>161.58000000000001</v>
      </c>
      <c r="CM11" s="27" t="s">
        <v>2</v>
      </c>
      <c r="CN11" s="58">
        <v>46027</v>
      </c>
      <c r="CO11" s="59">
        <v>121</v>
      </c>
      <c r="CP11" s="29">
        <v>147.41999999999999</v>
      </c>
      <c r="CQ11" s="27" t="s">
        <v>2</v>
      </c>
      <c r="CR11" s="58">
        <v>46034</v>
      </c>
      <c r="CS11" s="59">
        <v>134</v>
      </c>
      <c r="CT11" s="29">
        <v>140.1</v>
      </c>
      <c r="CU11" s="27" t="s">
        <v>2</v>
      </c>
      <c r="CV11" s="58">
        <v>46041</v>
      </c>
      <c r="CW11" s="59">
        <v>121</v>
      </c>
      <c r="CX11" s="29">
        <v>136.99</v>
      </c>
      <c r="CY11" s="27" t="s">
        <v>2</v>
      </c>
      <c r="CZ11" s="58">
        <v>46048</v>
      </c>
      <c r="DA11" s="59">
        <v>123</v>
      </c>
      <c r="DB11" s="29">
        <v>144</v>
      </c>
      <c r="DC11" s="27" t="s">
        <v>2</v>
      </c>
      <c r="DD11" s="58">
        <v>46055</v>
      </c>
      <c r="DE11" s="59">
        <v>122</v>
      </c>
      <c r="DF11" s="29">
        <v>123.5</v>
      </c>
      <c r="DG11" s="27" t="s">
        <v>2</v>
      </c>
      <c r="DH11" s="58">
        <v>46062</v>
      </c>
      <c r="DI11" s="59">
        <v>126</v>
      </c>
      <c r="DJ11" s="29">
        <v>133.68</v>
      </c>
      <c r="DK11" s="27" t="s">
        <v>2</v>
      </c>
      <c r="DL11" s="58">
        <v>46069</v>
      </c>
      <c r="DM11" s="59">
        <v>126</v>
      </c>
      <c r="DN11" s="29">
        <v>134.80000000000001</v>
      </c>
      <c r="DO11" s="27" t="s">
        <v>2</v>
      </c>
      <c r="DP11" s="58">
        <v>46076</v>
      </c>
      <c r="DQ11" s="59">
        <v>125</v>
      </c>
      <c r="DR11" s="29">
        <v>122.17</v>
      </c>
      <c r="DS11" s="27" t="s">
        <v>2</v>
      </c>
      <c r="DT11" s="58">
        <v>46083</v>
      </c>
      <c r="DU11" s="59">
        <v>75</v>
      </c>
      <c r="DV11" s="29">
        <v>156.21</v>
      </c>
      <c r="DW11" s="27" t="s">
        <v>2</v>
      </c>
      <c r="DX11" s="58">
        <v>46090</v>
      </c>
      <c r="DY11" s="59">
        <v>121</v>
      </c>
      <c r="DZ11" s="29">
        <v>145.19999999999999</v>
      </c>
      <c r="EA11" s="27" t="s">
        <v>2</v>
      </c>
      <c r="EB11" s="58">
        <v>46097</v>
      </c>
      <c r="EC11" s="59">
        <v>95</v>
      </c>
      <c r="ED11" s="29">
        <v>157.66</v>
      </c>
      <c r="EE11" s="27" t="s">
        <v>2</v>
      </c>
      <c r="EF11" s="58">
        <v>46104</v>
      </c>
      <c r="EG11" s="59">
        <v>122</v>
      </c>
      <c r="EH11" s="29">
        <v>151.38999999999999</v>
      </c>
      <c r="EI11" s="27" t="s">
        <v>2</v>
      </c>
      <c r="EJ11" s="58">
        <v>46111</v>
      </c>
      <c r="EK11" s="59">
        <v>122</v>
      </c>
      <c r="EL11" s="29">
        <v>144</v>
      </c>
      <c r="EM11" s="27" t="s">
        <v>2</v>
      </c>
      <c r="EN11" s="58">
        <v>46118</v>
      </c>
      <c r="EO11" s="59">
        <v>93</v>
      </c>
      <c r="EP11" s="29">
        <v>192.2</v>
      </c>
      <c r="EQ11" s="27" t="s">
        <v>2</v>
      </c>
      <c r="ER11" s="58">
        <v>46125</v>
      </c>
      <c r="ES11" s="59">
        <v>93</v>
      </c>
      <c r="ET11" s="29">
        <v>158.6</v>
      </c>
      <c r="EU11" s="27" t="s">
        <v>2</v>
      </c>
      <c r="EV11" s="58">
        <v>46132</v>
      </c>
      <c r="EW11" s="59">
        <v>125</v>
      </c>
      <c r="EX11" s="29">
        <v>165.1</v>
      </c>
      <c r="EY11" s="27" t="s">
        <v>2</v>
      </c>
      <c r="EZ11" s="58">
        <v>46139</v>
      </c>
      <c r="FA11" s="59">
        <v>126</v>
      </c>
      <c r="FB11" s="29">
        <v>165</v>
      </c>
      <c r="FC11" s="27" t="s">
        <v>2</v>
      </c>
      <c r="FD11" s="58">
        <v>46146</v>
      </c>
      <c r="FE11" s="59">
        <v>126</v>
      </c>
      <c r="FF11" s="29">
        <v>155.15</v>
      </c>
      <c r="FG11" s="27" t="s">
        <v>2</v>
      </c>
      <c r="FH11" s="58">
        <v>46153</v>
      </c>
      <c r="FI11" s="59">
        <v>122</v>
      </c>
      <c r="FJ11" s="29">
        <v>132</v>
      </c>
      <c r="FK11" s="27" t="s">
        <v>2</v>
      </c>
      <c r="FL11" s="58">
        <v>46160</v>
      </c>
      <c r="FM11" s="59">
        <v>126</v>
      </c>
      <c r="FN11" s="29">
        <v>98.97</v>
      </c>
      <c r="FO11" s="27" t="s">
        <v>24</v>
      </c>
      <c r="FP11" s="60"/>
      <c r="FQ11" s="61"/>
      <c r="FR11" s="54"/>
      <c r="FS11" s="55"/>
      <c r="FT11" s="60"/>
      <c r="FU11" s="61"/>
      <c r="FV11" s="54"/>
      <c r="FW11" s="55"/>
      <c r="FX11" s="62"/>
      <c r="FY11" s="63"/>
      <c r="FZ11" s="49"/>
      <c r="GA11" s="50"/>
      <c r="GB11" s="62"/>
      <c r="GC11" s="63"/>
      <c r="GD11" s="49"/>
      <c r="GE11" s="50"/>
      <c r="GF11" s="62"/>
      <c r="GG11" s="63"/>
      <c r="GH11" s="50"/>
      <c r="GI11" s="50"/>
      <c r="GJ11" s="62"/>
      <c r="GK11" s="63"/>
      <c r="GL11" s="50"/>
      <c r="GM11" s="50"/>
      <c r="GN11" s="62"/>
      <c r="GO11" s="63"/>
      <c r="GP11" s="50"/>
      <c r="GQ11" s="50"/>
      <c r="GR11" s="62"/>
      <c r="GS11" s="63"/>
      <c r="GT11" s="50"/>
      <c r="GU11" s="50"/>
      <c r="GV11" s="62"/>
      <c r="GW11" s="63"/>
      <c r="GX11" s="50"/>
      <c r="GY11" s="50"/>
      <c r="GZ11" s="62"/>
      <c r="HA11" s="63"/>
      <c r="HB11" s="50"/>
      <c r="HC11" s="50"/>
      <c r="HD11" s="62"/>
      <c r="HE11" s="63"/>
      <c r="HF11" s="50"/>
      <c r="HG11" s="50"/>
      <c r="HH11" s="62"/>
      <c r="HI11" s="63"/>
      <c r="HJ11" s="50"/>
      <c r="HK11" s="50"/>
      <c r="HL11" s="62"/>
      <c r="HM11" s="63"/>
      <c r="HN11" s="50"/>
      <c r="HO11" s="50"/>
    </row>
    <row r="12" spans="1:223" ht="12.75" x14ac:dyDescent="0.2">
      <c r="A12" s="32">
        <v>10</v>
      </c>
      <c r="B12" s="13" t="s">
        <v>123</v>
      </c>
      <c r="C12" s="43" t="s">
        <v>7</v>
      </c>
      <c r="D12" s="15" t="s">
        <v>134</v>
      </c>
      <c r="E12" s="12" t="s">
        <v>25</v>
      </c>
      <c r="F12" s="13">
        <v>230</v>
      </c>
      <c r="G12" s="13">
        <v>9823640</v>
      </c>
      <c r="H12" s="13" t="s">
        <v>151</v>
      </c>
      <c r="I12" s="18" t="s">
        <v>152</v>
      </c>
      <c r="J12" s="19">
        <v>1000</v>
      </c>
      <c r="K12" s="20" t="s">
        <v>128</v>
      </c>
      <c r="L12" s="21">
        <f ca="1">IFERROR(__xludf.DUMMYFUNCTION("MAX(
  ARRAYFORMULA(
    IF(
      P12:ACD12&lt;&gt;"""",
      IFERROR(VALUE(REGEXEXTRACT(P$1:ACD$1,""\d+"")),0),
      0
    )
  )
)
"),39)</f>
        <v>39</v>
      </c>
      <c r="M12" s="21">
        <f ca="1">IFERROR(__xludf.DUMMYFUNCTION("COUNTIF(
  FILTER(T12:ACC12, REGEXMATCH(T$2:ACC$2,""Validación"")),
  ""❌""
)
"),0)</f>
        <v>0</v>
      </c>
      <c r="N12" s="22">
        <f t="shared" ref="N12:N13" si="1">SUM(R12+V12+Z12+AD12+AH12+AL12+AP12+AT12+AX12+BB12+BF12+BJ12+BN12+BR12+BV12+BZ12+CD12+CH12+CL12+CP12+CT12+CX12+DB12+DF12+DJ12+DN12+DR12+DV12+DZ12+ED12+EH12+EL12+EP12+ET12+EX12)</f>
        <v>4540.97</v>
      </c>
      <c r="O12" s="22">
        <f t="shared" si="0"/>
        <v>5540.97</v>
      </c>
      <c r="P12" s="23">
        <v>45894</v>
      </c>
      <c r="Q12" s="12" t="s">
        <v>132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64">
        <v>121.71</v>
      </c>
      <c r="CM12" s="25" t="s">
        <v>2</v>
      </c>
      <c r="CN12" s="23">
        <v>46027</v>
      </c>
      <c r="CO12" s="12">
        <v>102</v>
      </c>
      <c r="CP12" s="64">
        <v>126.79</v>
      </c>
      <c r="CQ12" s="25" t="s">
        <v>2</v>
      </c>
      <c r="CR12" s="23">
        <v>46034</v>
      </c>
      <c r="CS12" s="12">
        <v>103</v>
      </c>
      <c r="CT12" s="64">
        <v>127</v>
      </c>
      <c r="CU12" s="25" t="s">
        <v>2</v>
      </c>
      <c r="CV12" s="23">
        <v>46041</v>
      </c>
      <c r="CW12" s="12">
        <v>102</v>
      </c>
      <c r="CX12" s="64">
        <v>126.79</v>
      </c>
      <c r="CY12" s="25" t="s">
        <v>2</v>
      </c>
      <c r="CZ12" s="23">
        <v>46048</v>
      </c>
      <c r="DA12" s="12">
        <v>124</v>
      </c>
      <c r="DB12" s="64">
        <v>120</v>
      </c>
      <c r="DC12" s="25" t="s">
        <v>2</v>
      </c>
      <c r="DD12" s="23">
        <v>46055</v>
      </c>
      <c r="DE12" s="12">
        <v>103</v>
      </c>
      <c r="DF12" s="64">
        <v>125</v>
      </c>
      <c r="DG12" s="25" t="s">
        <v>2</v>
      </c>
      <c r="DH12" s="23">
        <v>46062</v>
      </c>
      <c r="DI12" s="12">
        <v>107</v>
      </c>
      <c r="DJ12" s="64">
        <v>125.5</v>
      </c>
      <c r="DK12" s="25" t="s">
        <v>2</v>
      </c>
      <c r="DL12" s="23">
        <v>46069</v>
      </c>
      <c r="DM12" s="12">
        <v>127</v>
      </c>
      <c r="DN12" s="64">
        <v>120</v>
      </c>
      <c r="DO12" s="25" t="s">
        <v>2</v>
      </c>
      <c r="DP12" s="23">
        <v>46076</v>
      </c>
      <c r="DQ12" s="12">
        <v>100</v>
      </c>
      <c r="DR12" s="64">
        <v>125</v>
      </c>
      <c r="DS12" s="25" t="s">
        <v>2</v>
      </c>
      <c r="DT12" s="23">
        <v>46083</v>
      </c>
      <c r="DU12" s="12">
        <v>104</v>
      </c>
      <c r="DV12" s="64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23">
        <v>46153</v>
      </c>
      <c r="FI12" s="12">
        <v>107</v>
      </c>
      <c r="FJ12" s="29">
        <v>126.87</v>
      </c>
      <c r="FK12" s="36" t="s">
        <v>2</v>
      </c>
      <c r="FL12" s="23">
        <v>46160</v>
      </c>
      <c r="FM12" s="12">
        <v>107</v>
      </c>
      <c r="FN12" s="29">
        <v>125</v>
      </c>
      <c r="FO12" s="36" t="s">
        <v>2</v>
      </c>
      <c r="FP12" s="52"/>
      <c r="FQ12" s="53"/>
      <c r="FR12" s="54"/>
      <c r="FS12" s="54"/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  <c r="GR12" s="47"/>
      <c r="GS12" s="48"/>
      <c r="GT12" s="49"/>
      <c r="GU12" s="49"/>
      <c r="GV12" s="47"/>
      <c r="GW12" s="48"/>
      <c r="GX12" s="49"/>
      <c r="GY12" s="49"/>
      <c r="GZ12" s="47"/>
      <c r="HA12" s="48"/>
      <c r="HB12" s="49"/>
      <c r="HC12" s="49"/>
      <c r="HD12" s="47"/>
      <c r="HE12" s="48"/>
      <c r="HF12" s="49"/>
      <c r="HG12" s="49"/>
      <c r="HH12" s="47"/>
      <c r="HI12" s="48"/>
      <c r="HJ12" s="49"/>
      <c r="HK12" s="49"/>
      <c r="HL12" s="47"/>
      <c r="HM12" s="48"/>
      <c r="HN12" s="49"/>
      <c r="HO12" s="49"/>
    </row>
    <row r="13" spans="1:223" ht="18" customHeight="1" x14ac:dyDescent="0.2">
      <c r="A13" s="12">
        <v>11</v>
      </c>
      <c r="B13" s="65" t="s">
        <v>123</v>
      </c>
      <c r="C13" s="65" t="s">
        <v>153</v>
      </c>
      <c r="D13" s="66" t="s">
        <v>154</v>
      </c>
      <c r="E13" s="32" t="s">
        <v>27</v>
      </c>
      <c r="F13" s="65">
        <v>261</v>
      </c>
      <c r="G13" s="65">
        <v>8666024</v>
      </c>
      <c r="H13" s="65" t="s">
        <v>155</v>
      </c>
      <c r="I13" s="67" t="s">
        <v>156</v>
      </c>
      <c r="J13" s="68">
        <v>1000</v>
      </c>
      <c r="K13" s="69" t="s">
        <v>128</v>
      </c>
      <c r="L13" s="21">
        <f ca="1">IFERROR(__xludf.DUMMYFUNCTION("MAX(
  ARRAYFORMULA(
    IF(
      P13:ACD13&lt;&gt;"""",
      IFERROR(VALUE(REGEXEXTRACT(P$1:ACD$1,""\d+"")),0),
      0
    )
  )
)
"),38)</f>
        <v>38</v>
      </c>
      <c r="M13" s="70">
        <f ca="1">IFERROR(__xludf.DUMMYFUNCTION("COUNTIF(
  FILTER(T13:ACC13, REGEXMATCH(T$2:ACC$2,""Validación"")),
  ""❌""
)
"),2)</f>
        <v>2</v>
      </c>
      <c r="N13" s="71">
        <f t="shared" si="1"/>
        <v>19496.779999999995</v>
      </c>
      <c r="O13" s="71">
        <f t="shared" ref="O13:O19" si="2">N13+(J13*3.5)</f>
        <v>22996.779999999995</v>
      </c>
      <c r="P13" s="72">
        <v>45902</v>
      </c>
      <c r="Q13" s="32" t="s">
        <v>132</v>
      </c>
      <c r="R13" s="73">
        <v>500</v>
      </c>
      <c r="S13" s="74" t="s">
        <v>2</v>
      </c>
      <c r="T13" s="72">
        <v>45908</v>
      </c>
      <c r="U13" s="32">
        <v>82</v>
      </c>
      <c r="V13" s="75">
        <v>542.84</v>
      </c>
      <c r="W13" s="74" t="s">
        <v>2</v>
      </c>
      <c r="X13" s="72">
        <v>45915</v>
      </c>
      <c r="Y13" s="32">
        <v>80</v>
      </c>
      <c r="Z13" s="75">
        <v>621.41999999999996</v>
      </c>
      <c r="AA13" s="76" t="s">
        <v>2</v>
      </c>
      <c r="AB13" s="72">
        <v>45922</v>
      </c>
      <c r="AC13" s="32">
        <v>81</v>
      </c>
      <c r="AD13" s="75">
        <v>614.28</v>
      </c>
      <c r="AE13" s="76" t="s">
        <v>2</v>
      </c>
      <c r="AF13" s="72">
        <v>45929</v>
      </c>
      <c r="AG13" s="32">
        <v>120</v>
      </c>
      <c r="AH13" s="75">
        <v>598</v>
      </c>
      <c r="AI13" s="76" t="s">
        <v>2</v>
      </c>
      <c r="AJ13" s="72">
        <v>45936</v>
      </c>
      <c r="AK13" s="32">
        <v>121</v>
      </c>
      <c r="AL13" s="75">
        <v>604.57000000000005</v>
      </c>
      <c r="AM13" s="76" t="s">
        <v>2</v>
      </c>
      <c r="AN13" s="72">
        <v>45943</v>
      </c>
      <c r="AO13" s="32">
        <v>120</v>
      </c>
      <c r="AP13" s="75">
        <v>584.85</v>
      </c>
      <c r="AQ13" s="76" t="s">
        <v>2</v>
      </c>
      <c r="AR13" s="72">
        <v>45950</v>
      </c>
      <c r="AS13" s="32">
        <v>119</v>
      </c>
      <c r="AT13" s="75">
        <v>598</v>
      </c>
      <c r="AU13" s="76" t="s">
        <v>2</v>
      </c>
      <c r="AV13" s="72">
        <v>45957</v>
      </c>
      <c r="AW13" s="32">
        <v>113</v>
      </c>
      <c r="AX13" s="75">
        <v>637</v>
      </c>
      <c r="AY13" s="76" t="s">
        <v>2</v>
      </c>
      <c r="AZ13" s="72">
        <v>45964</v>
      </c>
      <c r="BA13" s="32">
        <v>131</v>
      </c>
      <c r="BB13" s="75">
        <v>598</v>
      </c>
      <c r="BC13" s="76" t="s">
        <v>2</v>
      </c>
      <c r="BD13" s="72">
        <v>45971</v>
      </c>
      <c r="BE13" s="32">
        <v>123</v>
      </c>
      <c r="BF13" s="75">
        <v>598</v>
      </c>
      <c r="BG13" s="76" t="s">
        <v>2</v>
      </c>
      <c r="BH13" s="72">
        <v>45978</v>
      </c>
      <c r="BI13" s="32">
        <v>121</v>
      </c>
      <c r="BJ13" s="75">
        <v>598</v>
      </c>
      <c r="BK13" s="76" t="s">
        <v>2</v>
      </c>
      <c r="BL13" s="72">
        <v>45985</v>
      </c>
      <c r="BM13" s="32">
        <v>122</v>
      </c>
      <c r="BN13" s="75">
        <v>615</v>
      </c>
      <c r="BO13" s="76" t="s">
        <v>2</v>
      </c>
      <c r="BP13" s="72">
        <v>45992</v>
      </c>
      <c r="BQ13" s="32">
        <v>122</v>
      </c>
      <c r="BR13" s="75">
        <v>598</v>
      </c>
      <c r="BS13" s="76" t="s">
        <v>2</v>
      </c>
      <c r="BT13" s="72">
        <v>45999</v>
      </c>
      <c r="BU13" s="32">
        <v>101</v>
      </c>
      <c r="BV13" s="75">
        <v>650.24</v>
      </c>
      <c r="BW13" s="76" t="s">
        <v>2</v>
      </c>
      <c r="BX13" s="72">
        <v>46006</v>
      </c>
      <c r="BY13" s="32">
        <v>131</v>
      </c>
      <c r="BZ13" s="75">
        <v>470</v>
      </c>
      <c r="CA13" s="76" t="s">
        <v>2</v>
      </c>
      <c r="CB13" s="72">
        <v>46013</v>
      </c>
      <c r="CC13" s="32">
        <v>103</v>
      </c>
      <c r="CD13" s="75">
        <v>481.72</v>
      </c>
      <c r="CE13" s="76" t="s">
        <v>2</v>
      </c>
      <c r="CF13" s="72">
        <v>46020</v>
      </c>
      <c r="CG13" s="32">
        <v>105</v>
      </c>
      <c r="CH13" s="75">
        <v>637</v>
      </c>
      <c r="CI13" s="76" t="s">
        <v>2</v>
      </c>
      <c r="CJ13" s="72">
        <v>46027</v>
      </c>
      <c r="CK13" s="32">
        <v>105</v>
      </c>
      <c r="CL13" s="75">
        <v>588</v>
      </c>
      <c r="CM13" s="76" t="s">
        <v>2</v>
      </c>
      <c r="CN13" s="72">
        <v>46034</v>
      </c>
      <c r="CO13" s="32">
        <v>103</v>
      </c>
      <c r="CP13" s="75">
        <v>588</v>
      </c>
      <c r="CQ13" s="76" t="s">
        <v>2</v>
      </c>
      <c r="CR13" s="72">
        <v>46041</v>
      </c>
      <c r="CS13" s="32">
        <v>102</v>
      </c>
      <c r="CT13" s="75">
        <v>570</v>
      </c>
      <c r="CU13" s="76" t="s">
        <v>2</v>
      </c>
      <c r="CV13" s="72">
        <v>46048</v>
      </c>
      <c r="CW13" s="32">
        <v>122</v>
      </c>
      <c r="CX13" s="75">
        <v>541.29999999999995</v>
      </c>
      <c r="CY13" s="76" t="s">
        <v>2</v>
      </c>
      <c r="CZ13" s="72">
        <v>46055</v>
      </c>
      <c r="DA13" s="32">
        <v>122</v>
      </c>
      <c r="DB13" s="75">
        <v>521</v>
      </c>
      <c r="DC13" s="76" t="s">
        <v>2</v>
      </c>
      <c r="DD13" s="72">
        <v>46062</v>
      </c>
      <c r="DE13" s="32">
        <v>107</v>
      </c>
      <c r="DF13" s="75">
        <v>561.79999999999995</v>
      </c>
      <c r="DG13" s="76" t="s">
        <v>2</v>
      </c>
      <c r="DH13" s="72">
        <v>46069</v>
      </c>
      <c r="DI13" s="32">
        <v>107</v>
      </c>
      <c r="DJ13" s="75">
        <v>541</v>
      </c>
      <c r="DK13" s="76" t="s">
        <v>2</v>
      </c>
      <c r="DL13" s="72">
        <v>46076</v>
      </c>
      <c r="DM13" s="32">
        <v>107</v>
      </c>
      <c r="DN13" s="75">
        <v>547.79999999999995</v>
      </c>
      <c r="DO13" s="76" t="s">
        <v>2</v>
      </c>
      <c r="DP13" s="72">
        <v>46083</v>
      </c>
      <c r="DQ13" s="32">
        <v>102</v>
      </c>
      <c r="DR13" s="75">
        <v>539</v>
      </c>
      <c r="DS13" s="76" t="s">
        <v>2</v>
      </c>
      <c r="DT13" s="72">
        <v>46090</v>
      </c>
      <c r="DU13" s="32">
        <v>96</v>
      </c>
      <c r="DV13" s="75">
        <v>490</v>
      </c>
      <c r="DW13" s="76" t="s">
        <v>2</v>
      </c>
      <c r="DX13" s="72">
        <v>46097</v>
      </c>
      <c r="DY13" s="32">
        <v>96</v>
      </c>
      <c r="DZ13" s="75">
        <v>490</v>
      </c>
      <c r="EA13" s="76" t="s">
        <v>2</v>
      </c>
      <c r="EB13" s="72">
        <v>46104</v>
      </c>
      <c r="EC13" s="32">
        <v>96</v>
      </c>
      <c r="ED13" s="75">
        <v>490</v>
      </c>
      <c r="EE13" s="76" t="s">
        <v>2</v>
      </c>
      <c r="EF13" s="72">
        <v>46111</v>
      </c>
      <c r="EG13" s="32">
        <v>99</v>
      </c>
      <c r="EH13" s="75">
        <v>491.45</v>
      </c>
      <c r="EI13" s="76" t="s">
        <v>2</v>
      </c>
      <c r="EJ13" s="72">
        <v>46118</v>
      </c>
      <c r="EK13" s="32">
        <v>100</v>
      </c>
      <c r="EL13" s="75">
        <v>490</v>
      </c>
      <c r="EM13" s="76" t="s">
        <v>2</v>
      </c>
      <c r="EN13" s="72">
        <v>46125</v>
      </c>
      <c r="EO13" s="32">
        <v>100</v>
      </c>
      <c r="EP13" s="75">
        <v>490</v>
      </c>
      <c r="EQ13" s="76" t="s">
        <v>2</v>
      </c>
      <c r="ER13" s="72">
        <v>46132</v>
      </c>
      <c r="ES13" s="32">
        <v>102</v>
      </c>
      <c r="ET13" s="75">
        <v>490</v>
      </c>
      <c r="EU13" s="77" t="s">
        <v>2</v>
      </c>
      <c r="EV13" s="72">
        <v>46139</v>
      </c>
      <c r="EW13" s="32">
        <v>79</v>
      </c>
      <c r="EX13" s="75">
        <v>520.51</v>
      </c>
      <c r="EY13" s="77" t="s">
        <v>2</v>
      </c>
      <c r="EZ13" s="72">
        <v>46146</v>
      </c>
      <c r="FA13" s="32">
        <v>81</v>
      </c>
      <c r="FB13" s="75">
        <v>529.91999999999996</v>
      </c>
      <c r="FC13" s="77" t="s">
        <v>2</v>
      </c>
      <c r="FD13" s="72">
        <v>46153</v>
      </c>
      <c r="FE13" s="32">
        <v>80</v>
      </c>
      <c r="FF13" s="75">
        <v>226.14</v>
      </c>
      <c r="FG13" s="77" t="s">
        <v>24</v>
      </c>
      <c r="FH13" s="72">
        <v>46160</v>
      </c>
      <c r="FI13" s="32">
        <v>79</v>
      </c>
      <c r="FJ13" s="75">
        <v>500</v>
      </c>
      <c r="FK13" s="77" t="s">
        <v>24</v>
      </c>
      <c r="FL13" s="78"/>
      <c r="FM13" s="79"/>
      <c r="FN13" s="80"/>
      <c r="FO13" s="80"/>
      <c r="FP13" s="78"/>
      <c r="FQ13" s="79"/>
      <c r="FR13" s="80"/>
      <c r="FS13" s="80"/>
      <c r="FT13" s="78"/>
      <c r="FU13" s="79"/>
      <c r="FV13" s="80"/>
      <c r="FW13" s="80"/>
      <c r="FX13" s="78"/>
      <c r="FY13" s="79"/>
      <c r="FZ13" s="80"/>
      <c r="GA13" s="80"/>
      <c r="GB13" s="78"/>
      <c r="GC13" s="79"/>
      <c r="GD13" s="80"/>
      <c r="GE13" s="80"/>
      <c r="GF13" s="78"/>
      <c r="GG13" s="79"/>
      <c r="GH13" s="80"/>
      <c r="GI13" s="80"/>
      <c r="GJ13" s="78"/>
      <c r="GK13" s="79"/>
      <c r="GL13" s="80"/>
      <c r="GM13" s="80"/>
      <c r="GN13" s="78"/>
      <c r="GO13" s="79"/>
      <c r="GP13" s="80"/>
      <c r="GQ13" s="80"/>
      <c r="GR13" s="78"/>
      <c r="GS13" s="79"/>
      <c r="GT13" s="80"/>
      <c r="GU13" s="80"/>
      <c r="GV13" s="78"/>
      <c r="GW13" s="79"/>
      <c r="GX13" s="80"/>
      <c r="GY13" s="80"/>
      <c r="GZ13" s="78"/>
      <c r="HA13" s="79"/>
      <c r="HB13" s="80"/>
      <c r="HC13" s="80"/>
      <c r="HD13" s="78"/>
      <c r="HE13" s="79"/>
      <c r="HF13" s="80"/>
      <c r="HG13" s="80"/>
      <c r="HH13" s="78"/>
      <c r="HI13" s="79"/>
      <c r="HJ13" s="80"/>
      <c r="HK13" s="80"/>
      <c r="HL13" s="78"/>
      <c r="HM13" s="79"/>
      <c r="HN13" s="80"/>
      <c r="HO13" s="80"/>
    </row>
    <row r="14" spans="1:223" ht="18.75" customHeight="1" x14ac:dyDescent="0.2">
      <c r="A14" s="12">
        <v>12</v>
      </c>
      <c r="B14" s="13" t="s">
        <v>123</v>
      </c>
      <c r="C14" s="81" t="s">
        <v>153</v>
      </c>
      <c r="D14" s="82" t="s">
        <v>154</v>
      </c>
      <c r="E14" s="12" t="s">
        <v>29</v>
      </c>
      <c r="F14" s="13">
        <v>261</v>
      </c>
      <c r="G14" s="13">
        <v>72795009</v>
      </c>
      <c r="H14" s="13" t="s">
        <v>157</v>
      </c>
      <c r="I14" s="18" t="s">
        <v>158</v>
      </c>
      <c r="J14" s="19">
        <v>1000</v>
      </c>
      <c r="K14" s="69" t="s">
        <v>128</v>
      </c>
      <c r="L14" s="21">
        <f ca="1">IFERROR(__xludf.DUMMYFUNCTION("MAX(
  ARRAYFORMULA(
    IF(
      P14:ACD14&lt;&gt;"""",
      IFERROR(VALUE(REGEXEXTRACT(P$1:ACD$1,""\d+"")),0),
      0
    )
  )
)
"),37)</f>
        <v>37</v>
      </c>
      <c r="M14" s="21">
        <f ca="1">IFERROR(__xludf.DUMMYFUNCTION("COUNTIF(
  FILTER(T14:ACC14, REGEXMATCH(T$2:ACC$2,""Validación"")),
  ""❌""
)
"),0)</f>
        <v>0</v>
      </c>
      <c r="N14" s="83">
        <f>SUM(R14+V14+Z14+AD14+AH14+AL14+AP14+AT14+AX14+BB14+BF14+BJ14+BN14+BR14+BV14+BZ14+CD14+CH14+CL14+CP14+CT14+CX14+DB14+DF14+DJ14+DN14+DR14+DV14+DZ14+ED14+EH14)</f>
        <v>15156.39</v>
      </c>
      <c r="O14" s="83">
        <f t="shared" si="2"/>
        <v>18656.39</v>
      </c>
      <c r="P14" s="23">
        <v>45908</v>
      </c>
      <c r="Q14" s="12" t="s">
        <v>132</v>
      </c>
      <c r="R14" s="84">
        <v>500</v>
      </c>
      <c r="S14" s="25" t="s">
        <v>2</v>
      </c>
      <c r="T14" s="23">
        <v>45915</v>
      </c>
      <c r="U14" s="12">
        <v>112</v>
      </c>
      <c r="V14" s="84">
        <v>501</v>
      </c>
      <c r="W14" s="27" t="s">
        <v>2</v>
      </c>
      <c r="X14" s="23">
        <v>45922</v>
      </c>
      <c r="Y14" s="12">
        <v>131</v>
      </c>
      <c r="Z14" s="84">
        <v>496</v>
      </c>
      <c r="AA14" s="27" t="s">
        <v>2</v>
      </c>
      <c r="AB14" s="23">
        <v>45929</v>
      </c>
      <c r="AC14" s="12">
        <v>179</v>
      </c>
      <c r="AD14" s="84">
        <v>473</v>
      </c>
      <c r="AE14" s="27" t="s">
        <v>2</v>
      </c>
      <c r="AF14" s="23">
        <v>45936</v>
      </c>
      <c r="AG14" s="12">
        <v>177</v>
      </c>
      <c r="AH14" s="84">
        <v>473</v>
      </c>
      <c r="AI14" s="27" t="s">
        <v>2</v>
      </c>
      <c r="AJ14" s="23">
        <v>45943</v>
      </c>
      <c r="AK14" s="12">
        <v>185</v>
      </c>
      <c r="AL14" s="85">
        <v>475.75</v>
      </c>
      <c r="AM14" s="27" t="s">
        <v>2</v>
      </c>
      <c r="AN14" s="23">
        <v>45950</v>
      </c>
      <c r="AO14" s="12">
        <v>85</v>
      </c>
      <c r="AP14" s="85">
        <v>550</v>
      </c>
      <c r="AQ14" s="27" t="s">
        <v>2</v>
      </c>
      <c r="AR14" s="23">
        <v>45957</v>
      </c>
      <c r="AS14" s="12">
        <v>126</v>
      </c>
      <c r="AT14" s="85">
        <v>506</v>
      </c>
      <c r="AU14" s="27" t="s">
        <v>2</v>
      </c>
      <c r="AV14" s="23">
        <v>45964</v>
      </c>
      <c r="AW14" s="12">
        <v>63</v>
      </c>
      <c r="AX14" s="85">
        <v>582</v>
      </c>
      <c r="AY14" s="27" t="s">
        <v>2</v>
      </c>
      <c r="AZ14" s="23">
        <v>45971</v>
      </c>
      <c r="BA14" s="12">
        <v>61</v>
      </c>
      <c r="BB14" s="85">
        <v>600</v>
      </c>
      <c r="BC14" s="27" t="s">
        <v>2</v>
      </c>
      <c r="BD14" s="23">
        <v>45978</v>
      </c>
      <c r="BE14" s="12">
        <v>184</v>
      </c>
      <c r="BF14" s="85">
        <v>484.4</v>
      </c>
      <c r="BG14" s="27" t="s">
        <v>2</v>
      </c>
      <c r="BH14" s="23">
        <v>45985</v>
      </c>
      <c r="BI14" s="12">
        <v>98</v>
      </c>
      <c r="BJ14" s="85">
        <v>636.32000000000005</v>
      </c>
      <c r="BK14" s="27" t="s">
        <v>2</v>
      </c>
      <c r="BL14" s="23">
        <v>45992</v>
      </c>
      <c r="BM14" s="12">
        <v>182</v>
      </c>
      <c r="BN14" s="85">
        <v>528</v>
      </c>
      <c r="BO14" s="27" t="s">
        <v>2</v>
      </c>
      <c r="BP14" s="23">
        <v>45999</v>
      </c>
      <c r="BQ14" s="12">
        <v>50</v>
      </c>
      <c r="BR14" s="85">
        <v>521</v>
      </c>
      <c r="BS14" s="27" t="s">
        <v>2</v>
      </c>
      <c r="BT14" s="23">
        <v>46006</v>
      </c>
      <c r="BU14" s="12">
        <v>126</v>
      </c>
      <c r="BV14" s="85">
        <v>473.14</v>
      </c>
      <c r="BW14" s="27" t="s">
        <v>2</v>
      </c>
      <c r="BX14" s="23">
        <v>46013</v>
      </c>
      <c r="BY14" s="12">
        <v>126</v>
      </c>
      <c r="BZ14" s="85">
        <v>547</v>
      </c>
      <c r="CA14" s="27" t="s">
        <v>2</v>
      </c>
      <c r="CB14" s="23">
        <v>46020</v>
      </c>
      <c r="CC14" s="12">
        <v>181</v>
      </c>
      <c r="CD14" s="85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85">
        <v>440</v>
      </c>
      <c r="CM14" s="27" t="s">
        <v>2</v>
      </c>
      <c r="CN14" s="23">
        <v>46041</v>
      </c>
      <c r="CO14" s="12">
        <v>181</v>
      </c>
      <c r="CP14" s="85">
        <v>432</v>
      </c>
      <c r="CQ14" s="27" t="s">
        <v>2</v>
      </c>
      <c r="CR14" s="23">
        <v>46048</v>
      </c>
      <c r="CS14" s="12">
        <v>181</v>
      </c>
      <c r="CT14" s="85">
        <v>400</v>
      </c>
      <c r="CU14" s="27" t="s">
        <v>2</v>
      </c>
      <c r="CV14" s="23">
        <v>46055</v>
      </c>
      <c r="CW14" s="12">
        <v>146</v>
      </c>
      <c r="CX14" s="85">
        <v>460</v>
      </c>
      <c r="CY14" s="27" t="s">
        <v>2</v>
      </c>
      <c r="CZ14" s="23">
        <v>46062</v>
      </c>
      <c r="DA14" s="12">
        <v>187</v>
      </c>
      <c r="DB14" s="85">
        <v>400</v>
      </c>
      <c r="DC14" s="27" t="s">
        <v>2</v>
      </c>
      <c r="DD14" s="23">
        <v>46069</v>
      </c>
      <c r="DE14" s="12">
        <v>106</v>
      </c>
      <c r="DF14" s="85">
        <v>490</v>
      </c>
      <c r="DG14" s="27" t="s">
        <v>2</v>
      </c>
      <c r="DH14" s="23">
        <v>46076</v>
      </c>
      <c r="DI14" s="12">
        <v>101</v>
      </c>
      <c r="DJ14" s="85">
        <v>501.2</v>
      </c>
      <c r="DK14" s="27" t="s">
        <v>2</v>
      </c>
      <c r="DL14" s="23">
        <v>46083</v>
      </c>
      <c r="DM14" s="12">
        <v>101</v>
      </c>
      <c r="DN14" s="85">
        <v>539.29999999999995</v>
      </c>
      <c r="DO14" s="27" t="s">
        <v>2</v>
      </c>
      <c r="DP14" s="23">
        <v>46090</v>
      </c>
      <c r="DQ14" s="12">
        <v>75</v>
      </c>
      <c r="DR14" s="85">
        <v>425.2</v>
      </c>
      <c r="DS14" s="27" t="s">
        <v>2</v>
      </c>
      <c r="DT14" s="23">
        <v>46097</v>
      </c>
      <c r="DU14" s="12">
        <v>99</v>
      </c>
      <c r="DV14" s="85">
        <v>544.29999999999995</v>
      </c>
      <c r="DW14" s="27" t="s">
        <v>2</v>
      </c>
      <c r="DX14" s="23">
        <v>46104</v>
      </c>
      <c r="DY14" s="12">
        <v>192</v>
      </c>
      <c r="DZ14" s="85">
        <v>410</v>
      </c>
      <c r="EA14" s="27" t="s">
        <v>2</v>
      </c>
      <c r="EB14" s="23">
        <v>46111</v>
      </c>
      <c r="EC14" s="12">
        <v>192</v>
      </c>
      <c r="ED14" s="85">
        <v>400</v>
      </c>
      <c r="EE14" s="27" t="s">
        <v>2</v>
      </c>
      <c r="EF14" s="23">
        <v>46118</v>
      </c>
      <c r="EG14" s="12">
        <v>190</v>
      </c>
      <c r="EH14" s="85">
        <v>400</v>
      </c>
      <c r="EI14" s="27" t="s">
        <v>2</v>
      </c>
      <c r="EJ14" s="23">
        <v>46125</v>
      </c>
      <c r="EK14" s="12">
        <v>191</v>
      </c>
      <c r="EL14" s="85">
        <v>400</v>
      </c>
      <c r="EM14" s="27" t="s">
        <v>2</v>
      </c>
      <c r="EN14" s="23">
        <v>46132</v>
      </c>
      <c r="EO14" s="12">
        <v>191</v>
      </c>
      <c r="EP14" s="85">
        <v>400</v>
      </c>
      <c r="EQ14" s="36" t="s">
        <v>2</v>
      </c>
      <c r="ER14" s="23">
        <v>46139</v>
      </c>
      <c r="ES14" s="12">
        <v>191</v>
      </c>
      <c r="ET14" s="85">
        <v>400</v>
      </c>
      <c r="EU14" s="36" t="s">
        <v>2</v>
      </c>
      <c r="EV14" s="23">
        <v>46146</v>
      </c>
      <c r="EW14" s="12">
        <v>191</v>
      </c>
      <c r="EX14" s="85">
        <v>400</v>
      </c>
      <c r="EY14" s="36" t="s">
        <v>2</v>
      </c>
      <c r="EZ14" s="23">
        <v>46153</v>
      </c>
      <c r="FA14" s="12">
        <v>182</v>
      </c>
      <c r="FB14" s="30">
        <v>407.39</v>
      </c>
      <c r="FC14" s="36" t="s">
        <v>2</v>
      </c>
      <c r="FD14" s="23">
        <v>46160</v>
      </c>
      <c r="FE14" s="12">
        <v>191</v>
      </c>
      <c r="FF14" s="30">
        <v>400</v>
      </c>
      <c r="FG14" s="36" t="s">
        <v>2</v>
      </c>
      <c r="FH14" s="52"/>
      <c r="FI14" s="86"/>
      <c r="FJ14" s="54"/>
      <c r="FK14" s="54"/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  <c r="GR14" s="52"/>
      <c r="GS14" s="53"/>
      <c r="GT14" s="54"/>
      <c r="GU14" s="54"/>
      <c r="GV14" s="52"/>
      <c r="GW14" s="53"/>
      <c r="GX14" s="54"/>
      <c r="GY14" s="54"/>
      <c r="GZ14" s="52"/>
      <c r="HA14" s="53"/>
      <c r="HB14" s="54"/>
      <c r="HC14" s="54"/>
      <c r="HD14" s="52"/>
      <c r="HE14" s="53"/>
      <c r="HF14" s="54"/>
      <c r="HG14" s="54"/>
      <c r="HH14" s="52"/>
      <c r="HI14" s="53"/>
      <c r="HJ14" s="54"/>
      <c r="HK14" s="54"/>
      <c r="HL14" s="52"/>
      <c r="HM14" s="53"/>
      <c r="HN14" s="54"/>
      <c r="HO14" s="54"/>
    </row>
    <row r="15" spans="1:223" ht="19.5" customHeight="1" x14ac:dyDescent="0.2">
      <c r="A15" s="12">
        <v>13</v>
      </c>
      <c r="B15" s="13" t="s">
        <v>123</v>
      </c>
      <c r="C15" s="87" t="s">
        <v>7</v>
      </c>
      <c r="D15" s="88" t="s">
        <v>159</v>
      </c>
      <c r="E15" s="12" t="s">
        <v>31</v>
      </c>
      <c r="F15" s="13">
        <v>230</v>
      </c>
      <c r="G15" s="13">
        <v>71108507</v>
      </c>
      <c r="H15" s="13" t="s">
        <v>160</v>
      </c>
      <c r="I15" s="18" t="s">
        <v>161</v>
      </c>
      <c r="J15" s="19">
        <v>1000</v>
      </c>
      <c r="K15" s="69" t="s">
        <v>128</v>
      </c>
      <c r="L15" s="21">
        <f ca="1">IFERROR(__xludf.DUMMYFUNCTION("MAX(
  ARRAYFORMULA(
    IF(
      P15:ACD15&lt;&gt;"""",
      IFERROR(VALUE(REGEXEXTRACT(P$1:ACD$1,""\d+"")),0),
      0
    )
  )
)
"),34)</f>
        <v>34</v>
      </c>
      <c r="M15" s="21">
        <f ca="1">IFERROR(__xludf.DUMMYFUNCTION("COUNTIF(
  FILTER(T15:ACC15, REGEXMATCH(T$2:ACC$2,""Validación"")),
  ""❌""
)
"),6)</f>
        <v>6</v>
      </c>
      <c r="N15" s="83">
        <f>SUM(R15+V15+Z15+AD15+AH15+AL15+AP15+AT15+AX15+BB15+BF15+BJ15+BN15+BR15+BV15+BZ15+CD15+CH15+CL15+CP15+CT15+CX15+DB15+DF15)</f>
        <v>16481.5</v>
      </c>
      <c r="O15" s="83">
        <f t="shared" si="2"/>
        <v>19981.5</v>
      </c>
      <c r="P15" s="23">
        <v>45922</v>
      </c>
      <c r="Q15" s="12" t="s">
        <v>132</v>
      </c>
      <c r="R15" s="85">
        <v>562.5</v>
      </c>
      <c r="S15" s="25" t="s">
        <v>2</v>
      </c>
      <c r="T15" s="23">
        <v>45929</v>
      </c>
      <c r="U15" s="12">
        <v>120</v>
      </c>
      <c r="V15" s="85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85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85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85">
        <v>718.25</v>
      </c>
      <c r="BG15" s="27" t="s">
        <v>2</v>
      </c>
      <c r="BH15" s="23">
        <v>45999</v>
      </c>
      <c r="BI15" s="12">
        <v>146</v>
      </c>
      <c r="BJ15" s="85">
        <v>729.75</v>
      </c>
      <c r="BK15" s="27" t="s">
        <v>2</v>
      </c>
      <c r="BL15" s="23">
        <v>46006</v>
      </c>
      <c r="BM15" s="12">
        <v>121</v>
      </c>
      <c r="BN15" s="85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85">
        <v>680</v>
      </c>
      <c r="BW15" s="27" t="s">
        <v>2</v>
      </c>
      <c r="BX15" s="23">
        <v>46027</v>
      </c>
      <c r="BY15" s="12">
        <v>0</v>
      </c>
      <c r="BZ15" s="85">
        <v>731.25</v>
      </c>
      <c r="CA15" s="27" t="s">
        <v>2</v>
      </c>
      <c r="CB15" s="23">
        <v>46034</v>
      </c>
      <c r="CC15" s="12">
        <v>50</v>
      </c>
      <c r="CD15" s="85">
        <v>699.05</v>
      </c>
      <c r="CE15" s="27" t="s">
        <v>2</v>
      </c>
      <c r="CF15" s="23">
        <v>46041</v>
      </c>
      <c r="CG15" s="12">
        <v>101</v>
      </c>
      <c r="CH15" s="85">
        <v>680</v>
      </c>
      <c r="CI15" s="27" t="s">
        <v>2</v>
      </c>
      <c r="CJ15" s="23">
        <v>46048</v>
      </c>
      <c r="CK15" s="12">
        <v>43</v>
      </c>
      <c r="CL15" s="85">
        <v>675</v>
      </c>
      <c r="CM15" s="27" t="s">
        <v>2</v>
      </c>
      <c r="CN15" s="23">
        <v>46055</v>
      </c>
      <c r="CO15" s="12">
        <v>120</v>
      </c>
      <c r="CP15" s="85">
        <v>612.1</v>
      </c>
      <c r="CQ15" s="27" t="s">
        <v>2</v>
      </c>
      <c r="CR15" s="23">
        <v>46062</v>
      </c>
      <c r="CS15" s="12">
        <v>146</v>
      </c>
      <c r="CT15" s="85">
        <v>639.20000000000005</v>
      </c>
      <c r="CU15" s="27" t="s">
        <v>2</v>
      </c>
      <c r="CV15" s="23">
        <v>46069</v>
      </c>
      <c r="CW15" s="12">
        <v>146</v>
      </c>
      <c r="CX15" s="85">
        <v>759.4</v>
      </c>
      <c r="CY15" s="27" t="s">
        <v>2</v>
      </c>
      <c r="CZ15" s="23">
        <v>46076</v>
      </c>
      <c r="DA15" s="12">
        <v>146</v>
      </c>
      <c r="DB15" s="85">
        <v>773.6</v>
      </c>
      <c r="DC15" s="27" t="s">
        <v>2</v>
      </c>
      <c r="DD15" s="23">
        <v>46083</v>
      </c>
      <c r="DE15" s="12">
        <v>16</v>
      </c>
      <c r="DF15" s="85">
        <v>798.75</v>
      </c>
      <c r="DG15" s="27" t="s">
        <v>2</v>
      </c>
      <c r="DH15" s="23">
        <v>46090</v>
      </c>
      <c r="DI15" s="12">
        <v>59</v>
      </c>
      <c r="DJ15" s="85">
        <v>850.06</v>
      </c>
      <c r="DK15" s="27" t="s">
        <v>2</v>
      </c>
      <c r="DL15" s="23">
        <v>46097</v>
      </c>
      <c r="DM15" s="12">
        <v>121</v>
      </c>
      <c r="DN15" s="85">
        <v>731.5</v>
      </c>
      <c r="DO15" s="27" t="s">
        <v>2</v>
      </c>
      <c r="DP15" s="23">
        <v>46104</v>
      </c>
      <c r="DQ15" s="12">
        <v>123</v>
      </c>
      <c r="DR15" s="85">
        <v>735.56</v>
      </c>
      <c r="DS15" s="27" t="s">
        <v>2</v>
      </c>
      <c r="DT15" s="23">
        <v>46111</v>
      </c>
      <c r="DU15" s="12">
        <v>123</v>
      </c>
      <c r="DV15" s="85">
        <v>522.5</v>
      </c>
      <c r="DW15" s="27" t="s">
        <v>24</v>
      </c>
      <c r="DX15" s="23">
        <v>46118</v>
      </c>
      <c r="DY15" s="12">
        <v>0</v>
      </c>
      <c r="DZ15" s="85">
        <v>562.5</v>
      </c>
      <c r="EA15" s="27" t="s">
        <v>24</v>
      </c>
      <c r="EB15" s="23">
        <v>46125</v>
      </c>
      <c r="EC15" s="12">
        <v>0</v>
      </c>
      <c r="ED15" s="85">
        <v>562.5</v>
      </c>
      <c r="EE15" s="27" t="s">
        <v>24</v>
      </c>
      <c r="EF15" s="23">
        <v>46132</v>
      </c>
      <c r="EG15" s="12">
        <v>0</v>
      </c>
      <c r="EH15" s="85">
        <v>646.23</v>
      </c>
      <c r="EI15" s="36" t="s">
        <v>2</v>
      </c>
      <c r="EJ15" s="23">
        <v>46139</v>
      </c>
      <c r="EK15" s="12">
        <v>101</v>
      </c>
      <c r="EL15" s="85">
        <v>562.5</v>
      </c>
      <c r="EM15" s="36" t="s">
        <v>24</v>
      </c>
      <c r="EN15" s="23">
        <v>46146</v>
      </c>
      <c r="EO15" s="12">
        <v>101</v>
      </c>
      <c r="EP15" s="85">
        <v>562.5</v>
      </c>
      <c r="EQ15" s="36" t="s">
        <v>24</v>
      </c>
      <c r="ER15" s="23">
        <v>46153</v>
      </c>
      <c r="ES15" s="12">
        <v>72</v>
      </c>
      <c r="ET15" s="85">
        <v>562.5</v>
      </c>
      <c r="EU15" s="36" t="s">
        <v>24</v>
      </c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  <c r="GR15" s="52"/>
      <c r="GS15" s="53"/>
      <c r="GT15" s="54"/>
      <c r="GU15" s="54"/>
      <c r="GV15" s="52"/>
      <c r="GW15" s="53"/>
      <c r="GX15" s="54"/>
      <c r="GY15" s="54"/>
      <c r="GZ15" s="52"/>
      <c r="HA15" s="53"/>
      <c r="HB15" s="54"/>
      <c r="HC15" s="54"/>
      <c r="HD15" s="52"/>
      <c r="HE15" s="53"/>
      <c r="HF15" s="54"/>
      <c r="HG15" s="54"/>
      <c r="HH15" s="52"/>
      <c r="HI15" s="53"/>
      <c r="HJ15" s="54"/>
      <c r="HK15" s="54"/>
      <c r="HL15" s="52"/>
      <c r="HM15" s="53"/>
      <c r="HN15" s="54"/>
      <c r="HO15" s="54"/>
    </row>
    <row r="16" spans="1:223" ht="19.5" customHeight="1" x14ac:dyDescent="0.2">
      <c r="A16" s="32">
        <v>14</v>
      </c>
      <c r="B16" s="13" t="s">
        <v>123</v>
      </c>
      <c r="C16" s="13" t="s">
        <v>12</v>
      </c>
      <c r="D16" s="82" t="s">
        <v>162</v>
      </c>
      <c r="E16" s="12" t="s">
        <v>33</v>
      </c>
      <c r="F16" s="13">
        <v>183</v>
      </c>
      <c r="G16" s="13">
        <v>18091696</v>
      </c>
      <c r="H16" s="13" t="s">
        <v>163</v>
      </c>
      <c r="I16" s="18" t="s">
        <v>164</v>
      </c>
      <c r="J16" s="19">
        <v>1000</v>
      </c>
      <c r="K16" s="69" t="s">
        <v>128</v>
      </c>
      <c r="L16" s="21">
        <f ca="1">IFERROR(__xludf.DUMMYFUNCTION("MAX(
  ARRAYFORMULA(
    IF(
      P16:ACD16&lt;&gt;"""",
      IFERROR(VALUE(REGEXEXTRACT(P$1:ACD$1,""\d+"")),0),
      0
    )
  )
)
"),28)</f>
        <v>28</v>
      </c>
      <c r="M16" s="21">
        <f ca="1">IFERROR(__xludf.DUMMYFUNCTION("COUNTIF(
  FILTER(T16:ACC16, REGEXMATCH(T$2:ACC$2,""Validación"")),
  ""❌""
)
"),0)</f>
        <v>0</v>
      </c>
      <c r="N16" s="83">
        <f>SUM(R16+V16+Z16+AD16+AH16+AL16+AP16+AT16+AX16+BB16+BF16+BJ16+BN16+BR16+BV16+BZ16+CD16+CH16+CL16+CP16+CT16+CX16+DB16+DF16+DJ16+DN16+DR16+DV16+DZ16+ED16+EH16+EL16+EP16+ET16+EX16)</f>
        <v>13483.25</v>
      </c>
      <c r="O16" s="83">
        <f t="shared" si="2"/>
        <v>16983.25</v>
      </c>
      <c r="P16" s="23">
        <v>45971</v>
      </c>
      <c r="Q16" s="12" t="s">
        <v>132</v>
      </c>
      <c r="R16" s="85">
        <v>520</v>
      </c>
      <c r="S16" s="25" t="s">
        <v>2</v>
      </c>
      <c r="T16" s="23">
        <v>45978</v>
      </c>
      <c r="U16" s="12">
        <v>127</v>
      </c>
      <c r="V16" s="85">
        <v>480</v>
      </c>
      <c r="W16" s="25" t="s">
        <v>2</v>
      </c>
      <c r="X16" s="23">
        <v>45985</v>
      </c>
      <c r="Y16" s="12">
        <v>129</v>
      </c>
      <c r="Z16" s="85">
        <v>480</v>
      </c>
      <c r="AA16" s="25" t="s">
        <v>2</v>
      </c>
      <c r="AB16" s="23">
        <v>45992</v>
      </c>
      <c r="AC16" s="12">
        <v>129</v>
      </c>
      <c r="AD16" s="85">
        <v>480</v>
      </c>
      <c r="AE16" s="25" t="s">
        <v>2</v>
      </c>
      <c r="AF16" s="23">
        <v>45999</v>
      </c>
      <c r="AG16" s="12">
        <v>132</v>
      </c>
      <c r="AH16" s="85">
        <v>480</v>
      </c>
      <c r="AI16" s="25" t="s">
        <v>2</v>
      </c>
      <c r="AJ16" s="23">
        <v>46006</v>
      </c>
      <c r="AK16" s="12">
        <v>134</v>
      </c>
      <c r="AL16" s="85">
        <v>480</v>
      </c>
      <c r="AM16" s="25" t="s">
        <v>2</v>
      </c>
      <c r="AN16" s="23">
        <v>46013</v>
      </c>
      <c r="AO16" s="12">
        <v>134</v>
      </c>
      <c r="AP16" s="85">
        <v>480</v>
      </c>
      <c r="AQ16" s="25" t="s">
        <v>2</v>
      </c>
      <c r="AR16" s="23">
        <v>46020</v>
      </c>
      <c r="AS16" s="12">
        <v>121</v>
      </c>
      <c r="AT16" s="85">
        <v>480</v>
      </c>
      <c r="AU16" s="25" t="s">
        <v>2</v>
      </c>
      <c r="AV16" s="23">
        <v>46027</v>
      </c>
      <c r="AW16" s="12">
        <v>121</v>
      </c>
      <c r="AX16" s="85">
        <v>534.86</v>
      </c>
      <c r="AY16" s="25" t="s">
        <v>2</v>
      </c>
      <c r="AZ16" s="23">
        <v>46034</v>
      </c>
      <c r="BA16" s="12">
        <v>121</v>
      </c>
      <c r="BB16" s="85">
        <v>534.86</v>
      </c>
      <c r="BC16" s="25" t="s">
        <v>2</v>
      </c>
      <c r="BD16" s="23">
        <v>46041</v>
      </c>
      <c r="BE16" s="12">
        <v>127</v>
      </c>
      <c r="BF16" s="85">
        <v>480</v>
      </c>
      <c r="BG16" s="25" t="s">
        <v>2</v>
      </c>
      <c r="BH16" s="23">
        <v>46048</v>
      </c>
      <c r="BI16" s="12">
        <v>123</v>
      </c>
      <c r="BJ16" s="85">
        <v>480</v>
      </c>
      <c r="BK16" s="25" t="s">
        <v>2</v>
      </c>
      <c r="BL16" s="23">
        <v>46055</v>
      </c>
      <c r="BM16" s="12">
        <v>101</v>
      </c>
      <c r="BN16" s="85">
        <v>516.69000000000005</v>
      </c>
      <c r="BO16" s="25" t="s">
        <v>2</v>
      </c>
      <c r="BP16" s="23">
        <v>46062</v>
      </c>
      <c r="BQ16" s="12">
        <v>127</v>
      </c>
      <c r="BR16" s="85">
        <v>495.3</v>
      </c>
      <c r="BS16" s="25" t="s">
        <v>2</v>
      </c>
      <c r="BT16" s="23">
        <v>46069</v>
      </c>
      <c r="BU16" s="12">
        <v>153</v>
      </c>
      <c r="BV16" s="85">
        <v>450</v>
      </c>
      <c r="BW16" s="25" t="s">
        <v>2</v>
      </c>
      <c r="BX16" s="23">
        <v>46076</v>
      </c>
      <c r="BY16" s="12">
        <v>135</v>
      </c>
      <c r="BZ16" s="85">
        <v>480</v>
      </c>
      <c r="CA16" s="25" t="s">
        <v>2</v>
      </c>
      <c r="CB16" s="23">
        <v>46083</v>
      </c>
      <c r="CC16" s="12">
        <v>129</v>
      </c>
      <c r="CD16" s="85">
        <v>480</v>
      </c>
      <c r="CE16" s="25" t="s">
        <v>2</v>
      </c>
      <c r="CF16" s="23">
        <v>46090</v>
      </c>
      <c r="CG16" s="12">
        <v>156</v>
      </c>
      <c r="CH16" s="85">
        <v>450</v>
      </c>
      <c r="CI16" s="25" t="s">
        <v>2</v>
      </c>
      <c r="CJ16" s="23">
        <v>46097</v>
      </c>
      <c r="CK16" s="12">
        <v>153</v>
      </c>
      <c r="CL16" s="85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484.18</v>
      </c>
      <c r="DO16" s="36" t="s">
        <v>2</v>
      </c>
      <c r="DP16" s="23">
        <v>46153</v>
      </c>
      <c r="DQ16" s="12">
        <v>126</v>
      </c>
      <c r="DR16" s="30">
        <v>480</v>
      </c>
      <c r="DS16" s="36" t="s">
        <v>2</v>
      </c>
      <c r="DT16" s="23">
        <v>46160</v>
      </c>
      <c r="DU16" s="12">
        <v>167</v>
      </c>
      <c r="DV16" s="30">
        <v>450</v>
      </c>
      <c r="DW16" s="36" t="s">
        <v>2</v>
      </c>
      <c r="DX16" s="52"/>
      <c r="DY16" s="53"/>
      <c r="DZ16" s="54"/>
      <c r="EA16" s="54"/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  <c r="GR16" s="52"/>
      <c r="GS16" s="53"/>
      <c r="GT16" s="54"/>
      <c r="GU16" s="54"/>
      <c r="GV16" s="52"/>
      <c r="GW16" s="53"/>
      <c r="GX16" s="54"/>
      <c r="GY16" s="54"/>
      <c r="GZ16" s="52"/>
      <c r="HA16" s="53"/>
      <c r="HB16" s="54"/>
      <c r="HC16" s="54"/>
      <c r="HD16" s="52"/>
      <c r="HE16" s="53"/>
      <c r="HF16" s="54"/>
      <c r="HG16" s="54"/>
      <c r="HH16" s="52"/>
      <c r="HI16" s="53"/>
      <c r="HJ16" s="54"/>
      <c r="HK16" s="54"/>
      <c r="HL16" s="52"/>
      <c r="HM16" s="53"/>
      <c r="HN16" s="54"/>
      <c r="HO16" s="54"/>
    </row>
    <row r="17" spans="1:223" ht="18" customHeight="1" x14ac:dyDescent="0.2">
      <c r="A17" s="12">
        <v>15</v>
      </c>
      <c r="B17" s="13" t="s">
        <v>123</v>
      </c>
      <c r="C17" s="13" t="s">
        <v>12</v>
      </c>
      <c r="D17" s="82" t="s">
        <v>162</v>
      </c>
      <c r="E17" s="12" t="s">
        <v>35</v>
      </c>
      <c r="F17" s="13">
        <v>183</v>
      </c>
      <c r="G17" s="13">
        <v>9503071</v>
      </c>
      <c r="H17" s="13" t="s">
        <v>165</v>
      </c>
      <c r="I17" s="18" t="s">
        <v>166</v>
      </c>
      <c r="J17" s="19">
        <v>1000</v>
      </c>
      <c r="K17" s="69" t="s">
        <v>128</v>
      </c>
      <c r="L17" s="21">
        <f ca="1">IFERROR(__xludf.DUMMYFUNCTION("MAX(
  ARRAYFORMULA(
    IF(
      P17:ACD17&lt;&gt;"""",
      IFERROR(VALUE(REGEXEXTRACT(P$1:ACD$1,""\d+"")),0),
      0
    )
  )
)
"),27)</f>
        <v>27</v>
      </c>
      <c r="M17" s="21">
        <f ca="1">IFERROR(__xludf.DUMMYFUNCTION("COUNTIF(
  FILTER(T17:ACC17, REGEXMATCH(T$2:ACC$2,""Validación"")),
  ""❌""
)
"),0)</f>
        <v>0</v>
      </c>
      <c r="N17" s="83">
        <f>SUM(R17+V17+Z17+AD17+AH17+AL17+AP17+AT17+AX17+BB17+BF17+BJ17+BN17+BR17+BV17+BZ17+CD17+CH17)</f>
        <v>9133.24</v>
      </c>
      <c r="O17" s="83">
        <f t="shared" si="2"/>
        <v>12633.24</v>
      </c>
      <c r="P17" s="23">
        <v>45978</v>
      </c>
      <c r="Q17" s="12" t="s">
        <v>132</v>
      </c>
      <c r="R17" s="85">
        <v>520</v>
      </c>
      <c r="S17" s="25" t="s">
        <v>2</v>
      </c>
      <c r="T17" s="23">
        <v>45985</v>
      </c>
      <c r="U17" s="12">
        <v>0</v>
      </c>
      <c r="V17" s="85">
        <v>520</v>
      </c>
      <c r="W17" s="25" t="s">
        <v>2</v>
      </c>
      <c r="X17" s="23">
        <v>45992</v>
      </c>
      <c r="Y17" s="12">
        <v>0</v>
      </c>
      <c r="Z17" s="85">
        <v>520</v>
      </c>
      <c r="AA17" s="25" t="s">
        <v>2</v>
      </c>
      <c r="AB17" s="23">
        <v>45999</v>
      </c>
      <c r="AC17" s="12">
        <v>0</v>
      </c>
      <c r="AD17" s="85">
        <v>520</v>
      </c>
      <c r="AE17" s="25" t="s">
        <v>2</v>
      </c>
      <c r="AF17" s="23">
        <v>46006</v>
      </c>
      <c r="AG17" s="12">
        <v>0</v>
      </c>
      <c r="AH17" s="85">
        <v>520</v>
      </c>
      <c r="AI17" s="25" t="s">
        <v>2</v>
      </c>
      <c r="AJ17" s="23">
        <v>46013</v>
      </c>
      <c r="AK17" s="12">
        <v>0</v>
      </c>
      <c r="AL17" s="85">
        <v>520</v>
      </c>
      <c r="AM17" s="25" t="s">
        <v>2</v>
      </c>
      <c r="AN17" s="23">
        <v>46020</v>
      </c>
      <c r="AO17" s="12">
        <v>0</v>
      </c>
      <c r="AP17" s="85">
        <v>520</v>
      </c>
      <c r="AQ17" s="25" t="s">
        <v>2</v>
      </c>
      <c r="AR17" s="23">
        <v>46027</v>
      </c>
      <c r="AS17" s="12">
        <v>0</v>
      </c>
      <c r="AT17" s="85">
        <v>520</v>
      </c>
      <c r="AU17" s="25" t="s">
        <v>2</v>
      </c>
      <c r="AV17" s="23">
        <v>46034</v>
      </c>
      <c r="AW17" s="12">
        <v>0</v>
      </c>
      <c r="AX17" s="85">
        <v>520</v>
      </c>
      <c r="AY17" s="25" t="s">
        <v>2</v>
      </c>
      <c r="AZ17" s="23">
        <v>46041</v>
      </c>
      <c r="BA17" s="12">
        <v>0</v>
      </c>
      <c r="BB17" s="85">
        <v>520</v>
      </c>
      <c r="BC17" s="25" t="s">
        <v>2</v>
      </c>
      <c r="BD17" s="23">
        <v>46048</v>
      </c>
      <c r="BE17" s="12">
        <v>180</v>
      </c>
      <c r="BF17" s="85">
        <v>420</v>
      </c>
      <c r="BG17" s="25" t="s">
        <v>2</v>
      </c>
      <c r="BH17" s="23">
        <v>46055</v>
      </c>
      <c r="BI17" s="12">
        <v>180</v>
      </c>
      <c r="BJ17" s="85">
        <v>420</v>
      </c>
      <c r="BK17" s="25" t="s">
        <v>2</v>
      </c>
      <c r="BL17" s="23">
        <v>46062</v>
      </c>
      <c r="BM17" s="12">
        <v>180</v>
      </c>
      <c r="BN17" s="85">
        <v>520</v>
      </c>
      <c r="BO17" s="25" t="s">
        <v>2</v>
      </c>
      <c r="BP17" s="23">
        <v>46069</v>
      </c>
      <c r="BQ17" s="12">
        <v>0</v>
      </c>
      <c r="BR17" s="85">
        <v>519.9</v>
      </c>
      <c r="BS17" s="25" t="s">
        <v>2</v>
      </c>
      <c r="BT17" s="23">
        <v>46076</v>
      </c>
      <c r="BU17" s="12">
        <v>149</v>
      </c>
      <c r="BV17" s="85">
        <v>543.04999999999995</v>
      </c>
      <c r="BW17" s="25" t="s">
        <v>2</v>
      </c>
      <c r="BX17" s="23">
        <v>46083</v>
      </c>
      <c r="BY17" s="12">
        <v>146</v>
      </c>
      <c r="BZ17" s="85">
        <v>480</v>
      </c>
      <c r="CA17" s="25" t="s">
        <v>2</v>
      </c>
      <c r="CB17" s="23">
        <v>46090</v>
      </c>
      <c r="CC17" s="12">
        <v>150</v>
      </c>
      <c r="CD17" s="85">
        <v>510.29</v>
      </c>
      <c r="CE17" s="25" t="s">
        <v>2</v>
      </c>
      <c r="CF17" s="23">
        <v>46097</v>
      </c>
      <c r="CG17" s="12">
        <v>74</v>
      </c>
      <c r="CH17" s="85">
        <v>520</v>
      </c>
      <c r="CI17" s="25" t="s">
        <v>2</v>
      </c>
      <c r="CJ17" s="23">
        <v>46104</v>
      </c>
      <c r="CK17" s="12">
        <v>14</v>
      </c>
      <c r="CL17" s="85">
        <v>535.51</v>
      </c>
      <c r="CM17" s="25" t="s">
        <v>2</v>
      </c>
      <c r="CN17" s="23">
        <v>46111</v>
      </c>
      <c r="CO17" s="12">
        <v>150</v>
      </c>
      <c r="CP17" s="85">
        <v>534.73</v>
      </c>
      <c r="CQ17" s="25" t="s">
        <v>2</v>
      </c>
      <c r="CR17" s="23">
        <v>46118</v>
      </c>
      <c r="CS17" s="12">
        <v>40</v>
      </c>
      <c r="CT17" s="85">
        <v>590.85</v>
      </c>
      <c r="CU17" s="25" t="s">
        <v>2</v>
      </c>
      <c r="CV17" s="23">
        <v>46125</v>
      </c>
      <c r="CW17" s="12">
        <v>40</v>
      </c>
      <c r="CX17" s="85">
        <v>495</v>
      </c>
      <c r="CY17" s="25" t="s">
        <v>2</v>
      </c>
      <c r="CZ17" s="23">
        <v>46132</v>
      </c>
      <c r="DA17" s="12">
        <v>191</v>
      </c>
      <c r="DB17" s="85">
        <v>520</v>
      </c>
      <c r="DC17" s="36" t="s">
        <v>2</v>
      </c>
      <c r="DD17" s="23">
        <v>46139</v>
      </c>
      <c r="DE17" s="12">
        <v>152</v>
      </c>
      <c r="DF17" s="85">
        <v>428.79</v>
      </c>
      <c r="DG17" s="36" t="s">
        <v>2</v>
      </c>
      <c r="DH17" s="23">
        <v>46146</v>
      </c>
      <c r="DI17" s="12">
        <v>152</v>
      </c>
      <c r="DJ17" s="85">
        <v>450</v>
      </c>
      <c r="DK17" s="36" t="s">
        <v>2</v>
      </c>
      <c r="DL17" s="23">
        <v>46153</v>
      </c>
      <c r="DM17" s="12">
        <v>0</v>
      </c>
      <c r="DN17" s="85">
        <v>520</v>
      </c>
      <c r="DO17" s="36" t="s">
        <v>2</v>
      </c>
      <c r="DP17" s="23">
        <v>46160</v>
      </c>
      <c r="DQ17" s="12">
        <v>0</v>
      </c>
      <c r="DR17" s="85">
        <v>520</v>
      </c>
      <c r="DS17" s="36" t="s">
        <v>2</v>
      </c>
      <c r="DT17" s="52"/>
      <c r="DU17" s="53"/>
      <c r="DV17" s="54"/>
      <c r="DW17" s="54"/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  <c r="GR17" s="52"/>
      <c r="GS17" s="53"/>
      <c r="GT17" s="54"/>
      <c r="GU17" s="54"/>
      <c r="GV17" s="52"/>
      <c r="GW17" s="53"/>
      <c r="GX17" s="54"/>
      <c r="GY17" s="54"/>
      <c r="GZ17" s="52"/>
      <c r="HA17" s="53"/>
      <c r="HB17" s="54"/>
      <c r="HC17" s="54"/>
      <c r="HD17" s="52"/>
      <c r="HE17" s="53"/>
      <c r="HF17" s="54"/>
      <c r="HG17" s="54"/>
      <c r="HH17" s="52"/>
      <c r="HI17" s="53"/>
      <c r="HJ17" s="54"/>
      <c r="HK17" s="54"/>
      <c r="HL17" s="52"/>
      <c r="HM17" s="53"/>
      <c r="HN17" s="54"/>
      <c r="HO17" s="54"/>
    </row>
    <row r="18" spans="1:223" ht="15.75" customHeight="1" x14ac:dyDescent="0.2">
      <c r="A18" s="12">
        <v>16</v>
      </c>
      <c r="B18" s="13" t="s">
        <v>123</v>
      </c>
      <c r="C18" s="13" t="s">
        <v>12</v>
      </c>
      <c r="D18" s="82" t="s">
        <v>162</v>
      </c>
      <c r="E18" s="12" t="s">
        <v>37</v>
      </c>
      <c r="F18" s="13">
        <v>183</v>
      </c>
      <c r="G18" s="13">
        <v>47635750</v>
      </c>
      <c r="H18" s="13" t="s">
        <v>167</v>
      </c>
      <c r="I18" s="18" t="s">
        <v>168</v>
      </c>
      <c r="J18" s="19">
        <v>1000</v>
      </c>
      <c r="K18" s="69" t="s">
        <v>128</v>
      </c>
      <c r="L18" s="21">
        <f ca="1">IFERROR(__xludf.DUMMYFUNCTION("MAX(
  ARRAYFORMULA(
    IF(
      P18:ACD18&lt;&gt;"""",
      IFERROR(VALUE(REGEXEXTRACT(P$1:ACD$1,""\d+"")),0),
      0
    )
  )
)
"),25)</f>
        <v>25</v>
      </c>
      <c r="M18" s="21">
        <f ca="1">IFERROR(__xludf.DUMMYFUNCTION("COUNTIF(
  FILTER(T18:ACC18, REGEXMATCH(T$2:ACC$2,""Validación"")),
  ""❌""
)
"),2)</f>
        <v>2</v>
      </c>
      <c r="N18" s="83">
        <f>SUM(R18+V18+Z18+AD18+AH18+AL18+AP18+AT18+AX18+BB18+BF18+BJ18+BN18+BR18+BV18+BZ18)</f>
        <v>8134.84</v>
      </c>
      <c r="O18" s="83">
        <f t="shared" si="2"/>
        <v>11634.84</v>
      </c>
      <c r="P18" s="23">
        <v>45992</v>
      </c>
      <c r="Q18" s="12" t="s">
        <v>132</v>
      </c>
      <c r="R18" s="85">
        <v>520</v>
      </c>
      <c r="S18" s="25" t="s">
        <v>2</v>
      </c>
      <c r="T18" s="23">
        <v>45999</v>
      </c>
      <c r="U18" s="12">
        <v>0</v>
      </c>
      <c r="V18" s="85">
        <v>520</v>
      </c>
      <c r="W18" s="25" t="s">
        <v>2</v>
      </c>
      <c r="X18" s="23">
        <v>46006</v>
      </c>
      <c r="Y18" s="12">
        <v>0</v>
      </c>
      <c r="Z18" s="85">
        <v>520</v>
      </c>
      <c r="AA18" s="25" t="s">
        <v>2</v>
      </c>
      <c r="AB18" s="23">
        <v>46013</v>
      </c>
      <c r="AC18" s="12">
        <v>105</v>
      </c>
      <c r="AD18" s="85">
        <v>510</v>
      </c>
      <c r="AE18" s="25" t="s">
        <v>2</v>
      </c>
      <c r="AF18" s="23">
        <v>46020</v>
      </c>
      <c r="AG18" s="12">
        <v>145</v>
      </c>
      <c r="AH18" s="85">
        <v>480</v>
      </c>
      <c r="AI18" s="25" t="s">
        <v>2</v>
      </c>
      <c r="AJ18" s="23">
        <v>46027</v>
      </c>
      <c r="AK18" s="12">
        <v>120</v>
      </c>
      <c r="AL18" s="85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628.87</v>
      </c>
      <c r="CY18" s="36" t="s">
        <v>2</v>
      </c>
      <c r="CZ18" s="23">
        <v>46146</v>
      </c>
      <c r="DA18" s="12">
        <v>34</v>
      </c>
      <c r="DB18" s="30">
        <v>659.61</v>
      </c>
      <c r="DC18" s="36" t="s">
        <v>2</v>
      </c>
      <c r="DD18" s="23">
        <v>46153</v>
      </c>
      <c r="DE18" s="12">
        <v>34</v>
      </c>
      <c r="DF18" s="30">
        <v>300.8</v>
      </c>
      <c r="DG18" s="36" t="s">
        <v>24</v>
      </c>
      <c r="DH18" s="23">
        <v>46160</v>
      </c>
      <c r="DI18" s="12">
        <v>100</v>
      </c>
      <c r="DJ18" s="30">
        <v>520</v>
      </c>
      <c r="DK18" s="36" t="s">
        <v>24</v>
      </c>
      <c r="DL18" s="52"/>
      <c r="DM18" s="53"/>
      <c r="DN18" s="54"/>
      <c r="DO18" s="54"/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86"/>
      <c r="GH18" s="54"/>
      <c r="GI18" s="54"/>
      <c r="GJ18" s="52"/>
      <c r="GK18" s="53"/>
      <c r="GL18" s="54"/>
      <c r="GM18" s="54"/>
      <c r="GN18" s="52"/>
      <c r="GO18" s="53"/>
      <c r="GP18" s="54"/>
      <c r="GQ18" s="54"/>
      <c r="GR18" s="52"/>
      <c r="GS18" s="53"/>
      <c r="GT18" s="54"/>
      <c r="GU18" s="54"/>
      <c r="GV18" s="52"/>
      <c r="GW18" s="53"/>
      <c r="GX18" s="54"/>
      <c r="GY18" s="54"/>
      <c r="GZ18" s="52"/>
      <c r="HA18" s="53"/>
      <c r="HB18" s="54"/>
      <c r="HC18" s="54"/>
      <c r="HD18" s="52"/>
      <c r="HE18" s="53"/>
      <c r="HF18" s="54"/>
      <c r="HG18" s="54"/>
      <c r="HH18" s="52"/>
      <c r="HI18" s="53"/>
      <c r="HJ18" s="54"/>
      <c r="HK18" s="54"/>
      <c r="HL18" s="52"/>
      <c r="HM18" s="53"/>
      <c r="HN18" s="54"/>
      <c r="HO18" s="54"/>
    </row>
    <row r="19" spans="1:223" ht="18" customHeight="1" x14ac:dyDescent="0.2">
      <c r="A19" s="12">
        <v>17</v>
      </c>
      <c r="B19" s="13" t="s">
        <v>123</v>
      </c>
      <c r="C19" s="87" t="s">
        <v>7</v>
      </c>
      <c r="D19" s="82" t="s">
        <v>162</v>
      </c>
      <c r="E19" s="12" t="s">
        <v>40</v>
      </c>
      <c r="F19" s="13">
        <v>210</v>
      </c>
      <c r="G19" s="13">
        <v>46850186</v>
      </c>
      <c r="H19" s="13" t="s">
        <v>169</v>
      </c>
      <c r="I19" s="18" t="s">
        <v>170</v>
      </c>
      <c r="J19" s="19">
        <v>1000</v>
      </c>
      <c r="K19" s="69" t="s">
        <v>128</v>
      </c>
      <c r="L19" s="21">
        <f ca="1">IFERROR(__xludf.DUMMYFUNCTION("MAX(
  ARRAYFORMULA(
    IF(
      P19:ACD19&lt;&gt;"""",
      IFERROR(VALUE(REGEXEXTRACT(P$1:ACD$1,""\d+"")),0),
      0
    )
  )
)
"),13)</f>
        <v>13</v>
      </c>
      <c r="M19" s="89">
        <f ca="1">IFERROR(__xludf.DUMMYFUNCTION("COUNTIF(
  FILTER(T19:ACC19, REGEXMATCH(T$2:ACC$2,""Validación"")),
  ""❌""
)
"),2)</f>
        <v>2</v>
      </c>
      <c r="N19" s="83">
        <f>SUM(R19+V19+Z19)</f>
        <v>1724.57</v>
      </c>
      <c r="O19" s="83">
        <f t="shared" si="2"/>
        <v>5224.57</v>
      </c>
      <c r="P19" s="23">
        <v>46076</v>
      </c>
      <c r="Q19" s="12" t="s">
        <v>132</v>
      </c>
      <c r="R19" s="85">
        <v>520</v>
      </c>
      <c r="S19" s="25" t="s">
        <v>2</v>
      </c>
      <c r="T19" s="23">
        <v>46083</v>
      </c>
      <c r="U19" s="12">
        <v>101</v>
      </c>
      <c r="V19" s="85">
        <v>575.37</v>
      </c>
      <c r="W19" s="25" t="s">
        <v>2</v>
      </c>
      <c r="X19" s="23">
        <v>46090</v>
      </c>
      <c r="Y19" s="12">
        <v>47</v>
      </c>
      <c r="Z19" s="85">
        <v>629.20000000000005</v>
      </c>
      <c r="AA19" s="25" t="s">
        <v>2</v>
      </c>
      <c r="AB19" s="23">
        <v>46097</v>
      </c>
      <c r="AC19" s="12">
        <v>55</v>
      </c>
      <c r="AD19" s="85">
        <v>686.24</v>
      </c>
      <c r="AE19" s="25" t="s">
        <v>2</v>
      </c>
      <c r="AF19" s="23">
        <v>46104</v>
      </c>
      <c r="AG19" s="12">
        <v>135</v>
      </c>
      <c r="AH19" s="85">
        <v>624</v>
      </c>
      <c r="AI19" s="25" t="s">
        <v>2</v>
      </c>
      <c r="AJ19" s="23">
        <v>46111</v>
      </c>
      <c r="AK19" s="12">
        <v>120</v>
      </c>
      <c r="AL19" s="85">
        <v>669.27</v>
      </c>
      <c r="AM19" s="25" t="s">
        <v>2</v>
      </c>
      <c r="AN19" s="23">
        <v>46118</v>
      </c>
      <c r="AO19" s="12">
        <v>96</v>
      </c>
      <c r="AP19" s="85">
        <v>520</v>
      </c>
      <c r="AQ19" s="25" t="s">
        <v>2</v>
      </c>
      <c r="AR19" s="23">
        <v>46125</v>
      </c>
      <c r="AS19" s="12">
        <v>96</v>
      </c>
      <c r="AT19" s="85">
        <v>520</v>
      </c>
      <c r="AU19" s="25" t="s">
        <v>2</v>
      </c>
      <c r="AV19" s="23">
        <v>46132</v>
      </c>
      <c r="AW19" s="12">
        <v>77</v>
      </c>
      <c r="AX19" s="85">
        <v>624</v>
      </c>
      <c r="AY19" s="36" t="s">
        <v>2</v>
      </c>
      <c r="AZ19" s="23">
        <v>46139</v>
      </c>
      <c r="BA19" s="12">
        <v>100</v>
      </c>
      <c r="BB19" s="85">
        <v>654.5</v>
      </c>
      <c r="BC19" s="36" t="s">
        <v>2</v>
      </c>
      <c r="BD19" s="23">
        <v>46146</v>
      </c>
      <c r="BE19" s="12">
        <v>100</v>
      </c>
      <c r="BF19" s="30">
        <v>623.96</v>
      </c>
      <c r="BG19" s="36" t="s">
        <v>2</v>
      </c>
      <c r="BH19" s="23">
        <v>46153</v>
      </c>
      <c r="BI19" s="12">
        <v>99</v>
      </c>
      <c r="BJ19" s="85">
        <v>520</v>
      </c>
      <c r="BK19" s="36" t="s">
        <v>24</v>
      </c>
      <c r="BL19" s="23">
        <v>46160</v>
      </c>
      <c r="BM19" s="12">
        <v>100</v>
      </c>
      <c r="BN19" s="85">
        <v>520</v>
      </c>
      <c r="BO19" s="36" t="s">
        <v>24</v>
      </c>
      <c r="BP19" s="52"/>
      <c r="BQ19" s="53"/>
      <c r="BR19" s="54"/>
      <c r="BS19" s="54"/>
      <c r="BT19" s="52"/>
      <c r="BU19" s="53"/>
      <c r="BV19" s="54"/>
      <c r="BW19" s="54"/>
      <c r="BX19" s="52"/>
      <c r="BY19" s="53"/>
      <c r="BZ19" s="54"/>
      <c r="CA19" s="54"/>
      <c r="CB19" s="52"/>
      <c r="CC19" s="53"/>
      <c r="CD19" s="54"/>
      <c r="CE19" s="54"/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86"/>
      <c r="GH19" s="54"/>
      <c r="GI19" s="54"/>
      <c r="GJ19" s="52"/>
      <c r="GK19" s="53"/>
      <c r="GL19" s="54"/>
      <c r="GM19" s="54"/>
      <c r="GN19" s="52"/>
      <c r="GO19" s="53"/>
      <c r="GP19" s="54"/>
      <c r="GQ19" s="54"/>
      <c r="GR19" s="52"/>
      <c r="GS19" s="53"/>
      <c r="GT19" s="54"/>
      <c r="GU19" s="54"/>
      <c r="GV19" s="52"/>
      <c r="GW19" s="53"/>
      <c r="GX19" s="54"/>
      <c r="GY19" s="54"/>
      <c r="GZ19" s="52"/>
      <c r="HA19" s="53"/>
      <c r="HB19" s="54"/>
      <c r="HC19" s="54"/>
      <c r="HD19" s="52"/>
      <c r="HE19" s="53"/>
      <c r="HF19" s="54"/>
      <c r="HG19" s="54"/>
      <c r="HH19" s="52"/>
      <c r="HI19" s="53"/>
      <c r="HJ19" s="54"/>
      <c r="HK19" s="54"/>
      <c r="HL19" s="52"/>
      <c r="HM19" s="53"/>
      <c r="HN19" s="54"/>
      <c r="HO19" s="54"/>
    </row>
    <row r="20" spans="1:223" ht="18" customHeight="1" x14ac:dyDescent="0.2">
      <c r="A20" s="32">
        <v>18</v>
      </c>
      <c r="B20" s="13" t="s">
        <v>123</v>
      </c>
      <c r="C20" s="13" t="s">
        <v>153</v>
      </c>
      <c r="D20" s="82" t="s">
        <v>171</v>
      </c>
      <c r="E20" s="12" t="s">
        <v>38</v>
      </c>
      <c r="F20" s="13">
        <v>261</v>
      </c>
      <c r="G20" s="90" t="s">
        <v>172</v>
      </c>
      <c r="H20" s="13">
        <v>904013996</v>
      </c>
      <c r="I20" s="18" t="s">
        <v>173</v>
      </c>
      <c r="J20" s="19">
        <v>1000</v>
      </c>
      <c r="K20" s="69" t="s">
        <v>128</v>
      </c>
      <c r="L20" s="21">
        <f ca="1">IFERROR(__xludf.DUMMYFUNCTION("MAX(
  ARRAYFORMULA(
    IF(
      P20:ACD20&lt;&gt;"""",
      IFERROR(VALUE(REGEXEXTRACT(P$1:ACD$1,""\d+"")),0),
      0
    )
  )
)
"),12)</f>
        <v>12</v>
      </c>
      <c r="M20" s="89">
        <f ca="1">IFERROR(__xludf.DUMMYFUNCTION("COUNTIF(
  FILTER(T20:ACC20, REGEXMATCH(T$2:ACC$2,""Validación"")),
  ""❌""
)
"),0)</f>
        <v>0</v>
      </c>
      <c r="N20" s="83">
        <f t="shared" ref="N20:N25" si="3">SUM(R20+V20+Z20+AD20+AH20+AL20+AP20+AT20+AX20+BB20+BF20+BJ20+BN20+BR20+BV20+BZ20+CD20+CH20+CL20+CP20+CT20+CX20+DB20+DF20+DJ20+DN20+DR20+DV20+DZ20+ED20+EH20+EL20+EP20+ET20+EX20)</f>
        <v>5430</v>
      </c>
      <c r="O20" s="83">
        <f t="shared" ref="O20:O26" si="4">N20+(J20*3.45)</f>
        <v>8880</v>
      </c>
      <c r="P20" s="23">
        <v>46083</v>
      </c>
      <c r="Q20" s="12" t="s">
        <v>132</v>
      </c>
      <c r="R20" s="85">
        <v>480</v>
      </c>
      <c r="S20" s="25" t="s">
        <v>2</v>
      </c>
      <c r="T20" s="23">
        <v>46090</v>
      </c>
      <c r="U20" s="12">
        <v>111</v>
      </c>
      <c r="V20" s="85">
        <v>480</v>
      </c>
      <c r="W20" s="25" t="s">
        <v>2</v>
      </c>
      <c r="X20" s="23">
        <v>46097</v>
      </c>
      <c r="Y20" s="12">
        <v>121</v>
      </c>
      <c r="Z20" s="85">
        <v>460</v>
      </c>
      <c r="AA20" s="25" t="s">
        <v>2</v>
      </c>
      <c r="AB20" s="23">
        <v>46104</v>
      </c>
      <c r="AC20" s="12">
        <v>122</v>
      </c>
      <c r="AD20" s="85">
        <v>460</v>
      </c>
      <c r="AE20" s="25" t="s">
        <v>2</v>
      </c>
      <c r="AF20" s="23">
        <v>46111</v>
      </c>
      <c r="AG20" s="12">
        <v>128</v>
      </c>
      <c r="AH20" s="85">
        <v>460</v>
      </c>
      <c r="AI20" s="25" t="s">
        <v>2</v>
      </c>
      <c r="AJ20" s="23">
        <v>46118</v>
      </c>
      <c r="AK20" s="12">
        <v>153</v>
      </c>
      <c r="AL20" s="85">
        <v>430</v>
      </c>
      <c r="AM20" s="25" t="s">
        <v>2</v>
      </c>
      <c r="AN20" s="23">
        <v>46125</v>
      </c>
      <c r="AO20" s="12">
        <v>153</v>
      </c>
      <c r="AP20" s="85">
        <v>430</v>
      </c>
      <c r="AQ20" s="25" t="s">
        <v>2</v>
      </c>
      <c r="AR20" s="23">
        <v>46132</v>
      </c>
      <c r="AS20" s="12">
        <v>127</v>
      </c>
      <c r="AT20" s="85">
        <v>460</v>
      </c>
      <c r="AU20" s="36" t="s">
        <v>2</v>
      </c>
      <c r="AV20" s="23">
        <v>46139</v>
      </c>
      <c r="AW20" s="12">
        <v>151</v>
      </c>
      <c r="AX20" s="85">
        <v>430</v>
      </c>
      <c r="AY20" s="36" t="s">
        <v>2</v>
      </c>
      <c r="AZ20" s="23">
        <v>46146</v>
      </c>
      <c r="BA20" s="12">
        <v>152</v>
      </c>
      <c r="BB20" s="85">
        <v>430</v>
      </c>
      <c r="BC20" s="36" t="s">
        <v>2</v>
      </c>
      <c r="BD20" s="23">
        <v>46153</v>
      </c>
      <c r="BE20" s="12">
        <v>152</v>
      </c>
      <c r="BF20" s="85">
        <v>430</v>
      </c>
      <c r="BG20" s="36" t="s">
        <v>2</v>
      </c>
      <c r="BH20" s="23">
        <v>46160</v>
      </c>
      <c r="BI20" s="12">
        <v>152</v>
      </c>
      <c r="BJ20" s="85">
        <v>480</v>
      </c>
      <c r="BK20" s="36" t="s">
        <v>2</v>
      </c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  <c r="GR20" s="52"/>
      <c r="GS20" s="53"/>
      <c r="GT20" s="54"/>
      <c r="GU20" s="54"/>
      <c r="GV20" s="52"/>
      <c r="GW20" s="53"/>
      <c r="GX20" s="54"/>
      <c r="GY20" s="54"/>
      <c r="GZ20" s="52"/>
      <c r="HA20" s="53"/>
      <c r="HB20" s="54"/>
      <c r="HC20" s="54"/>
      <c r="HD20" s="52"/>
      <c r="HE20" s="53"/>
      <c r="HF20" s="54"/>
      <c r="HG20" s="54"/>
      <c r="HH20" s="52"/>
      <c r="HI20" s="53"/>
      <c r="HJ20" s="54"/>
      <c r="HK20" s="54"/>
      <c r="HL20" s="52"/>
      <c r="HM20" s="53"/>
      <c r="HN20" s="54"/>
      <c r="HO20" s="54"/>
    </row>
    <row r="21" spans="1:223" ht="18" customHeight="1" x14ac:dyDescent="0.2">
      <c r="A21" s="12">
        <v>19</v>
      </c>
      <c r="B21" s="13" t="s">
        <v>123</v>
      </c>
      <c r="C21" s="13" t="s">
        <v>153</v>
      </c>
      <c r="D21" s="82" t="s">
        <v>171</v>
      </c>
      <c r="E21" s="12" t="s">
        <v>174</v>
      </c>
      <c r="F21" s="13">
        <v>261</v>
      </c>
      <c r="G21" s="13">
        <v>47382328</v>
      </c>
      <c r="H21" s="13">
        <v>933785255</v>
      </c>
      <c r="I21" s="18" t="s">
        <v>43</v>
      </c>
      <c r="J21" s="19">
        <v>500</v>
      </c>
      <c r="K21" s="91" t="s">
        <v>175</v>
      </c>
      <c r="L21" s="21">
        <f ca="1">IFERROR(__xludf.DUMMYFUNCTION("MAX(
  ARRAYFORMULA(
    IF(
      P21:ACD21&lt;&gt;"""",
      IFERROR(VALUE(REGEXEXTRACT(P$1:ACD$1,""\d+"")),0),
      0
    )
  )
)
"),11)</f>
        <v>11</v>
      </c>
      <c r="M21" s="89">
        <f ca="1">IFERROR(__xludf.DUMMYFUNCTION("COUNTIF(
  FILTER(T21:ACC21, REGEXMATCH(T$2:ACC$2,""Validación"")),
  ""❌""
)
"),0)</f>
        <v>0</v>
      </c>
      <c r="N21" s="83">
        <f t="shared" si="3"/>
        <v>5017.08</v>
      </c>
      <c r="O21" s="83">
        <f t="shared" si="4"/>
        <v>6742.08</v>
      </c>
      <c r="P21" s="23">
        <v>46090</v>
      </c>
      <c r="Q21" s="12" t="s">
        <v>132</v>
      </c>
      <c r="R21" s="85">
        <v>480</v>
      </c>
      <c r="S21" s="25" t="s">
        <v>2</v>
      </c>
      <c r="T21" s="23">
        <v>46097</v>
      </c>
      <c r="U21" s="12">
        <v>121</v>
      </c>
      <c r="V21" s="85">
        <v>460</v>
      </c>
      <c r="W21" s="25" t="s">
        <v>2</v>
      </c>
      <c r="X21" s="23">
        <v>46104</v>
      </c>
      <c r="Y21" s="12">
        <v>154</v>
      </c>
      <c r="Z21" s="85">
        <v>430</v>
      </c>
      <c r="AA21" s="25" t="s">
        <v>2</v>
      </c>
      <c r="AB21" s="23">
        <v>46111</v>
      </c>
      <c r="AC21" s="12">
        <v>151</v>
      </c>
      <c r="AD21" s="85">
        <v>430</v>
      </c>
      <c r="AE21" s="25" t="s">
        <v>2</v>
      </c>
      <c r="AF21" s="23">
        <v>46118</v>
      </c>
      <c r="AG21" s="12">
        <v>150</v>
      </c>
      <c r="AH21" s="85">
        <v>430</v>
      </c>
      <c r="AI21" s="25" t="s">
        <v>2</v>
      </c>
      <c r="AJ21" s="23">
        <v>46125</v>
      </c>
      <c r="AK21" s="12">
        <v>100</v>
      </c>
      <c r="AL21" s="85">
        <v>430</v>
      </c>
      <c r="AM21" s="36" t="s">
        <v>2</v>
      </c>
      <c r="AN21" s="23">
        <v>46132</v>
      </c>
      <c r="AO21" s="12">
        <v>150</v>
      </c>
      <c r="AP21" s="85">
        <v>430</v>
      </c>
      <c r="AQ21" s="36" t="s">
        <v>2</v>
      </c>
      <c r="AR21" s="23">
        <v>46139</v>
      </c>
      <c r="AS21" s="12">
        <v>52</v>
      </c>
      <c r="AT21" s="85">
        <v>480</v>
      </c>
      <c r="AU21" s="36" t="s">
        <v>2</v>
      </c>
      <c r="AV21" s="23">
        <v>46146</v>
      </c>
      <c r="AW21" s="12">
        <v>19</v>
      </c>
      <c r="AX21" s="85">
        <v>480</v>
      </c>
      <c r="AY21" s="36" t="s">
        <v>2</v>
      </c>
      <c r="AZ21" s="23">
        <v>46153</v>
      </c>
      <c r="BA21" s="12">
        <v>50</v>
      </c>
      <c r="BB21" s="30">
        <v>487.08</v>
      </c>
      <c r="BC21" s="36" t="s">
        <v>2</v>
      </c>
      <c r="BD21" s="23">
        <v>46160</v>
      </c>
      <c r="BE21" s="12">
        <v>49</v>
      </c>
      <c r="BF21" s="30">
        <v>480</v>
      </c>
      <c r="BG21" s="36" t="s">
        <v>2</v>
      </c>
      <c r="BH21" s="52"/>
      <c r="BI21" s="53"/>
      <c r="BJ21" s="54"/>
      <c r="BK21" s="54"/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  <c r="GR21" s="52"/>
      <c r="GS21" s="53"/>
      <c r="GT21" s="54"/>
      <c r="GU21" s="54"/>
      <c r="GV21" s="52"/>
      <c r="GW21" s="53"/>
      <c r="GX21" s="54"/>
      <c r="GY21" s="54"/>
      <c r="GZ21" s="52"/>
      <c r="HA21" s="53"/>
      <c r="HB21" s="54"/>
      <c r="HC21" s="54"/>
      <c r="HD21" s="52"/>
      <c r="HE21" s="53"/>
      <c r="HF21" s="54"/>
      <c r="HG21" s="54"/>
      <c r="HH21" s="52"/>
      <c r="HI21" s="53"/>
      <c r="HJ21" s="54"/>
      <c r="HK21" s="54"/>
      <c r="HL21" s="52"/>
      <c r="HM21" s="53"/>
      <c r="HN21" s="54"/>
      <c r="HO21" s="54"/>
    </row>
    <row r="22" spans="1:223" ht="18.75" customHeight="1" x14ac:dyDescent="0.2">
      <c r="A22" s="32">
        <v>22</v>
      </c>
      <c r="B22" s="13" t="s">
        <v>123</v>
      </c>
      <c r="C22" s="13" t="s">
        <v>153</v>
      </c>
      <c r="D22" s="82" t="s">
        <v>171</v>
      </c>
      <c r="E22" s="12" t="s">
        <v>176</v>
      </c>
      <c r="F22" s="13">
        <v>261</v>
      </c>
      <c r="G22" s="13">
        <v>41449391</v>
      </c>
      <c r="H22" s="92">
        <v>984435470</v>
      </c>
      <c r="I22" s="93" t="s">
        <v>177</v>
      </c>
      <c r="J22" s="19">
        <v>1000</v>
      </c>
      <c r="K22" s="94" t="s">
        <v>128</v>
      </c>
      <c r="L22" s="21">
        <f ca="1">IFERROR(__xludf.DUMMYFUNCTION("MAX(
  ARRAYFORMULA(
    IF(
      P22:ACD22&lt;&gt;"""",
      IFERROR(VALUE(REGEXEXTRACT(P$1:ACD$1,""\d+"")),0),
      0
    )
  )
)
"),10)</f>
        <v>10</v>
      </c>
      <c r="M22" s="89">
        <f ca="1">IFERROR(__xludf.DUMMYFUNCTION("COUNTIF(
  FILTER(T22:ACC22, REGEXMATCH(T$2:ACC$2,""Validación"")),
  ""❌""
)
"),1)</f>
        <v>1</v>
      </c>
      <c r="N22" s="83">
        <f t="shared" si="3"/>
        <v>4531</v>
      </c>
      <c r="O22" s="83">
        <f t="shared" si="4"/>
        <v>7981</v>
      </c>
      <c r="P22" s="23">
        <v>46098</v>
      </c>
      <c r="Q22" s="12" t="s">
        <v>132</v>
      </c>
      <c r="R22" s="85">
        <v>480</v>
      </c>
      <c r="S22" s="25" t="s">
        <v>2</v>
      </c>
      <c r="T22" s="23">
        <v>46104</v>
      </c>
      <c r="U22" s="12">
        <v>112</v>
      </c>
      <c r="V22" s="30">
        <v>480.02</v>
      </c>
      <c r="W22" s="25" t="s">
        <v>2</v>
      </c>
      <c r="X22" s="23">
        <v>46111</v>
      </c>
      <c r="Y22" s="12">
        <v>121</v>
      </c>
      <c r="Z22" s="30">
        <v>460</v>
      </c>
      <c r="AA22" s="25" t="s">
        <v>2</v>
      </c>
      <c r="AB22" s="23">
        <v>46118</v>
      </c>
      <c r="AC22" s="12">
        <v>121</v>
      </c>
      <c r="AD22" s="30">
        <v>460</v>
      </c>
      <c r="AE22" s="25" t="s">
        <v>2</v>
      </c>
      <c r="AF22" s="23">
        <v>46125</v>
      </c>
      <c r="AG22" s="12">
        <v>100</v>
      </c>
      <c r="AH22" s="30">
        <v>480</v>
      </c>
      <c r="AI22" s="25" t="s">
        <v>2</v>
      </c>
      <c r="AJ22" s="23">
        <v>46132</v>
      </c>
      <c r="AK22" s="12">
        <v>47</v>
      </c>
      <c r="AL22" s="30">
        <v>495.57</v>
      </c>
      <c r="AM22" s="25" t="s">
        <v>2</v>
      </c>
      <c r="AN22" s="23">
        <v>46139</v>
      </c>
      <c r="AO22" s="12">
        <v>0</v>
      </c>
      <c r="AP22" s="30">
        <v>499.5</v>
      </c>
      <c r="AQ22" s="25" t="s">
        <v>2</v>
      </c>
      <c r="AR22" s="23">
        <v>46146</v>
      </c>
      <c r="AS22" s="12">
        <v>125</v>
      </c>
      <c r="AT22" s="30">
        <v>479.3</v>
      </c>
      <c r="AU22" s="25" t="s">
        <v>2</v>
      </c>
      <c r="AV22" s="23">
        <v>46153</v>
      </c>
      <c r="AW22" s="12">
        <v>154</v>
      </c>
      <c r="AX22" s="30">
        <v>473</v>
      </c>
      <c r="AY22" s="25" t="s">
        <v>2</v>
      </c>
      <c r="AZ22" s="23">
        <v>46160</v>
      </c>
      <c r="BA22" s="12">
        <v>127</v>
      </c>
      <c r="BB22" s="30">
        <v>223.61</v>
      </c>
      <c r="BC22" s="36" t="s">
        <v>24</v>
      </c>
      <c r="BD22" s="87"/>
      <c r="BE22" s="12"/>
      <c r="BF22" s="95"/>
      <c r="BG22" s="95"/>
      <c r="BH22" s="87"/>
      <c r="BI22" s="12"/>
      <c r="BJ22" s="95"/>
      <c r="BK22" s="95"/>
      <c r="BL22" s="87"/>
      <c r="BM22" s="12"/>
      <c r="BN22" s="95"/>
      <c r="BO22" s="95"/>
      <c r="BP22" s="87"/>
      <c r="BQ22" s="12"/>
      <c r="BR22" s="95"/>
      <c r="BS22" s="95"/>
      <c r="BT22" s="87"/>
      <c r="BU22" s="12"/>
      <c r="BV22" s="95"/>
      <c r="BW22" s="95"/>
      <c r="BX22" s="87"/>
      <c r="BY22" s="12"/>
      <c r="BZ22" s="95"/>
      <c r="CA22" s="95"/>
      <c r="CB22" s="87"/>
      <c r="CC22" s="12"/>
      <c r="CD22" s="95"/>
      <c r="CE22" s="95"/>
      <c r="CF22" s="87"/>
      <c r="CG22" s="12"/>
      <c r="CH22" s="95"/>
      <c r="CI22" s="95"/>
      <c r="CJ22" s="87"/>
      <c r="CK22" s="12"/>
      <c r="CL22" s="95"/>
      <c r="CM22" s="95"/>
      <c r="CN22" s="87"/>
      <c r="CO22" s="12"/>
      <c r="CP22" s="95"/>
      <c r="CQ22" s="95"/>
      <c r="CR22" s="87"/>
      <c r="CS22" s="12"/>
      <c r="CT22" s="95"/>
      <c r="CU22" s="95"/>
      <c r="CV22" s="87"/>
      <c r="CW22" s="12"/>
      <c r="CX22" s="95"/>
      <c r="CY22" s="95"/>
      <c r="CZ22" s="87"/>
      <c r="DA22" s="12"/>
      <c r="DB22" s="95"/>
      <c r="DC22" s="95"/>
      <c r="DD22" s="87"/>
      <c r="DE22" s="12"/>
      <c r="DF22" s="95"/>
      <c r="DG22" s="95"/>
      <c r="DH22" s="87"/>
      <c r="DI22" s="12"/>
      <c r="DJ22" s="95"/>
      <c r="DK22" s="95"/>
      <c r="DL22" s="87"/>
      <c r="DM22" s="12"/>
      <c r="DN22" s="95"/>
      <c r="DO22" s="95"/>
      <c r="DP22" s="87"/>
      <c r="DQ22" s="12"/>
      <c r="DR22" s="95"/>
      <c r="DS22" s="95"/>
      <c r="DT22" s="87"/>
      <c r="DU22" s="12"/>
      <c r="DV22" s="95"/>
      <c r="DW22" s="95"/>
      <c r="DX22" s="87"/>
      <c r="DY22" s="12"/>
      <c r="DZ22" s="95"/>
      <c r="EA22" s="95"/>
      <c r="EB22" s="87"/>
      <c r="EC22" s="12"/>
      <c r="ED22" s="95"/>
      <c r="EE22" s="95"/>
      <c r="EF22" s="87"/>
      <c r="EG22" s="12"/>
      <c r="EH22" s="95"/>
      <c r="EI22" s="95"/>
      <c r="EJ22" s="87"/>
      <c r="EK22" s="12"/>
      <c r="EL22" s="95"/>
      <c r="EM22" s="95"/>
      <c r="EN22" s="87"/>
      <c r="EO22" s="12"/>
      <c r="EP22" s="95"/>
      <c r="EQ22" s="95"/>
      <c r="ER22" s="87"/>
      <c r="ES22" s="12"/>
      <c r="ET22" s="95"/>
      <c r="EU22" s="95"/>
      <c r="EV22" s="87"/>
      <c r="EW22" s="12"/>
      <c r="EX22" s="95"/>
      <c r="EY22" s="95"/>
      <c r="EZ22" s="87"/>
      <c r="FA22" s="12"/>
      <c r="FB22" s="95"/>
      <c r="FC22" s="95"/>
      <c r="FD22" s="87"/>
      <c r="FE22" s="12"/>
      <c r="FF22" s="95"/>
      <c r="FG22" s="95"/>
      <c r="FH22" s="87"/>
      <c r="FI22" s="12"/>
      <c r="FJ22" s="95"/>
      <c r="FK22" s="95"/>
      <c r="FL22" s="87"/>
      <c r="FM22" s="12"/>
      <c r="FN22" s="95"/>
      <c r="FO22" s="95"/>
      <c r="FP22" s="87"/>
      <c r="FQ22" s="12"/>
      <c r="FR22" s="95"/>
      <c r="FS22" s="95"/>
      <c r="FT22" s="87"/>
      <c r="FU22" s="12"/>
      <c r="FV22" s="95"/>
      <c r="FW22" s="95"/>
      <c r="FX22" s="87"/>
      <c r="FY22" s="12"/>
      <c r="FZ22" s="95"/>
      <c r="GA22" s="95"/>
      <c r="GB22" s="87"/>
      <c r="GC22" s="12"/>
      <c r="GD22" s="95"/>
      <c r="GE22" s="95"/>
      <c r="GF22" s="87"/>
      <c r="GG22" s="12"/>
      <c r="GH22" s="95"/>
      <c r="GI22" s="95"/>
      <c r="GJ22" s="87"/>
      <c r="GK22" s="12"/>
      <c r="GL22" s="95"/>
      <c r="GM22" s="95"/>
      <c r="GN22" s="87"/>
      <c r="GO22" s="12"/>
      <c r="GP22" s="95"/>
      <c r="GQ22" s="95"/>
      <c r="GR22" s="87"/>
      <c r="GS22" s="12"/>
      <c r="GT22" s="95"/>
      <c r="GU22" s="95"/>
      <c r="GV22" s="87"/>
      <c r="GW22" s="12"/>
      <c r="GX22" s="95"/>
      <c r="GY22" s="95"/>
      <c r="GZ22" s="87"/>
      <c r="HA22" s="12"/>
      <c r="HB22" s="95"/>
      <c r="HC22" s="95"/>
      <c r="HD22" s="87"/>
      <c r="HE22" s="12"/>
      <c r="HF22" s="95"/>
      <c r="HG22" s="95"/>
      <c r="HH22" s="87"/>
      <c r="HI22" s="12"/>
      <c r="HJ22" s="95"/>
      <c r="HK22" s="95"/>
      <c r="HL22" s="87"/>
      <c r="HM22" s="12"/>
      <c r="HN22" s="95"/>
      <c r="HO22" s="95"/>
    </row>
    <row r="23" spans="1:223" ht="22.5" customHeight="1" x14ac:dyDescent="0.2">
      <c r="A23" s="12">
        <v>20</v>
      </c>
      <c r="B23" s="13" t="s">
        <v>123</v>
      </c>
      <c r="C23" s="13" t="s">
        <v>153</v>
      </c>
      <c r="D23" s="82" t="s">
        <v>171</v>
      </c>
      <c r="E23" s="12" t="s">
        <v>178</v>
      </c>
      <c r="F23" s="96">
        <v>261</v>
      </c>
      <c r="G23" s="97" t="s">
        <v>179</v>
      </c>
      <c r="H23" s="12">
        <v>976385733</v>
      </c>
      <c r="I23" s="96" t="s">
        <v>180</v>
      </c>
      <c r="J23" s="19">
        <v>500</v>
      </c>
      <c r="K23" s="98" t="s">
        <v>175</v>
      </c>
      <c r="L23" s="21">
        <f ca="1">IFERROR(__xludf.DUMMYFUNCTION("MAX(
  ARRAYFORMULA(
    IF(
      P23:ACD23&lt;&gt;"""",
      IFERROR(VALUE(REGEXEXTRACT(P$1:ACD$1,""\d+"")),0),
      0
    )
  )
)
"),10)</f>
        <v>10</v>
      </c>
      <c r="M23" s="89">
        <f ca="1">IFERROR(__xludf.DUMMYFUNCTION("COUNTIF(
  FILTER(T23:ACC23, REGEXMATCH(T$2:ACC$2,""Validación"")),
  ""❌""
)
"),0)</f>
        <v>0</v>
      </c>
      <c r="N23" s="83">
        <f t="shared" si="3"/>
        <v>4542</v>
      </c>
      <c r="O23" s="83">
        <f t="shared" si="4"/>
        <v>6267</v>
      </c>
      <c r="P23" s="23">
        <v>46097</v>
      </c>
      <c r="Q23" s="12" t="s">
        <v>132</v>
      </c>
      <c r="R23" s="85">
        <v>480</v>
      </c>
      <c r="S23" s="25" t="s">
        <v>2</v>
      </c>
      <c r="T23" s="23">
        <v>46104</v>
      </c>
      <c r="U23" s="12">
        <v>158</v>
      </c>
      <c r="V23" s="85">
        <v>482</v>
      </c>
      <c r="W23" s="25" t="s">
        <v>2</v>
      </c>
      <c r="X23" s="23">
        <v>46111</v>
      </c>
      <c r="Y23" s="12">
        <v>153</v>
      </c>
      <c r="Z23" s="85">
        <v>430</v>
      </c>
      <c r="AA23" s="25" t="s">
        <v>2</v>
      </c>
      <c r="AB23" s="23">
        <v>46118</v>
      </c>
      <c r="AC23" s="12">
        <v>123</v>
      </c>
      <c r="AD23" s="85">
        <v>460</v>
      </c>
      <c r="AE23" s="25" t="s">
        <v>2</v>
      </c>
      <c r="AF23" s="23">
        <v>46125</v>
      </c>
      <c r="AG23" s="12">
        <v>123</v>
      </c>
      <c r="AH23" s="85">
        <v>460</v>
      </c>
      <c r="AI23" s="25" t="s">
        <v>2</v>
      </c>
      <c r="AJ23" s="23">
        <v>46132</v>
      </c>
      <c r="AK23" s="12">
        <v>150</v>
      </c>
      <c r="AL23" s="85">
        <v>430</v>
      </c>
      <c r="AM23" s="36" t="s">
        <v>2</v>
      </c>
      <c r="AN23" s="23">
        <v>46139</v>
      </c>
      <c r="AO23" s="12">
        <v>70</v>
      </c>
      <c r="AP23" s="85">
        <v>480</v>
      </c>
      <c r="AQ23" s="36" t="s">
        <v>2</v>
      </c>
      <c r="AR23" s="23">
        <v>46146</v>
      </c>
      <c r="AS23" s="12">
        <v>126</v>
      </c>
      <c r="AT23" s="85">
        <v>460</v>
      </c>
      <c r="AU23" s="36" t="s">
        <v>2</v>
      </c>
      <c r="AV23" s="23">
        <v>46153</v>
      </c>
      <c r="AW23" s="12">
        <v>150</v>
      </c>
      <c r="AX23" s="85">
        <v>430</v>
      </c>
      <c r="AY23" s="36" t="s">
        <v>2</v>
      </c>
      <c r="AZ23" s="23">
        <v>46160</v>
      </c>
      <c r="BA23" s="12">
        <v>150</v>
      </c>
      <c r="BB23" s="85">
        <v>430</v>
      </c>
      <c r="BC23" s="36" t="s">
        <v>2</v>
      </c>
      <c r="BD23" s="52"/>
      <c r="BE23" s="53"/>
      <c r="BF23" s="54"/>
      <c r="BG23" s="54"/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/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  <c r="GR23" s="52"/>
      <c r="GS23" s="53"/>
      <c r="GT23" s="54"/>
      <c r="GU23" s="54"/>
      <c r="GV23" s="52"/>
      <c r="GW23" s="53"/>
      <c r="GX23" s="54"/>
      <c r="GY23" s="54"/>
      <c r="GZ23" s="52"/>
      <c r="HA23" s="53"/>
      <c r="HB23" s="54"/>
      <c r="HC23" s="54"/>
      <c r="HD23" s="52"/>
      <c r="HE23" s="53"/>
      <c r="HF23" s="54"/>
      <c r="HG23" s="54"/>
      <c r="HH23" s="52"/>
      <c r="HI23" s="53"/>
      <c r="HJ23" s="54"/>
      <c r="HK23" s="54"/>
      <c r="HL23" s="52"/>
      <c r="HM23" s="53"/>
      <c r="HN23" s="54"/>
      <c r="HO23" s="54"/>
    </row>
    <row r="24" spans="1:223" ht="23.25" customHeight="1" x14ac:dyDescent="0.2">
      <c r="A24" s="12">
        <v>21</v>
      </c>
      <c r="B24" s="13" t="s">
        <v>123</v>
      </c>
      <c r="C24" s="13" t="s">
        <v>153</v>
      </c>
      <c r="D24" s="82" t="s">
        <v>171</v>
      </c>
      <c r="E24" s="12" t="s">
        <v>181</v>
      </c>
      <c r="F24" s="96">
        <v>261</v>
      </c>
      <c r="G24" s="97" t="s">
        <v>182</v>
      </c>
      <c r="H24" s="99">
        <v>917611185</v>
      </c>
      <c r="I24" s="100" t="s">
        <v>183</v>
      </c>
      <c r="J24" s="19">
        <v>500</v>
      </c>
      <c r="K24" s="91" t="s">
        <v>175</v>
      </c>
      <c r="L24" s="21">
        <f ca="1">IFERROR(__xludf.DUMMYFUNCTION("MAX(
  ARRAYFORMULA(
    IF(
      P24:ACD24&lt;&gt;"""",
      IFERROR(VALUE(REGEXEXTRACT(P$1:ACD$1,""\d+"")),0),
      0
    )
  )
)
"),10)</f>
        <v>10</v>
      </c>
      <c r="M24" s="89">
        <f ca="1">IFERROR(__xludf.DUMMYFUNCTION("COUNTIF(
  FILTER(T24:ACC24, REGEXMATCH(T$2:ACC$2,""Validación"")),
  ""❌""
)
"),0)</f>
        <v>0</v>
      </c>
      <c r="N24" s="83">
        <f t="shared" si="3"/>
        <v>4620</v>
      </c>
      <c r="O24" s="83">
        <f t="shared" si="4"/>
        <v>6345</v>
      </c>
      <c r="P24" s="23">
        <v>46098</v>
      </c>
      <c r="Q24" s="12" t="s">
        <v>132</v>
      </c>
      <c r="R24" s="85">
        <v>480</v>
      </c>
      <c r="S24" s="25" t="s">
        <v>2</v>
      </c>
      <c r="T24" s="23">
        <v>46104</v>
      </c>
      <c r="U24" s="12">
        <v>124</v>
      </c>
      <c r="V24" s="85">
        <v>460</v>
      </c>
      <c r="W24" s="25" t="s">
        <v>2</v>
      </c>
      <c r="X24" s="23">
        <v>46111</v>
      </c>
      <c r="Y24" s="12">
        <v>120</v>
      </c>
      <c r="Z24" s="85">
        <v>460</v>
      </c>
      <c r="AA24" s="25" t="s">
        <v>2</v>
      </c>
      <c r="AB24" s="23">
        <v>46118</v>
      </c>
      <c r="AC24" s="12">
        <v>121</v>
      </c>
      <c r="AD24" s="85">
        <v>460</v>
      </c>
      <c r="AE24" s="25" t="s">
        <v>2</v>
      </c>
      <c r="AF24" s="23">
        <v>46125</v>
      </c>
      <c r="AG24" s="12">
        <v>121</v>
      </c>
      <c r="AH24" s="85">
        <v>460</v>
      </c>
      <c r="AI24" s="25" t="s">
        <v>2</v>
      </c>
      <c r="AJ24" s="23">
        <v>46132</v>
      </c>
      <c r="AK24" s="12">
        <v>121</v>
      </c>
      <c r="AL24" s="85">
        <v>460</v>
      </c>
      <c r="AM24" s="36" t="s">
        <v>2</v>
      </c>
      <c r="AN24" s="23">
        <v>46139</v>
      </c>
      <c r="AO24" s="12">
        <v>125</v>
      </c>
      <c r="AP24" s="85">
        <v>460</v>
      </c>
      <c r="AQ24" s="36" t="s">
        <v>2</v>
      </c>
      <c r="AR24" s="23">
        <v>46146</v>
      </c>
      <c r="AS24" s="12">
        <v>128</v>
      </c>
      <c r="AT24" s="85">
        <v>460</v>
      </c>
      <c r="AU24" s="36" t="s">
        <v>2</v>
      </c>
      <c r="AV24" s="23">
        <v>46153</v>
      </c>
      <c r="AW24" s="12">
        <v>126</v>
      </c>
      <c r="AX24" s="85">
        <v>460</v>
      </c>
      <c r="AY24" s="36" t="s">
        <v>2</v>
      </c>
      <c r="AZ24" s="23">
        <v>46160</v>
      </c>
      <c r="BA24" s="12">
        <v>126</v>
      </c>
      <c r="BB24" s="85">
        <v>460</v>
      </c>
      <c r="BC24" s="36" t="s">
        <v>2</v>
      </c>
      <c r="BD24" s="87"/>
      <c r="BE24" s="12"/>
      <c r="BF24" s="95"/>
      <c r="BG24" s="95"/>
      <c r="BH24" s="87"/>
      <c r="BI24" s="12"/>
      <c r="BJ24" s="95"/>
      <c r="BK24" s="95"/>
      <c r="BL24" s="87"/>
      <c r="BM24" s="12"/>
      <c r="BN24" s="95"/>
      <c r="BO24" s="95"/>
      <c r="BP24" s="87"/>
      <c r="BQ24" s="12"/>
      <c r="BR24" s="95"/>
      <c r="BS24" s="95"/>
      <c r="BT24" s="87"/>
      <c r="BU24" s="12"/>
      <c r="BV24" s="95"/>
      <c r="BW24" s="95"/>
      <c r="BX24" s="87"/>
      <c r="BY24" s="12"/>
      <c r="BZ24" s="95"/>
      <c r="CA24" s="95"/>
      <c r="CB24" s="87"/>
      <c r="CC24" s="12"/>
      <c r="CD24" s="95"/>
      <c r="CE24" s="95"/>
      <c r="CF24" s="87"/>
      <c r="CG24" s="12"/>
      <c r="CH24" s="95"/>
      <c r="CI24" s="95"/>
      <c r="CJ24" s="87"/>
      <c r="CK24" s="12"/>
      <c r="CL24" s="95"/>
      <c r="CM24" s="95"/>
      <c r="CN24" s="87"/>
      <c r="CO24" s="12"/>
      <c r="CP24" s="95"/>
      <c r="CQ24" s="95"/>
      <c r="CR24" s="87"/>
      <c r="CS24" s="12"/>
      <c r="CT24" s="95"/>
      <c r="CU24" s="95"/>
      <c r="CV24" s="87"/>
      <c r="CW24" s="12"/>
      <c r="CX24" s="95"/>
      <c r="CY24" s="95"/>
      <c r="CZ24" s="87"/>
      <c r="DA24" s="12"/>
      <c r="DB24" s="95"/>
      <c r="DC24" s="95"/>
      <c r="DD24" s="87"/>
      <c r="DE24" s="12"/>
      <c r="DF24" s="95"/>
      <c r="DG24" s="95"/>
      <c r="DH24" s="87"/>
      <c r="DI24" s="12"/>
      <c r="DJ24" s="95"/>
      <c r="DK24" s="95"/>
      <c r="DL24" s="87"/>
      <c r="DM24" s="12"/>
      <c r="DN24" s="95"/>
      <c r="DO24" s="95"/>
      <c r="DP24" s="87"/>
      <c r="DQ24" s="12"/>
      <c r="DR24" s="95"/>
      <c r="DS24" s="95"/>
      <c r="DT24" s="87"/>
      <c r="DU24" s="12"/>
      <c r="DV24" s="95"/>
      <c r="DW24" s="95"/>
      <c r="DX24" s="87"/>
      <c r="DY24" s="12"/>
      <c r="DZ24" s="95"/>
      <c r="EA24" s="95"/>
      <c r="EB24" s="87"/>
      <c r="EC24" s="12"/>
      <c r="ED24" s="95"/>
      <c r="EE24" s="95"/>
      <c r="EF24" s="87"/>
      <c r="EG24" s="12"/>
      <c r="EH24" s="95"/>
      <c r="EI24" s="95"/>
      <c r="EJ24" s="87"/>
      <c r="EK24" s="12"/>
      <c r="EL24" s="95"/>
      <c r="EM24" s="95"/>
      <c r="EN24" s="87"/>
      <c r="EO24" s="12"/>
      <c r="EP24" s="95"/>
      <c r="EQ24" s="95"/>
      <c r="ER24" s="87"/>
      <c r="ES24" s="12"/>
      <c r="ET24" s="95"/>
      <c r="EU24" s="95"/>
      <c r="EV24" s="87"/>
      <c r="EW24" s="12"/>
      <c r="EX24" s="95"/>
      <c r="EY24" s="95"/>
      <c r="EZ24" s="87"/>
      <c r="FA24" s="12"/>
      <c r="FB24" s="95"/>
      <c r="FC24" s="95"/>
      <c r="FD24" s="87"/>
      <c r="FE24" s="12"/>
      <c r="FF24" s="95"/>
      <c r="FG24" s="95"/>
      <c r="FH24" s="87"/>
      <c r="FI24" s="12"/>
      <c r="FJ24" s="95"/>
      <c r="FK24" s="95"/>
      <c r="FL24" s="87"/>
      <c r="FM24" s="12"/>
      <c r="FN24" s="95"/>
      <c r="FO24" s="95"/>
      <c r="FP24" s="87"/>
      <c r="FQ24" s="12"/>
      <c r="FR24" s="95"/>
      <c r="FS24" s="95"/>
      <c r="FT24" s="87"/>
      <c r="FU24" s="12"/>
      <c r="FV24" s="95"/>
      <c r="FW24" s="95"/>
      <c r="FX24" s="87"/>
      <c r="FY24" s="12"/>
      <c r="FZ24" s="95"/>
      <c r="GA24" s="95"/>
      <c r="GB24" s="87"/>
      <c r="GC24" s="12"/>
      <c r="GD24" s="95"/>
      <c r="GE24" s="95"/>
      <c r="GF24" s="87"/>
      <c r="GG24" s="12"/>
      <c r="GH24" s="95"/>
      <c r="GI24" s="95"/>
      <c r="GJ24" s="87"/>
      <c r="GK24" s="12"/>
      <c r="GL24" s="95"/>
      <c r="GM24" s="95"/>
      <c r="GN24" s="87"/>
      <c r="GO24" s="12"/>
      <c r="GP24" s="95"/>
      <c r="GQ24" s="95"/>
      <c r="GR24" s="87"/>
      <c r="GS24" s="12"/>
      <c r="GT24" s="95"/>
      <c r="GU24" s="95"/>
      <c r="GV24" s="87"/>
      <c r="GW24" s="12"/>
      <c r="GX24" s="95"/>
      <c r="GY24" s="95"/>
      <c r="GZ24" s="87"/>
      <c r="HA24" s="12"/>
      <c r="HB24" s="95"/>
      <c r="HC24" s="95"/>
      <c r="HD24" s="87"/>
      <c r="HE24" s="12"/>
      <c r="HF24" s="95"/>
      <c r="HG24" s="95"/>
      <c r="HH24" s="87"/>
      <c r="HI24" s="12"/>
      <c r="HJ24" s="95"/>
      <c r="HK24" s="95"/>
      <c r="HL24" s="87"/>
      <c r="HM24" s="12"/>
      <c r="HN24" s="95"/>
      <c r="HO24" s="95"/>
    </row>
    <row r="25" spans="1:223" ht="19.5" customHeight="1" x14ac:dyDescent="0.2">
      <c r="A25" s="12">
        <v>23</v>
      </c>
      <c r="B25" s="65" t="s">
        <v>123</v>
      </c>
      <c r="C25" s="65" t="s">
        <v>153</v>
      </c>
      <c r="D25" s="66" t="s">
        <v>171</v>
      </c>
      <c r="E25" s="32" t="s">
        <v>184</v>
      </c>
      <c r="F25" s="101">
        <v>261</v>
      </c>
      <c r="G25" s="102" t="s">
        <v>185</v>
      </c>
      <c r="H25" s="101">
        <v>969654289</v>
      </c>
      <c r="I25" s="100" t="s">
        <v>186</v>
      </c>
      <c r="J25" s="68">
        <v>500</v>
      </c>
      <c r="K25" s="94" t="s">
        <v>175</v>
      </c>
      <c r="L25" s="21">
        <f ca="1">IFERROR(__xludf.DUMMYFUNCTION("MAX(
  ARRAYFORMULA(
    IF(
      P25:ACD25&lt;&gt;"""",
      IFERROR(VALUE(REGEXEXTRACT(P$1:ACD$1,""\d+"")),0),
      0
    )
  )
)
"),10)</f>
        <v>10</v>
      </c>
      <c r="M25" s="103">
        <f ca="1">IFERROR(__xludf.DUMMYFUNCTION("COUNTIF(
  FILTER(T25:ACC25, REGEXMATCH(T$2:ACC$2,""Validación"")),
  ""❌""
)
"),0)</f>
        <v>0</v>
      </c>
      <c r="N25" s="71">
        <f t="shared" si="3"/>
        <v>4380</v>
      </c>
      <c r="O25" s="71">
        <f t="shared" si="4"/>
        <v>6105</v>
      </c>
      <c r="P25" s="72">
        <v>46098</v>
      </c>
      <c r="Q25" s="32" t="s">
        <v>132</v>
      </c>
      <c r="R25" s="104">
        <v>480</v>
      </c>
      <c r="S25" s="74" t="s">
        <v>2</v>
      </c>
      <c r="T25" s="72">
        <v>46104</v>
      </c>
      <c r="U25" s="32">
        <v>121</v>
      </c>
      <c r="V25" s="104">
        <v>460</v>
      </c>
      <c r="W25" s="74" t="s">
        <v>2</v>
      </c>
      <c r="X25" s="72">
        <v>46111</v>
      </c>
      <c r="Y25" s="32">
        <v>153</v>
      </c>
      <c r="Z25" s="104">
        <v>430</v>
      </c>
      <c r="AA25" s="74" t="s">
        <v>2</v>
      </c>
      <c r="AB25" s="72">
        <v>46118</v>
      </c>
      <c r="AC25" s="32">
        <v>153</v>
      </c>
      <c r="AD25" s="104">
        <v>430</v>
      </c>
      <c r="AE25" s="74" t="s">
        <v>2</v>
      </c>
      <c r="AF25" s="72">
        <v>46125</v>
      </c>
      <c r="AG25" s="32">
        <v>153</v>
      </c>
      <c r="AH25" s="104">
        <v>430</v>
      </c>
      <c r="AI25" s="74" t="s">
        <v>2</v>
      </c>
      <c r="AJ25" s="72">
        <v>46132</v>
      </c>
      <c r="AK25" s="32">
        <v>152</v>
      </c>
      <c r="AL25" s="104">
        <v>430</v>
      </c>
      <c r="AM25" s="74" t="s">
        <v>2</v>
      </c>
      <c r="AN25" s="72">
        <v>46139</v>
      </c>
      <c r="AO25" s="32">
        <v>152</v>
      </c>
      <c r="AP25" s="104">
        <v>430</v>
      </c>
      <c r="AQ25" s="74" t="s">
        <v>2</v>
      </c>
      <c r="AR25" s="72">
        <v>46146</v>
      </c>
      <c r="AS25" s="32">
        <v>152</v>
      </c>
      <c r="AT25" s="104">
        <v>430</v>
      </c>
      <c r="AU25" s="74" t="s">
        <v>2</v>
      </c>
      <c r="AV25" s="72">
        <v>46153</v>
      </c>
      <c r="AW25" s="32">
        <v>154</v>
      </c>
      <c r="AX25" s="104">
        <v>430</v>
      </c>
      <c r="AY25" s="74" t="s">
        <v>2</v>
      </c>
      <c r="AZ25" s="72">
        <v>46160</v>
      </c>
      <c r="BA25" s="32">
        <v>151</v>
      </c>
      <c r="BB25" s="104">
        <v>430</v>
      </c>
      <c r="BC25" s="74" t="s">
        <v>2</v>
      </c>
      <c r="BD25" s="105"/>
      <c r="BE25" s="32"/>
      <c r="BF25" s="106"/>
      <c r="BG25" s="106"/>
      <c r="BH25" s="105"/>
      <c r="BI25" s="32"/>
      <c r="BJ25" s="106"/>
      <c r="BK25" s="106"/>
      <c r="BL25" s="105"/>
      <c r="BM25" s="32"/>
      <c r="BN25" s="106"/>
      <c r="BO25" s="106"/>
      <c r="BP25" s="105"/>
      <c r="BQ25" s="32"/>
      <c r="BR25" s="106"/>
      <c r="BS25" s="106"/>
      <c r="BT25" s="105"/>
      <c r="BU25" s="32"/>
      <c r="BV25" s="106"/>
      <c r="BW25" s="106"/>
      <c r="BX25" s="105"/>
      <c r="BY25" s="32"/>
      <c r="BZ25" s="106"/>
      <c r="CA25" s="106"/>
      <c r="CB25" s="105"/>
      <c r="CC25" s="32"/>
      <c r="CD25" s="106"/>
      <c r="CE25" s="106"/>
      <c r="CF25" s="105"/>
      <c r="CG25" s="32"/>
      <c r="CH25" s="106"/>
      <c r="CI25" s="106"/>
      <c r="CJ25" s="105"/>
      <c r="CK25" s="32"/>
      <c r="CL25" s="106"/>
      <c r="CM25" s="106"/>
      <c r="CN25" s="105"/>
      <c r="CO25" s="32"/>
      <c r="CP25" s="106"/>
      <c r="CQ25" s="106"/>
      <c r="CR25" s="105"/>
      <c r="CS25" s="32"/>
      <c r="CT25" s="106"/>
      <c r="CU25" s="106"/>
      <c r="CV25" s="105"/>
      <c r="CW25" s="32"/>
      <c r="CX25" s="106"/>
      <c r="CY25" s="106"/>
      <c r="CZ25" s="105"/>
      <c r="DA25" s="32"/>
      <c r="DB25" s="106"/>
      <c r="DC25" s="106"/>
      <c r="DD25" s="105"/>
      <c r="DE25" s="32"/>
      <c r="DF25" s="106"/>
      <c r="DG25" s="106"/>
      <c r="DH25" s="105"/>
      <c r="DI25" s="32"/>
      <c r="DJ25" s="106"/>
      <c r="DK25" s="106"/>
      <c r="DL25" s="105"/>
      <c r="DM25" s="32"/>
      <c r="DN25" s="106"/>
      <c r="DO25" s="106"/>
      <c r="DP25" s="105"/>
      <c r="DQ25" s="32"/>
      <c r="DR25" s="106"/>
      <c r="DS25" s="106"/>
      <c r="DT25" s="105"/>
      <c r="DU25" s="32"/>
      <c r="DV25" s="106"/>
      <c r="DW25" s="106"/>
      <c r="DX25" s="105"/>
      <c r="DY25" s="32"/>
      <c r="DZ25" s="106"/>
      <c r="EA25" s="106"/>
      <c r="EB25" s="105"/>
      <c r="EC25" s="32"/>
      <c r="ED25" s="106"/>
      <c r="EE25" s="106"/>
      <c r="EF25" s="105"/>
      <c r="EG25" s="32"/>
      <c r="EH25" s="106"/>
      <c r="EI25" s="106"/>
      <c r="EJ25" s="105"/>
      <c r="EK25" s="32"/>
      <c r="EL25" s="106"/>
      <c r="EM25" s="106"/>
      <c r="EN25" s="105"/>
      <c r="EO25" s="32"/>
      <c r="EP25" s="106"/>
      <c r="EQ25" s="106"/>
      <c r="ER25" s="105"/>
      <c r="ES25" s="32"/>
      <c r="ET25" s="106"/>
      <c r="EU25" s="106"/>
      <c r="EV25" s="105"/>
      <c r="EW25" s="32"/>
      <c r="EX25" s="106"/>
      <c r="EY25" s="106"/>
      <c r="EZ25" s="105"/>
      <c r="FA25" s="32"/>
      <c r="FB25" s="106"/>
      <c r="FC25" s="106"/>
      <c r="FD25" s="105"/>
      <c r="FE25" s="32"/>
      <c r="FF25" s="106"/>
      <c r="FG25" s="106"/>
      <c r="FH25" s="105"/>
      <c r="FI25" s="32"/>
      <c r="FJ25" s="106"/>
      <c r="FK25" s="106"/>
      <c r="FL25" s="105"/>
      <c r="FM25" s="32"/>
      <c r="FN25" s="106"/>
      <c r="FO25" s="106"/>
      <c r="FP25" s="105"/>
      <c r="FQ25" s="32"/>
      <c r="FR25" s="106"/>
      <c r="FS25" s="106"/>
      <c r="FT25" s="105"/>
      <c r="FU25" s="32"/>
      <c r="FV25" s="106"/>
      <c r="FW25" s="106"/>
      <c r="FX25" s="105"/>
      <c r="FY25" s="32"/>
      <c r="FZ25" s="106"/>
      <c r="GA25" s="106"/>
      <c r="GB25" s="105"/>
      <c r="GC25" s="32"/>
      <c r="GD25" s="106"/>
      <c r="GE25" s="106"/>
      <c r="GF25" s="105"/>
      <c r="GG25" s="32"/>
      <c r="GH25" s="106"/>
      <c r="GI25" s="106"/>
      <c r="GJ25" s="105"/>
      <c r="GK25" s="32"/>
      <c r="GL25" s="106"/>
      <c r="GM25" s="106"/>
      <c r="GN25" s="105"/>
      <c r="GO25" s="32"/>
      <c r="GP25" s="106"/>
      <c r="GQ25" s="106"/>
      <c r="GR25" s="105"/>
      <c r="GS25" s="32"/>
      <c r="GT25" s="106"/>
      <c r="GU25" s="106"/>
      <c r="GV25" s="105"/>
      <c r="GW25" s="32"/>
      <c r="GX25" s="106"/>
      <c r="GY25" s="106"/>
      <c r="GZ25" s="105"/>
      <c r="HA25" s="32"/>
      <c r="HB25" s="106"/>
      <c r="HC25" s="106"/>
      <c r="HD25" s="105"/>
      <c r="HE25" s="32"/>
      <c r="HF25" s="106"/>
      <c r="HG25" s="106"/>
      <c r="HH25" s="105"/>
      <c r="HI25" s="32"/>
      <c r="HJ25" s="106"/>
      <c r="HK25" s="106"/>
      <c r="HL25" s="105"/>
      <c r="HM25" s="32"/>
      <c r="HN25" s="106"/>
      <c r="HO25" s="106"/>
    </row>
    <row r="26" spans="1:223" ht="17.25" customHeight="1" x14ac:dyDescent="0.2">
      <c r="A26" s="12">
        <v>24</v>
      </c>
      <c r="B26" s="65" t="s">
        <v>123</v>
      </c>
      <c r="C26" s="65" t="s">
        <v>153</v>
      </c>
      <c r="D26" s="66" t="s">
        <v>171</v>
      </c>
      <c r="E26" s="32" t="s">
        <v>187</v>
      </c>
      <c r="F26" s="101">
        <v>261</v>
      </c>
      <c r="G26" s="102">
        <v>42131968</v>
      </c>
      <c r="H26" s="101">
        <v>942640722</v>
      </c>
      <c r="I26" s="107" t="s">
        <v>188</v>
      </c>
      <c r="J26" s="19">
        <v>500</v>
      </c>
      <c r="K26" s="91" t="s">
        <v>175</v>
      </c>
      <c r="L26" s="21">
        <f ca="1">IFERROR(__xludf.DUMMYFUNCTION("MAX(
  ARRAYFORMULA(
    IF(
      P26:ACD26&lt;&gt;"""",
      IFERROR(VALUE(REGEXEXTRACT(P$1:ACD$1,""\d+"")),0),
      0
    )
  )
)
"),10)</f>
        <v>10</v>
      </c>
      <c r="M26" s="89">
        <f ca="1">IFERROR(__xludf.DUMMYFUNCTION("COUNTIF(
  FILTER(T26:ACC26, REGEXMATCH(T$2:ACC$2,""Validación"")),
  ""❌""
)
"),1)</f>
        <v>1</v>
      </c>
      <c r="N26" s="83">
        <f>SUM(R26+Z26+AD26+AH26+AL26+AP26+AT26+AX26+BB26+BF26+BJ26+BN26+BR26+BV26+BZ26+CD26+CH26+CL26+CP26+CT26+CX26+DB26+DF26+DJ26+DN26+DR26+DV26+DZ26+ED26+EH26+EL26+EP26+ET26+EX26)</f>
        <v>4089.8099999999995</v>
      </c>
      <c r="O26" s="83">
        <f t="shared" si="4"/>
        <v>5814.8099999999995</v>
      </c>
      <c r="P26" s="23">
        <v>46098</v>
      </c>
      <c r="Q26" s="12" t="s">
        <v>132</v>
      </c>
      <c r="R26" s="85">
        <v>480</v>
      </c>
      <c r="S26" s="25" t="s">
        <v>2</v>
      </c>
      <c r="T26" s="23">
        <v>46104</v>
      </c>
      <c r="U26" s="12">
        <v>0</v>
      </c>
      <c r="V26" s="85">
        <v>499.2</v>
      </c>
      <c r="W26" s="25" t="s">
        <v>2</v>
      </c>
      <c r="X26" s="23">
        <v>46111</v>
      </c>
      <c r="Y26" s="12">
        <v>44</v>
      </c>
      <c r="Z26" s="85">
        <v>485.35</v>
      </c>
      <c r="AA26" s="25" t="s">
        <v>2</v>
      </c>
      <c r="AB26" s="23">
        <v>46118</v>
      </c>
      <c r="AC26" s="12">
        <v>100</v>
      </c>
      <c r="AD26" s="85">
        <v>480</v>
      </c>
      <c r="AE26" s="25" t="s">
        <v>2</v>
      </c>
      <c r="AF26" s="23">
        <v>46125</v>
      </c>
      <c r="AG26" s="12">
        <v>100</v>
      </c>
      <c r="AH26" s="85">
        <v>542.09</v>
      </c>
      <c r="AI26" s="25" t="s">
        <v>2</v>
      </c>
      <c r="AJ26" s="23">
        <v>46132</v>
      </c>
      <c r="AK26" s="12">
        <v>75</v>
      </c>
      <c r="AL26" s="85">
        <v>499.2</v>
      </c>
      <c r="AM26" s="25" t="s">
        <v>2</v>
      </c>
      <c r="AN26" s="23">
        <v>46139</v>
      </c>
      <c r="AO26" s="12">
        <v>55</v>
      </c>
      <c r="AP26" s="85">
        <v>506.47</v>
      </c>
      <c r="AQ26" s="36" t="s">
        <v>2</v>
      </c>
      <c r="AR26" s="23">
        <v>46146</v>
      </c>
      <c r="AS26" s="12">
        <v>95</v>
      </c>
      <c r="AT26" s="85">
        <v>88.7</v>
      </c>
      <c r="AU26" s="36" t="s">
        <v>24</v>
      </c>
      <c r="AV26" s="23">
        <v>46153</v>
      </c>
      <c r="AW26" s="12">
        <v>106</v>
      </c>
      <c r="AX26" s="85">
        <v>528</v>
      </c>
      <c r="AY26" s="36" t="s">
        <v>2</v>
      </c>
      <c r="AZ26" s="23">
        <v>46160</v>
      </c>
      <c r="BA26" s="12">
        <v>80</v>
      </c>
      <c r="BB26" s="85">
        <v>480</v>
      </c>
      <c r="BC26" s="36" t="s">
        <v>2</v>
      </c>
      <c r="BD26" s="52"/>
      <c r="BE26" s="53"/>
      <c r="BF26" s="54"/>
      <c r="BG26" s="54"/>
      <c r="BH26" s="52"/>
      <c r="BI26" s="53"/>
      <c r="BJ26" s="54"/>
      <c r="BK26" s="54"/>
      <c r="BL26" s="52"/>
      <c r="BM26" s="53"/>
      <c r="BN26" s="54"/>
      <c r="BO26" s="54"/>
      <c r="BP26" s="52"/>
      <c r="BQ26" s="53"/>
      <c r="BR26" s="54"/>
      <c r="BS26" s="54"/>
      <c r="BT26" s="52"/>
      <c r="BU26" s="53"/>
      <c r="BV26" s="54"/>
      <c r="BW26" s="54"/>
      <c r="BX26" s="52"/>
      <c r="BY26" s="53"/>
      <c r="BZ26" s="54"/>
      <c r="CA26" s="54"/>
      <c r="CB26" s="52"/>
      <c r="CC26" s="53"/>
      <c r="CD26" s="54"/>
      <c r="CE26" s="54"/>
      <c r="CF26" s="52"/>
      <c r="CG26" s="53"/>
      <c r="CH26" s="54"/>
      <c r="CI26" s="54"/>
      <c r="CJ26" s="52"/>
      <c r="CK26" s="53"/>
      <c r="CL26" s="54"/>
      <c r="CM26" s="54"/>
      <c r="CN26" s="52"/>
      <c r="CO26" s="53"/>
      <c r="CP26" s="54"/>
      <c r="CQ26" s="54"/>
      <c r="CR26" s="52"/>
      <c r="CS26" s="53"/>
      <c r="CT26" s="54"/>
      <c r="CU26" s="54"/>
      <c r="CV26" s="52"/>
      <c r="CW26" s="53"/>
      <c r="CX26" s="54"/>
      <c r="CY26" s="54"/>
      <c r="CZ26" s="52"/>
      <c r="DA26" s="53"/>
      <c r="DB26" s="54"/>
      <c r="DC26" s="54"/>
      <c r="DD26" s="52"/>
      <c r="DE26" s="53"/>
      <c r="DF26" s="54"/>
      <c r="DG26" s="54"/>
      <c r="DH26" s="52"/>
      <c r="DI26" s="53"/>
      <c r="DJ26" s="54"/>
      <c r="DK26" s="54"/>
      <c r="DL26" s="52"/>
      <c r="DM26" s="53"/>
      <c r="DN26" s="54"/>
      <c r="DO26" s="54"/>
      <c r="DP26" s="52"/>
      <c r="DQ26" s="53"/>
      <c r="DR26" s="54"/>
      <c r="DS26" s="54"/>
      <c r="DT26" s="52"/>
      <c r="DU26" s="53"/>
      <c r="DV26" s="54"/>
      <c r="DW26" s="54"/>
      <c r="DX26" s="52"/>
      <c r="DY26" s="53"/>
      <c r="DZ26" s="54"/>
      <c r="EA26" s="54"/>
      <c r="EB26" s="52"/>
      <c r="EC26" s="53"/>
      <c r="ED26" s="54"/>
      <c r="EE26" s="54"/>
      <c r="EF26" s="52"/>
      <c r="EG26" s="53"/>
      <c r="EH26" s="54"/>
      <c r="EI26" s="54"/>
      <c r="EJ26" s="52"/>
      <c r="EK26" s="53"/>
      <c r="EL26" s="54"/>
      <c r="EM26" s="54"/>
      <c r="EN26" s="52"/>
      <c r="EO26" s="53"/>
      <c r="EP26" s="54"/>
      <c r="EQ26" s="54"/>
      <c r="ER26" s="52"/>
      <c r="ES26" s="53"/>
      <c r="ET26" s="54"/>
      <c r="EU26" s="54"/>
      <c r="EV26" s="52"/>
      <c r="EW26" s="53"/>
      <c r="EX26" s="54"/>
      <c r="EY26" s="54"/>
      <c r="EZ26" s="52"/>
      <c r="FA26" s="53"/>
      <c r="FB26" s="54"/>
      <c r="FC26" s="54"/>
      <c r="FD26" s="52"/>
      <c r="FE26" s="53"/>
      <c r="FF26" s="54"/>
      <c r="FG26" s="54"/>
      <c r="FH26" s="52"/>
      <c r="FI26" s="53"/>
      <c r="FJ26" s="54"/>
      <c r="FK26" s="54"/>
      <c r="FL26" s="52"/>
      <c r="FM26" s="53"/>
      <c r="FN26" s="54"/>
      <c r="FO26" s="54"/>
      <c r="FP26" s="52"/>
      <c r="FQ26" s="53"/>
      <c r="FR26" s="54"/>
      <c r="FS26" s="54"/>
      <c r="FT26" s="52"/>
      <c r="FU26" s="53"/>
      <c r="FV26" s="54"/>
      <c r="FW26" s="54"/>
      <c r="FX26" s="52"/>
      <c r="FY26" s="53"/>
      <c r="FZ26" s="54"/>
      <c r="GA26" s="54"/>
      <c r="GB26" s="52"/>
      <c r="GC26" s="53"/>
      <c r="GD26" s="54"/>
      <c r="GE26" s="54"/>
      <c r="GF26" s="52"/>
      <c r="GG26" s="53"/>
      <c r="GH26" s="54"/>
      <c r="GI26" s="54"/>
      <c r="GJ26" s="52"/>
      <c r="GK26" s="53"/>
      <c r="GL26" s="54"/>
      <c r="GM26" s="54"/>
      <c r="GN26" s="52"/>
      <c r="GO26" s="53"/>
      <c r="GP26" s="54"/>
      <c r="GQ26" s="54"/>
      <c r="GR26" s="52"/>
      <c r="GS26" s="53"/>
      <c r="GT26" s="54"/>
      <c r="GU26" s="54"/>
      <c r="GV26" s="52"/>
      <c r="GW26" s="53"/>
      <c r="GX26" s="54"/>
      <c r="GY26" s="54"/>
      <c r="GZ26" s="52"/>
      <c r="HA26" s="53"/>
      <c r="HB26" s="54"/>
      <c r="HC26" s="54"/>
      <c r="HD26" s="52"/>
      <c r="HE26" s="53"/>
      <c r="HF26" s="54"/>
      <c r="HG26" s="54"/>
      <c r="HH26" s="52"/>
      <c r="HI26" s="53"/>
      <c r="HJ26" s="54"/>
      <c r="HK26" s="54"/>
      <c r="HL26" s="52"/>
      <c r="HM26" s="53"/>
      <c r="HN26" s="54"/>
      <c r="HO26" s="54"/>
    </row>
    <row r="27" spans="1:223" ht="12.75" x14ac:dyDescent="0.2">
      <c r="A27" s="12">
        <v>25</v>
      </c>
      <c r="B27" s="65" t="s">
        <v>123</v>
      </c>
      <c r="C27" s="65" t="s">
        <v>153</v>
      </c>
      <c r="D27" s="66" t="s">
        <v>171</v>
      </c>
      <c r="E27" s="32" t="s">
        <v>189</v>
      </c>
      <c r="F27" s="65">
        <v>261</v>
      </c>
      <c r="G27" s="108" t="s">
        <v>190</v>
      </c>
      <c r="H27" s="65">
        <v>956711269</v>
      </c>
      <c r="I27" s="107" t="s">
        <v>191</v>
      </c>
      <c r="J27" s="19">
        <v>500</v>
      </c>
      <c r="K27" s="91" t="s">
        <v>175</v>
      </c>
      <c r="L27" s="21">
        <f ca="1">IFERROR(__xludf.DUMMYFUNCTION("MAX(
  ARRAYFORMULA(
    IF(
      P27:ACD27&lt;&gt;"""",
      IFERROR(VALUE(REGEXEXTRACT(P$1:ACD$1,""\d+"")),0),
      0
    )
  )
)
"),9)</f>
        <v>9</v>
      </c>
      <c r="M27" s="89">
        <f ca="1">IFERROR(__xludf.DUMMYFUNCTION("COUNTIF(
  FILTER(T27:ACC27, REGEXMATCH(T$2:ACC$2,""Validación"")),
  ""❌""
)
"),1)</f>
        <v>1</v>
      </c>
      <c r="N27" s="83">
        <f t="shared" ref="N27:N45" si="5">SUM(R27+V27+Z27+AD27+AH27+AL27+AP27+AT27+AX27+BB27+BF27+BJ27+BN27+BR27+BV27+BZ27+CD27+CH27+CL27+CP27+CT27+CX27+DB27+DF27+DJ27+DN27+DR27+DV27+DZ27+ED27+EH27+EL27+EP27+ET27+EX27)</f>
        <v>4313.79</v>
      </c>
      <c r="O27" s="83">
        <f t="shared" ref="O27:O36" si="6">N27+(J27*3.47)</f>
        <v>6048.79</v>
      </c>
      <c r="P27" s="23">
        <v>46104</v>
      </c>
      <c r="Q27" s="12" t="s">
        <v>132</v>
      </c>
      <c r="R27" s="85">
        <v>480</v>
      </c>
      <c r="S27" s="25" t="s">
        <v>2</v>
      </c>
      <c r="T27" s="23">
        <v>46111</v>
      </c>
      <c r="U27" s="12">
        <v>55</v>
      </c>
      <c r="V27" s="85">
        <v>480</v>
      </c>
      <c r="W27" s="25" t="s">
        <v>2</v>
      </c>
      <c r="X27" s="23">
        <v>46118</v>
      </c>
      <c r="Y27" s="12">
        <v>120</v>
      </c>
      <c r="Z27" s="85">
        <v>480</v>
      </c>
      <c r="AA27" s="25" t="s">
        <v>2</v>
      </c>
      <c r="AB27" s="23">
        <v>46125</v>
      </c>
      <c r="AC27" s="12">
        <v>120</v>
      </c>
      <c r="AD27" s="85">
        <v>480</v>
      </c>
      <c r="AE27" s="25" t="s">
        <v>2</v>
      </c>
      <c r="AF27" s="23">
        <v>46132</v>
      </c>
      <c r="AG27" s="12">
        <v>101</v>
      </c>
      <c r="AH27" s="85">
        <v>480</v>
      </c>
      <c r="AI27" s="36" t="s">
        <v>2</v>
      </c>
      <c r="AJ27" s="23">
        <v>46139</v>
      </c>
      <c r="AK27" s="12">
        <v>102</v>
      </c>
      <c r="AL27" s="85">
        <v>480</v>
      </c>
      <c r="AM27" s="36" t="s">
        <v>2</v>
      </c>
      <c r="AN27" s="23">
        <v>46146</v>
      </c>
      <c r="AO27" s="12">
        <v>125</v>
      </c>
      <c r="AP27" s="85">
        <v>460</v>
      </c>
      <c r="AQ27" s="36" t="s">
        <v>2</v>
      </c>
      <c r="AR27" s="23">
        <v>46153</v>
      </c>
      <c r="AS27" s="12">
        <v>61</v>
      </c>
      <c r="AT27" s="85">
        <v>493.79</v>
      </c>
      <c r="AU27" s="36" t="s">
        <v>2</v>
      </c>
      <c r="AV27" s="23">
        <v>46160</v>
      </c>
      <c r="AW27" s="12">
        <v>62</v>
      </c>
      <c r="AX27" s="85">
        <v>480</v>
      </c>
      <c r="AY27" s="36" t="s">
        <v>24</v>
      </c>
      <c r="AZ27" s="52"/>
      <c r="BA27" s="53"/>
      <c r="BB27" s="54"/>
      <c r="BC27" s="54"/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47"/>
      <c r="FY27" s="48"/>
      <c r="FZ27" s="49"/>
      <c r="GA27" s="49"/>
      <c r="GB27" s="47"/>
      <c r="GC27" s="48"/>
      <c r="GD27" s="49"/>
      <c r="GE27" s="49"/>
      <c r="GF27" s="47"/>
      <c r="GG27" s="48"/>
      <c r="GH27" s="49"/>
      <c r="GI27" s="49"/>
      <c r="GJ27" s="47"/>
      <c r="GK27" s="48"/>
      <c r="GL27" s="49"/>
      <c r="GM27" s="49"/>
      <c r="GN27" s="47"/>
      <c r="GO27" s="48"/>
      <c r="GP27" s="49"/>
      <c r="GQ27" s="49"/>
      <c r="GR27" s="47"/>
      <c r="GS27" s="48"/>
      <c r="GT27" s="49"/>
      <c r="GU27" s="49"/>
      <c r="GV27" s="47"/>
      <c r="GW27" s="48"/>
      <c r="GX27" s="49"/>
      <c r="GY27" s="49"/>
      <c r="GZ27" s="47"/>
      <c r="HA27" s="48"/>
      <c r="HB27" s="49"/>
      <c r="HC27" s="49"/>
      <c r="HD27" s="47"/>
      <c r="HE27" s="48"/>
      <c r="HF27" s="49"/>
      <c r="HG27" s="49"/>
      <c r="HH27" s="47"/>
      <c r="HI27" s="48"/>
      <c r="HJ27" s="49"/>
      <c r="HK27" s="49"/>
      <c r="HL27" s="47"/>
      <c r="HM27" s="48"/>
      <c r="HN27" s="49"/>
      <c r="HO27" s="49"/>
    </row>
    <row r="28" spans="1:223" ht="12.75" x14ac:dyDescent="0.2">
      <c r="A28" s="32">
        <v>26</v>
      </c>
      <c r="B28" s="65" t="s">
        <v>123</v>
      </c>
      <c r="C28" s="65" t="s">
        <v>153</v>
      </c>
      <c r="D28" s="66" t="s">
        <v>171</v>
      </c>
      <c r="E28" s="32" t="s">
        <v>192</v>
      </c>
      <c r="F28" s="101">
        <v>261</v>
      </c>
      <c r="G28" s="102" t="s">
        <v>193</v>
      </c>
      <c r="H28" s="101">
        <v>974510445</v>
      </c>
      <c r="I28" s="109" t="s">
        <v>194</v>
      </c>
      <c r="J28" s="19">
        <v>500</v>
      </c>
      <c r="K28" s="91" t="s">
        <v>175</v>
      </c>
      <c r="L28" s="21">
        <f ca="1">IFERROR(__xludf.DUMMYFUNCTION("MAX(
  ARRAYFORMULA(
    IF(
      P28:ACD28&lt;&gt;"""",
      IFERROR(VALUE(REGEXEXTRACT(P$1:ACD$1,""\d+"")),0),
      0
    )
  )
)
"),9)</f>
        <v>9</v>
      </c>
      <c r="M28" s="89">
        <f ca="1">IFERROR(__xludf.DUMMYFUNCTION("COUNTIF(
  FILTER(T28:ACC28, REGEXMATCH(T$2:ACC$2,""Validación"")),
  ""❌""
)
"),0)</f>
        <v>0</v>
      </c>
      <c r="N28" s="83">
        <f t="shared" si="5"/>
        <v>4180</v>
      </c>
      <c r="O28" s="83">
        <f t="shared" si="6"/>
        <v>5915</v>
      </c>
      <c r="P28" s="23">
        <v>46104</v>
      </c>
      <c r="Q28" s="12" t="s">
        <v>132</v>
      </c>
      <c r="R28" s="85">
        <v>480</v>
      </c>
      <c r="S28" s="25" t="s">
        <v>2</v>
      </c>
      <c r="T28" s="23">
        <v>46111</v>
      </c>
      <c r="U28" s="12">
        <v>95</v>
      </c>
      <c r="V28" s="85">
        <v>480</v>
      </c>
      <c r="W28" s="25" t="s">
        <v>2</v>
      </c>
      <c r="X28" s="23">
        <v>46118</v>
      </c>
      <c r="Y28" s="12">
        <v>120</v>
      </c>
      <c r="Z28" s="85">
        <v>460</v>
      </c>
      <c r="AA28" s="25" t="s">
        <v>2</v>
      </c>
      <c r="AB28" s="23">
        <v>46125</v>
      </c>
      <c r="AC28" s="12">
        <v>120</v>
      </c>
      <c r="AD28" s="85">
        <v>460</v>
      </c>
      <c r="AE28" s="25" t="s">
        <v>2</v>
      </c>
      <c r="AF28" s="23">
        <v>46132</v>
      </c>
      <c r="AG28" s="12">
        <v>126</v>
      </c>
      <c r="AH28" s="85">
        <v>460</v>
      </c>
      <c r="AI28" s="36" t="s">
        <v>2</v>
      </c>
      <c r="AJ28" s="23">
        <v>46139</v>
      </c>
      <c r="AK28" s="12">
        <v>125</v>
      </c>
      <c r="AL28" s="85">
        <v>460</v>
      </c>
      <c r="AM28" s="36" t="s">
        <v>2</v>
      </c>
      <c r="AN28" s="23">
        <v>46146</v>
      </c>
      <c r="AO28" s="12">
        <v>125</v>
      </c>
      <c r="AP28" s="85">
        <v>460</v>
      </c>
      <c r="AQ28" s="36" t="s">
        <v>2</v>
      </c>
      <c r="AR28" s="23">
        <v>46153</v>
      </c>
      <c r="AS28" s="12">
        <v>125</v>
      </c>
      <c r="AT28" s="85">
        <v>460</v>
      </c>
      <c r="AU28" s="36" t="s">
        <v>2</v>
      </c>
      <c r="AV28" s="23">
        <v>46160</v>
      </c>
      <c r="AW28" s="12">
        <v>125</v>
      </c>
      <c r="AX28" s="85">
        <v>460</v>
      </c>
      <c r="AY28" s="36" t="s">
        <v>2</v>
      </c>
      <c r="AZ28" s="52"/>
      <c r="BA28" s="53"/>
      <c r="BB28" s="54"/>
      <c r="BC28" s="54"/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  <c r="GR28" s="47"/>
      <c r="GS28" s="48"/>
      <c r="GT28" s="49"/>
      <c r="GU28" s="49"/>
      <c r="GV28" s="47"/>
      <c r="GW28" s="48"/>
      <c r="GX28" s="49"/>
      <c r="GY28" s="49"/>
      <c r="GZ28" s="47"/>
      <c r="HA28" s="48"/>
      <c r="HB28" s="49"/>
      <c r="HC28" s="49"/>
      <c r="HD28" s="47"/>
      <c r="HE28" s="48"/>
      <c r="HF28" s="49"/>
      <c r="HG28" s="49"/>
      <c r="HH28" s="47"/>
      <c r="HI28" s="48"/>
      <c r="HJ28" s="49"/>
      <c r="HK28" s="49"/>
      <c r="HL28" s="47"/>
      <c r="HM28" s="48"/>
      <c r="HN28" s="49"/>
      <c r="HO28" s="49"/>
    </row>
    <row r="29" spans="1:223" ht="12.75" x14ac:dyDescent="0.2">
      <c r="A29" s="12">
        <v>27</v>
      </c>
      <c r="B29" s="65" t="s">
        <v>123</v>
      </c>
      <c r="C29" s="65" t="s">
        <v>153</v>
      </c>
      <c r="D29" s="66" t="s">
        <v>171</v>
      </c>
      <c r="E29" s="32" t="s">
        <v>195</v>
      </c>
      <c r="F29" s="101">
        <v>261</v>
      </c>
      <c r="G29" s="102" t="s">
        <v>196</v>
      </c>
      <c r="H29" s="101">
        <v>945642925</v>
      </c>
      <c r="I29" s="109" t="s">
        <v>197</v>
      </c>
      <c r="J29" s="19">
        <v>500</v>
      </c>
      <c r="K29" s="91" t="s">
        <v>175</v>
      </c>
      <c r="L29" s="21">
        <f ca="1">IFERROR(__xludf.DUMMYFUNCTION("MAX(
  ARRAYFORMULA(
    IF(
      P29:ACD29&lt;&gt;"""",
      IFERROR(VALUE(REGEXEXTRACT(P$1:ACD$1,""\d+"")),0),
      0
    )
  )
)
"),9)</f>
        <v>9</v>
      </c>
      <c r="M29" s="89">
        <f ca="1">IFERROR(__xludf.DUMMYFUNCTION("COUNTIF(
  FILTER(T29:ACC29, REGEXMATCH(T$2:ACC$2,""Validación"")),
  ""❌""
)
"),0)</f>
        <v>0</v>
      </c>
      <c r="N29" s="83">
        <f t="shared" si="5"/>
        <v>3920</v>
      </c>
      <c r="O29" s="83">
        <f t="shared" si="6"/>
        <v>5655</v>
      </c>
      <c r="P29" s="23">
        <v>46104</v>
      </c>
      <c r="Q29" s="12" t="s">
        <v>132</v>
      </c>
      <c r="R29" s="85">
        <v>480</v>
      </c>
      <c r="S29" s="25" t="s">
        <v>2</v>
      </c>
      <c r="T29" s="23">
        <v>46111</v>
      </c>
      <c r="U29" s="12">
        <v>151</v>
      </c>
      <c r="V29" s="85">
        <v>430</v>
      </c>
      <c r="W29" s="25" t="s">
        <v>2</v>
      </c>
      <c r="X29" s="23">
        <v>46118</v>
      </c>
      <c r="Y29" s="12">
        <v>151</v>
      </c>
      <c r="Z29" s="85">
        <v>430</v>
      </c>
      <c r="AA29" s="25" t="s">
        <v>2</v>
      </c>
      <c r="AB29" s="23">
        <v>46125</v>
      </c>
      <c r="AC29" s="12">
        <v>151</v>
      </c>
      <c r="AD29" s="85">
        <v>430</v>
      </c>
      <c r="AE29" s="25" t="s">
        <v>2</v>
      </c>
      <c r="AF29" s="23">
        <v>46132</v>
      </c>
      <c r="AG29" s="12">
        <v>151</v>
      </c>
      <c r="AH29" s="85">
        <v>430</v>
      </c>
      <c r="AI29" s="25" t="s">
        <v>2</v>
      </c>
      <c r="AJ29" s="23">
        <v>46139</v>
      </c>
      <c r="AK29" s="12">
        <v>151</v>
      </c>
      <c r="AL29" s="85">
        <v>430</v>
      </c>
      <c r="AM29" s="25" t="s">
        <v>2</v>
      </c>
      <c r="AN29" s="23">
        <v>46146</v>
      </c>
      <c r="AO29" s="12">
        <v>150</v>
      </c>
      <c r="AP29" s="85">
        <v>430</v>
      </c>
      <c r="AQ29" s="25" t="s">
        <v>2</v>
      </c>
      <c r="AR29" s="23">
        <v>46153</v>
      </c>
      <c r="AS29" s="12">
        <v>150</v>
      </c>
      <c r="AT29" s="85">
        <v>430</v>
      </c>
      <c r="AU29" s="25" t="s">
        <v>2</v>
      </c>
      <c r="AV29" s="23">
        <v>46160</v>
      </c>
      <c r="AW29" s="12">
        <v>150</v>
      </c>
      <c r="AX29" s="85">
        <v>430</v>
      </c>
      <c r="AY29" s="25" t="s">
        <v>2</v>
      </c>
      <c r="AZ29" s="52"/>
      <c r="BA29" s="53"/>
      <c r="BB29" s="54"/>
      <c r="BC29" s="54"/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  <c r="GR29" s="47"/>
      <c r="GS29" s="48"/>
      <c r="GT29" s="49"/>
      <c r="GU29" s="49"/>
      <c r="GV29" s="47"/>
      <c r="GW29" s="48"/>
      <c r="GX29" s="49"/>
      <c r="GY29" s="49"/>
      <c r="GZ29" s="47"/>
      <c r="HA29" s="48"/>
      <c r="HB29" s="49"/>
      <c r="HC29" s="49"/>
      <c r="HD29" s="47"/>
      <c r="HE29" s="48"/>
      <c r="HF29" s="49"/>
      <c r="HG29" s="49"/>
      <c r="HH29" s="47"/>
      <c r="HI29" s="48"/>
      <c r="HJ29" s="49"/>
      <c r="HK29" s="49"/>
      <c r="HL29" s="47"/>
      <c r="HM29" s="48"/>
      <c r="HN29" s="49"/>
      <c r="HO29" s="49"/>
    </row>
    <row r="30" spans="1:223" ht="12.75" x14ac:dyDescent="0.2">
      <c r="A30" s="12">
        <v>28</v>
      </c>
      <c r="B30" s="13" t="s">
        <v>123</v>
      </c>
      <c r="C30" s="13" t="s">
        <v>153</v>
      </c>
      <c r="D30" s="82" t="s">
        <v>171</v>
      </c>
      <c r="E30" s="12" t="s">
        <v>198</v>
      </c>
      <c r="F30" s="96">
        <v>261</v>
      </c>
      <c r="G30" s="96">
        <v>42805249</v>
      </c>
      <c r="H30" s="96">
        <v>942742803</v>
      </c>
      <c r="I30" s="100" t="s">
        <v>199</v>
      </c>
      <c r="J30" s="19">
        <v>500</v>
      </c>
      <c r="K30" s="91" t="s">
        <v>175</v>
      </c>
      <c r="L30" s="21">
        <f ca="1">IFERROR(__xludf.DUMMYFUNCTION("MAX(
  ARRAYFORMULA(
    IF(
      P30:ACD30&lt;&gt;"""",
      IFERROR(VALUE(REGEXEXTRACT(P$1:ACD$1,""\d+"")),0),
      0
    )
  )
)
"),9)</f>
        <v>9</v>
      </c>
      <c r="M30" s="89">
        <f ca="1">IFERROR(__xludf.DUMMYFUNCTION("COUNTIF(
  FILTER(T30:ACC30, REGEXMATCH(T$2:ACC$2,""Validación"")),
  ""❌""
)
"),2)</f>
        <v>2</v>
      </c>
      <c r="N30" s="83">
        <f t="shared" si="5"/>
        <v>4209.41</v>
      </c>
      <c r="O30" s="83">
        <f t="shared" si="6"/>
        <v>5944.41</v>
      </c>
      <c r="P30" s="23">
        <v>46104</v>
      </c>
      <c r="Q30" s="12" t="s">
        <v>132</v>
      </c>
      <c r="R30" s="85">
        <v>480</v>
      </c>
      <c r="S30" s="25" t="s">
        <v>2</v>
      </c>
      <c r="T30" s="23">
        <v>46111</v>
      </c>
      <c r="U30" s="12">
        <v>95</v>
      </c>
      <c r="V30" s="85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85">
        <v>488.23</v>
      </c>
      <c r="AE30" s="25" t="s">
        <v>2</v>
      </c>
      <c r="AF30" s="23">
        <v>46132</v>
      </c>
      <c r="AG30" s="12">
        <v>104</v>
      </c>
      <c r="AH30" s="85">
        <v>494.25</v>
      </c>
      <c r="AI30" s="36" t="s">
        <v>2</v>
      </c>
      <c r="AJ30" s="23">
        <v>46139</v>
      </c>
      <c r="AK30" s="12">
        <v>100</v>
      </c>
      <c r="AL30" s="85">
        <v>499.2</v>
      </c>
      <c r="AM30" s="36" t="s">
        <v>2</v>
      </c>
      <c r="AN30" s="23">
        <v>46146</v>
      </c>
      <c r="AO30" s="12">
        <v>120</v>
      </c>
      <c r="AP30" s="85">
        <v>503.95</v>
      </c>
      <c r="AQ30" s="36" t="s">
        <v>2</v>
      </c>
      <c r="AR30" s="23">
        <v>46153</v>
      </c>
      <c r="AS30" s="12">
        <v>42</v>
      </c>
      <c r="AT30" s="85">
        <v>276.14999999999998</v>
      </c>
      <c r="AU30" s="36" t="s">
        <v>24</v>
      </c>
      <c r="AV30" s="23">
        <v>46160</v>
      </c>
      <c r="AW30" s="12">
        <v>96</v>
      </c>
      <c r="AX30" s="85">
        <v>480</v>
      </c>
      <c r="AY30" s="36" t="s">
        <v>24</v>
      </c>
      <c r="AZ30" s="52"/>
      <c r="BA30" s="53"/>
      <c r="BB30" s="54"/>
      <c r="BC30" s="54"/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  <c r="GR30" s="47"/>
      <c r="GS30" s="48"/>
      <c r="GT30" s="49"/>
      <c r="GU30" s="49"/>
      <c r="GV30" s="47"/>
      <c r="GW30" s="48"/>
      <c r="GX30" s="49"/>
      <c r="GY30" s="49"/>
      <c r="GZ30" s="47"/>
      <c r="HA30" s="48"/>
      <c r="HB30" s="49"/>
      <c r="HC30" s="49"/>
      <c r="HD30" s="47"/>
      <c r="HE30" s="48"/>
      <c r="HF30" s="49"/>
      <c r="HG30" s="49"/>
      <c r="HH30" s="47"/>
      <c r="HI30" s="48"/>
      <c r="HJ30" s="49"/>
      <c r="HK30" s="49"/>
      <c r="HL30" s="47"/>
      <c r="HM30" s="48"/>
      <c r="HN30" s="49"/>
      <c r="HO30" s="49"/>
    </row>
    <row r="31" spans="1:223" ht="12.75" x14ac:dyDescent="0.2">
      <c r="A31" s="12">
        <v>29</v>
      </c>
      <c r="B31" s="65" t="s">
        <v>123</v>
      </c>
      <c r="C31" s="65" t="s">
        <v>153</v>
      </c>
      <c r="D31" s="66" t="s">
        <v>171</v>
      </c>
      <c r="E31" s="32" t="s">
        <v>200</v>
      </c>
      <c r="F31" s="101">
        <v>261</v>
      </c>
      <c r="G31" s="102" t="s">
        <v>201</v>
      </c>
      <c r="H31" s="101">
        <v>978327431</v>
      </c>
      <c r="I31" s="109" t="s">
        <v>202</v>
      </c>
      <c r="J31" s="19">
        <v>500</v>
      </c>
      <c r="K31" s="91" t="s">
        <v>175</v>
      </c>
      <c r="L31" s="21">
        <f ca="1">IFERROR(__xludf.DUMMYFUNCTION("MAX(
  ARRAYFORMULA(
    IF(
      P31:ACD31&lt;&gt;"""",
      IFERROR(VALUE(REGEXEXTRACT(P$1:ACD$1,""\d+"")),0),
      0
    )
  )
)
"),9)</f>
        <v>9</v>
      </c>
      <c r="M31" s="89">
        <f ca="1">IFERROR(__xludf.DUMMYFUNCTION("COUNTIF(
  FILTER(T31:ACC31, REGEXMATCH(T$2:ACC$2,""Validación"")),
  ""❌""
)
"),0)</f>
        <v>0</v>
      </c>
      <c r="N31" s="83">
        <f t="shared" si="5"/>
        <v>4060</v>
      </c>
      <c r="O31" s="83">
        <f t="shared" si="6"/>
        <v>5795</v>
      </c>
      <c r="P31" s="23">
        <v>46104</v>
      </c>
      <c r="Q31" s="12" t="s">
        <v>132</v>
      </c>
      <c r="R31" s="85">
        <v>480</v>
      </c>
      <c r="S31" s="25" t="s">
        <v>2</v>
      </c>
      <c r="T31" s="23">
        <v>46111</v>
      </c>
      <c r="U31" s="12">
        <v>66</v>
      </c>
      <c r="V31" s="85">
        <v>480</v>
      </c>
      <c r="W31" s="25" t="s">
        <v>2</v>
      </c>
      <c r="X31" s="23">
        <v>46118</v>
      </c>
      <c r="Y31" s="12">
        <v>150</v>
      </c>
      <c r="Z31" s="85">
        <v>430</v>
      </c>
      <c r="AA31" s="25" t="s">
        <v>2</v>
      </c>
      <c r="AB31" s="23">
        <v>46125</v>
      </c>
      <c r="AC31" s="12">
        <v>150</v>
      </c>
      <c r="AD31" s="85">
        <v>430</v>
      </c>
      <c r="AE31" s="25" t="s">
        <v>2</v>
      </c>
      <c r="AF31" s="23">
        <v>46132</v>
      </c>
      <c r="AG31" s="12">
        <v>125</v>
      </c>
      <c r="AH31" s="85">
        <v>460</v>
      </c>
      <c r="AI31" s="36" t="s">
        <v>2</v>
      </c>
      <c r="AJ31" s="23">
        <v>46139</v>
      </c>
      <c r="AK31" s="12">
        <v>125</v>
      </c>
      <c r="AL31" s="85">
        <v>460</v>
      </c>
      <c r="AM31" s="36" t="s">
        <v>2</v>
      </c>
      <c r="AN31" s="23">
        <v>46146</v>
      </c>
      <c r="AO31" s="12">
        <v>128</v>
      </c>
      <c r="AP31" s="85">
        <v>460</v>
      </c>
      <c r="AQ31" s="36" t="s">
        <v>2</v>
      </c>
      <c r="AR31" s="23">
        <v>46153</v>
      </c>
      <c r="AS31" s="12">
        <v>150</v>
      </c>
      <c r="AT31" s="85">
        <v>430</v>
      </c>
      <c r="AU31" s="36" t="s">
        <v>2</v>
      </c>
      <c r="AV31" s="23">
        <v>46160</v>
      </c>
      <c r="AW31" s="12">
        <v>151</v>
      </c>
      <c r="AX31" s="85">
        <v>430</v>
      </c>
      <c r="AY31" s="36" t="s">
        <v>2</v>
      </c>
      <c r="AZ31" s="52"/>
      <c r="BA31" s="53"/>
      <c r="BB31" s="54"/>
      <c r="BC31" s="54"/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  <c r="GR31" s="47"/>
      <c r="GS31" s="48"/>
      <c r="GT31" s="49"/>
      <c r="GU31" s="49"/>
      <c r="GV31" s="47"/>
      <c r="GW31" s="48"/>
      <c r="GX31" s="49"/>
      <c r="GY31" s="49"/>
      <c r="GZ31" s="47"/>
      <c r="HA31" s="48"/>
      <c r="HB31" s="49"/>
      <c r="HC31" s="49"/>
      <c r="HD31" s="47"/>
      <c r="HE31" s="48"/>
      <c r="HF31" s="49"/>
      <c r="HG31" s="49"/>
      <c r="HH31" s="47"/>
      <c r="HI31" s="48"/>
      <c r="HJ31" s="49"/>
      <c r="HK31" s="49"/>
      <c r="HL31" s="47"/>
      <c r="HM31" s="48"/>
      <c r="HN31" s="49"/>
      <c r="HO31" s="49"/>
    </row>
    <row r="32" spans="1:223" ht="18.75" customHeight="1" x14ac:dyDescent="0.2">
      <c r="A32" s="32">
        <v>30</v>
      </c>
      <c r="B32" s="65" t="s">
        <v>123</v>
      </c>
      <c r="C32" s="65" t="s">
        <v>153</v>
      </c>
      <c r="D32" s="66" t="s">
        <v>171</v>
      </c>
      <c r="E32" s="32" t="s">
        <v>203</v>
      </c>
      <c r="F32" s="101">
        <v>261</v>
      </c>
      <c r="G32" s="102">
        <v>15440468</v>
      </c>
      <c r="H32" s="101">
        <v>930259616</v>
      </c>
      <c r="I32" s="109" t="s">
        <v>47</v>
      </c>
      <c r="J32" s="19">
        <v>500</v>
      </c>
      <c r="K32" s="91" t="s">
        <v>175</v>
      </c>
      <c r="L32" s="21">
        <f ca="1">IFERROR(__xludf.DUMMYFUNCTION("MAX(
  ARRAYFORMULA(
    IF(
      P32:ACD32&lt;&gt;"""",
      IFERROR(VALUE(REGEXEXTRACT(P$1:ACD$1,""\d+"")),0),
      0
    )
  )
)
"),9)</f>
        <v>9</v>
      </c>
      <c r="M32" s="89">
        <f ca="1">IFERROR(__xludf.DUMMYFUNCTION("COUNTIF(
  FILTER(T32:ACC32, REGEXMATCH(T$2:ACC$2,""Validación"")),
  ""❌""
)
"),1)</f>
        <v>1</v>
      </c>
      <c r="N32" s="83">
        <f t="shared" si="5"/>
        <v>3991.81</v>
      </c>
      <c r="O32" s="83">
        <f t="shared" si="6"/>
        <v>5726.8099999999995</v>
      </c>
      <c r="P32" s="23">
        <v>46104</v>
      </c>
      <c r="Q32" s="12" t="s">
        <v>132</v>
      </c>
      <c r="R32" s="85">
        <v>480</v>
      </c>
      <c r="S32" s="25" t="s">
        <v>2</v>
      </c>
      <c r="T32" s="23">
        <v>46111</v>
      </c>
      <c r="U32" s="12">
        <v>77</v>
      </c>
      <c r="V32" s="85">
        <v>480</v>
      </c>
      <c r="W32" s="25" t="s">
        <v>2</v>
      </c>
      <c r="X32" s="23">
        <v>46118</v>
      </c>
      <c r="Y32" s="12">
        <v>75</v>
      </c>
      <c r="Z32" s="85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480</v>
      </c>
      <c r="AQ32" s="36" t="s">
        <v>2</v>
      </c>
      <c r="AR32" s="23">
        <v>46153</v>
      </c>
      <c r="AS32" s="12">
        <v>84</v>
      </c>
      <c r="AT32" s="30">
        <v>481.86</v>
      </c>
      <c r="AU32" s="36" t="s">
        <v>2</v>
      </c>
      <c r="AV32" s="23">
        <v>46160</v>
      </c>
      <c r="AW32" s="12">
        <v>76</v>
      </c>
      <c r="AX32" s="30">
        <v>149.94999999999999</v>
      </c>
      <c r="AY32" s="36" t="s">
        <v>24</v>
      </c>
      <c r="AZ32" s="52"/>
      <c r="BA32" s="53"/>
      <c r="BB32" s="54"/>
      <c r="BC32" s="54"/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  <c r="GR32" s="47"/>
      <c r="GS32" s="48"/>
      <c r="GT32" s="49"/>
      <c r="GU32" s="49"/>
      <c r="GV32" s="47"/>
      <c r="GW32" s="48"/>
      <c r="GX32" s="49"/>
      <c r="GY32" s="49"/>
      <c r="GZ32" s="47"/>
      <c r="HA32" s="48"/>
      <c r="HB32" s="49"/>
      <c r="HC32" s="49"/>
      <c r="HD32" s="47"/>
      <c r="HE32" s="48"/>
      <c r="HF32" s="49"/>
      <c r="HG32" s="49"/>
      <c r="HH32" s="47"/>
      <c r="HI32" s="48"/>
      <c r="HJ32" s="49"/>
      <c r="HK32" s="49"/>
      <c r="HL32" s="47"/>
      <c r="HM32" s="48"/>
      <c r="HN32" s="49"/>
      <c r="HO32" s="49"/>
    </row>
    <row r="33" spans="1:223" ht="12.75" x14ac:dyDescent="0.2">
      <c r="A33" s="12">
        <v>31</v>
      </c>
      <c r="B33" s="65" t="s">
        <v>123</v>
      </c>
      <c r="C33" s="65" t="s">
        <v>153</v>
      </c>
      <c r="D33" s="66" t="s">
        <v>171</v>
      </c>
      <c r="E33" s="32" t="s">
        <v>204</v>
      </c>
      <c r="F33" s="101">
        <v>261</v>
      </c>
      <c r="G33" s="97" t="s">
        <v>205</v>
      </c>
      <c r="H33" s="101" t="s">
        <v>206</v>
      </c>
      <c r="I33" s="101" t="s">
        <v>207</v>
      </c>
      <c r="J33" s="19">
        <v>500</v>
      </c>
      <c r="K33" s="91" t="s">
        <v>175</v>
      </c>
      <c r="L33" s="21">
        <f ca="1">IFERROR(__xludf.DUMMYFUNCTION("MAX(
  ARRAYFORMULA(
    IF(
      P33:ACD33&lt;&gt;"""",
      IFERROR(VALUE(REGEXEXTRACT(P$1:ACD$1,""\d+"")),0),
      0
    )
  )
)
"),7)</f>
        <v>7</v>
      </c>
      <c r="M33" s="89">
        <f ca="1">IFERROR(__xludf.DUMMYFUNCTION("COUNTIF(
  FILTER(T33:ACC33, REGEXMATCH(T$2:ACC$2,""Validación"")),
  ""❌""
)
"),0)</f>
        <v>0</v>
      </c>
      <c r="N33" s="83">
        <f t="shared" si="5"/>
        <v>3240</v>
      </c>
      <c r="O33" s="83">
        <f t="shared" si="6"/>
        <v>4975</v>
      </c>
      <c r="P33" s="23">
        <v>46118</v>
      </c>
      <c r="Q33" s="12" t="s">
        <v>132</v>
      </c>
      <c r="R33" s="85">
        <v>480</v>
      </c>
      <c r="S33" s="25" t="s">
        <v>2</v>
      </c>
      <c r="T33" s="23">
        <v>46125</v>
      </c>
      <c r="U33" s="12">
        <v>133</v>
      </c>
      <c r="V33" s="85">
        <v>460</v>
      </c>
      <c r="W33" s="25" t="s">
        <v>2</v>
      </c>
      <c r="X33" s="23">
        <v>46132</v>
      </c>
      <c r="Y33" s="12">
        <v>125</v>
      </c>
      <c r="Z33" s="85">
        <v>460</v>
      </c>
      <c r="AA33" s="36" t="s">
        <v>2</v>
      </c>
      <c r="AB33" s="23">
        <v>46139</v>
      </c>
      <c r="AC33" s="12">
        <v>125</v>
      </c>
      <c r="AD33" s="85">
        <v>460</v>
      </c>
      <c r="AE33" s="36" t="s">
        <v>2</v>
      </c>
      <c r="AF33" s="23">
        <v>46146</v>
      </c>
      <c r="AG33" s="12">
        <v>125</v>
      </c>
      <c r="AH33" s="85">
        <v>460</v>
      </c>
      <c r="AI33" s="36" t="s">
        <v>2</v>
      </c>
      <c r="AJ33" s="23">
        <v>46153</v>
      </c>
      <c r="AK33" s="12">
        <v>125</v>
      </c>
      <c r="AL33" s="85">
        <v>460</v>
      </c>
      <c r="AM33" s="36" t="s">
        <v>2</v>
      </c>
      <c r="AN33" s="23">
        <v>46160</v>
      </c>
      <c r="AO33" s="12">
        <v>125</v>
      </c>
      <c r="AP33" s="85">
        <v>460</v>
      </c>
      <c r="AQ33" s="36" t="s">
        <v>2</v>
      </c>
      <c r="AR33" s="52"/>
      <c r="AS33" s="53"/>
      <c r="AT33" s="54"/>
      <c r="AU33" s="54"/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  <c r="GR33" s="47"/>
      <c r="GS33" s="48"/>
      <c r="GT33" s="49"/>
      <c r="GU33" s="49"/>
      <c r="GV33" s="47"/>
      <c r="GW33" s="48"/>
      <c r="GX33" s="49"/>
      <c r="GY33" s="49"/>
      <c r="GZ33" s="47"/>
      <c r="HA33" s="48"/>
      <c r="HB33" s="49"/>
      <c r="HC33" s="49"/>
      <c r="HD33" s="47"/>
      <c r="HE33" s="48"/>
      <c r="HF33" s="49"/>
      <c r="HG33" s="49"/>
      <c r="HH33" s="47"/>
      <c r="HI33" s="48"/>
      <c r="HJ33" s="49"/>
      <c r="HK33" s="49"/>
      <c r="HL33" s="47"/>
      <c r="HM33" s="48"/>
      <c r="HN33" s="49"/>
      <c r="HO33" s="49"/>
    </row>
    <row r="34" spans="1:223" ht="12.75" x14ac:dyDescent="0.2">
      <c r="A34" s="12">
        <v>32</v>
      </c>
      <c r="B34" s="65" t="s">
        <v>123</v>
      </c>
      <c r="C34" s="65" t="s">
        <v>153</v>
      </c>
      <c r="D34" s="66" t="s">
        <v>171</v>
      </c>
      <c r="E34" s="32" t="s">
        <v>208</v>
      </c>
      <c r="F34" s="101">
        <v>261</v>
      </c>
      <c r="G34" s="97">
        <v>44094239</v>
      </c>
      <c r="H34" s="101" t="s">
        <v>209</v>
      </c>
      <c r="I34" s="109" t="s">
        <v>210</v>
      </c>
      <c r="J34" s="19">
        <v>500</v>
      </c>
      <c r="K34" s="91" t="s">
        <v>175</v>
      </c>
      <c r="L34" s="21">
        <f ca="1">IFERROR(__xludf.DUMMYFUNCTION("MAX(
  ARRAYFORMULA(
    IF(
      P34:ACD34&lt;&gt;"""",
      IFERROR(VALUE(REGEXEXTRACT(P$1:ACD$1,""\d+"")),0),
      0
    )
  )
)
"),7)</f>
        <v>7</v>
      </c>
      <c r="M34" s="89">
        <f ca="1">IFERROR(__xludf.DUMMYFUNCTION("COUNTIF(
  FILTER(T34:ACC34, REGEXMATCH(T$2:ACC$2,""Validación"")),
  ""❌""
)
"),0)</f>
        <v>0</v>
      </c>
      <c r="N34" s="83">
        <f t="shared" si="5"/>
        <v>3040</v>
      </c>
      <c r="O34" s="83">
        <f t="shared" si="6"/>
        <v>4775</v>
      </c>
      <c r="P34" s="23">
        <v>46118</v>
      </c>
      <c r="Q34" s="12" t="s">
        <v>132</v>
      </c>
      <c r="R34" s="85">
        <v>480</v>
      </c>
      <c r="S34" s="25" t="s">
        <v>2</v>
      </c>
      <c r="T34" s="23">
        <v>46125</v>
      </c>
      <c r="U34" s="12">
        <v>125</v>
      </c>
      <c r="V34" s="85">
        <v>460</v>
      </c>
      <c r="W34" s="25" t="s">
        <v>2</v>
      </c>
      <c r="X34" s="23">
        <v>46132</v>
      </c>
      <c r="Y34" s="12">
        <v>190</v>
      </c>
      <c r="Z34" s="85">
        <v>380</v>
      </c>
      <c r="AA34" s="36" t="s">
        <v>2</v>
      </c>
      <c r="AB34" s="23">
        <v>46139</v>
      </c>
      <c r="AC34" s="12">
        <v>184</v>
      </c>
      <c r="AD34" s="85">
        <v>380</v>
      </c>
      <c r="AE34" s="36" t="s">
        <v>2</v>
      </c>
      <c r="AF34" s="23">
        <v>46146</v>
      </c>
      <c r="AG34" s="12">
        <v>36</v>
      </c>
      <c r="AH34" s="85">
        <v>480</v>
      </c>
      <c r="AI34" s="36" t="s">
        <v>2</v>
      </c>
      <c r="AJ34" s="23">
        <v>46153</v>
      </c>
      <c r="AK34" s="12">
        <v>179</v>
      </c>
      <c r="AL34" s="85">
        <v>430</v>
      </c>
      <c r="AM34" s="36" t="s">
        <v>2</v>
      </c>
      <c r="AN34" s="23">
        <v>46160</v>
      </c>
      <c r="AO34" s="12">
        <v>152</v>
      </c>
      <c r="AP34" s="85">
        <v>430</v>
      </c>
      <c r="AQ34" s="36" t="s">
        <v>2</v>
      </c>
      <c r="AR34" s="52"/>
      <c r="AS34" s="53"/>
      <c r="AT34" s="54"/>
      <c r="AU34" s="54"/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  <c r="GR34" s="47"/>
      <c r="GS34" s="48"/>
      <c r="GT34" s="49"/>
      <c r="GU34" s="49"/>
      <c r="GV34" s="47"/>
      <c r="GW34" s="48"/>
      <c r="GX34" s="49"/>
      <c r="GY34" s="49"/>
      <c r="GZ34" s="47"/>
      <c r="HA34" s="48"/>
      <c r="HB34" s="49"/>
      <c r="HC34" s="49"/>
      <c r="HD34" s="47"/>
      <c r="HE34" s="48"/>
      <c r="HF34" s="49"/>
      <c r="HG34" s="49"/>
      <c r="HH34" s="47"/>
      <c r="HI34" s="48"/>
      <c r="HJ34" s="49"/>
      <c r="HK34" s="49"/>
      <c r="HL34" s="47"/>
      <c r="HM34" s="48"/>
      <c r="HN34" s="49"/>
      <c r="HO34" s="49"/>
    </row>
    <row r="35" spans="1:223" ht="14.25" customHeight="1" x14ac:dyDescent="0.2">
      <c r="A35" s="12">
        <v>33</v>
      </c>
      <c r="B35" s="65" t="s">
        <v>123</v>
      </c>
      <c r="C35" s="65" t="s">
        <v>153</v>
      </c>
      <c r="D35" s="66" t="s">
        <v>171</v>
      </c>
      <c r="E35" s="32" t="s">
        <v>211</v>
      </c>
      <c r="F35" s="101">
        <v>261</v>
      </c>
      <c r="G35" s="102" t="s">
        <v>212</v>
      </c>
      <c r="H35" s="101">
        <v>923665775</v>
      </c>
      <c r="I35" s="109" t="s">
        <v>213</v>
      </c>
      <c r="J35" s="68">
        <v>500</v>
      </c>
      <c r="K35" s="94" t="s">
        <v>175</v>
      </c>
      <c r="L35" s="21">
        <f ca="1">IFERROR(__xludf.DUMMYFUNCTION("MAX(
  ARRAYFORMULA(
    IF(
      P35:ACD35&lt;&gt;"""",
      IFERROR(VALUE(REGEXEXTRACT(P$1:ACD$1,""\d+"")),0),
      0
    )
  )
)
"),7)</f>
        <v>7</v>
      </c>
      <c r="M35" s="103">
        <f ca="1">IFERROR(__xludf.DUMMYFUNCTION("COUNTIF(
  FILTER(T35:ACC35, REGEXMATCH(T$2:ACC$2,""Validación"")),
  ""❌""
)
"),1)</f>
        <v>1</v>
      </c>
      <c r="N35" s="71">
        <f t="shared" si="5"/>
        <v>3393.6999999999994</v>
      </c>
      <c r="O35" s="71">
        <f t="shared" si="6"/>
        <v>5128.6999999999989</v>
      </c>
      <c r="P35" s="72">
        <v>46118</v>
      </c>
      <c r="Q35" s="32" t="s">
        <v>132</v>
      </c>
      <c r="R35" s="104">
        <v>480</v>
      </c>
      <c r="S35" s="74" t="s">
        <v>2</v>
      </c>
      <c r="T35" s="72">
        <v>46125</v>
      </c>
      <c r="U35" s="32">
        <v>101</v>
      </c>
      <c r="V35" s="104">
        <v>492.85</v>
      </c>
      <c r="W35" s="74" t="s">
        <v>2</v>
      </c>
      <c r="X35" s="72">
        <v>46132</v>
      </c>
      <c r="Y35" s="32">
        <v>125</v>
      </c>
      <c r="Z35" s="104">
        <v>485.7</v>
      </c>
      <c r="AA35" s="77" t="s">
        <v>2</v>
      </c>
      <c r="AB35" s="72">
        <v>46139</v>
      </c>
      <c r="AC35" s="32">
        <v>110</v>
      </c>
      <c r="AD35" s="104">
        <v>549.41999999999996</v>
      </c>
      <c r="AE35" s="77" t="s">
        <v>2</v>
      </c>
      <c r="AF35" s="72">
        <v>46146</v>
      </c>
      <c r="AG35" s="32">
        <v>151</v>
      </c>
      <c r="AH35" s="104">
        <v>480</v>
      </c>
      <c r="AI35" s="77" t="s">
        <v>2</v>
      </c>
      <c r="AJ35" s="72">
        <v>46153</v>
      </c>
      <c r="AK35" s="32">
        <v>151</v>
      </c>
      <c r="AL35" s="104">
        <v>544.54999999999995</v>
      </c>
      <c r="AM35" s="77" t="s">
        <v>2</v>
      </c>
      <c r="AN35" s="72">
        <v>46160</v>
      </c>
      <c r="AO35" s="32">
        <v>151</v>
      </c>
      <c r="AP35" s="104">
        <v>361.18</v>
      </c>
      <c r="AQ35" s="77" t="s">
        <v>24</v>
      </c>
      <c r="AR35" s="105"/>
      <c r="AS35" s="32"/>
      <c r="AT35" s="106"/>
      <c r="AU35" s="106"/>
      <c r="AV35" s="105"/>
      <c r="AW35" s="32"/>
      <c r="AX35" s="106"/>
      <c r="AY35" s="106"/>
      <c r="AZ35" s="105"/>
      <c r="BA35" s="32"/>
      <c r="BB35" s="106"/>
      <c r="BC35" s="106"/>
      <c r="BD35" s="105"/>
      <c r="BE35" s="32"/>
      <c r="BF35" s="106"/>
      <c r="BG35" s="106"/>
      <c r="BH35" s="105"/>
      <c r="BI35" s="32"/>
      <c r="BJ35" s="106"/>
      <c r="BK35" s="106"/>
      <c r="BL35" s="105"/>
      <c r="BM35" s="32"/>
      <c r="BN35" s="106"/>
      <c r="BO35" s="106"/>
      <c r="BP35" s="105"/>
      <c r="BQ35" s="32"/>
      <c r="BR35" s="106"/>
      <c r="BS35" s="106"/>
      <c r="BT35" s="105"/>
      <c r="BU35" s="32"/>
      <c r="BV35" s="106"/>
      <c r="BW35" s="106"/>
      <c r="BX35" s="105"/>
      <c r="BY35" s="32"/>
      <c r="BZ35" s="106"/>
      <c r="CA35" s="106"/>
      <c r="CB35" s="105"/>
      <c r="CC35" s="32"/>
      <c r="CD35" s="106"/>
      <c r="CE35" s="106"/>
      <c r="CF35" s="105"/>
      <c r="CG35" s="32"/>
      <c r="CH35" s="106"/>
      <c r="CI35" s="106"/>
      <c r="CJ35" s="105"/>
      <c r="CK35" s="32"/>
      <c r="CL35" s="106"/>
      <c r="CM35" s="106"/>
      <c r="CN35" s="105"/>
      <c r="CO35" s="32"/>
      <c r="CP35" s="106"/>
      <c r="CQ35" s="106"/>
      <c r="CR35" s="105"/>
      <c r="CS35" s="32"/>
      <c r="CT35" s="106"/>
      <c r="CU35" s="106"/>
      <c r="CV35" s="105"/>
      <c r="CW35" s="32"/>
      <c r="CX35" s="106"/>
      <c r="CY35" s="106"/>
      <c r="CZ35" s="105"/>
      <c r="DA35" s="32"/>
      <c r="DB35" s="106"/>
      <c r="DC35" s="106"/>
      <c r="DD35" s="105"/>
      <c r="DE35" s="32"/>
      <c r="DF35" s="106"/>
      <c r="DG35" s="106"/>
      <c r="DH35" s="105"/>
      <c r="DI35" s="32"/>
      <c r="DJ35" s="106"/>
      <c r="DK35" s="106"/>
      <c r="DL35" s="105"/>
      <c r="DM35" s="32"/>
      <c r="DN35" s="106"/>
      <c r="DO35" s="106"/>
      <c r="DP35" s="105"/>
      <c r="DQ35" s="32"/>
      <c r="DR35" s="106"/>
      <c r="DS35" s="106"/>
      <c r="DT35" s="105"/>
      <c r="DU35" s="32"/>
      <c r="DV35" s="106"/>
      <c r="DW35" s="106"/>
      <c r="DX35" s="105"/>
      <c r="DY35" s="32"/>
      <c r="DZ35" s="106"/>
      <c r="EA35" s="106"/>
      <c r="EB35" s="105"/>
      <c r="EC35" s="32"/>
      <c r="ED35" s="106"/>
      <c r="EE35" s="106"/>
      <c r="EF35" s="105"/>
      <c r="EG35" s="32"/>
      <c r="EH35" s="106"/>
      <c r="EI35" s="106"/>
      <c r="EJ35" s="105"/>
      <c r="EK35" s="32"/>
      <c r="EL35" s="106"/>
      <c r="EM35" s="106"/>
      <c r="EN35" s="105"/>
      <c r="EO35" s="32"/>
      <c r="EP35" s="106"/>
      <c r="EQ35" s="106"/>
      <c r="ER35" s="105"/>
      <c r="ES35" s="32"/>
      <c r="ET35" s="106"/>
      <c r="EU35" s="106"/>
      <c r="EV35" s="105"/>
      <c r="EW35" s="32"/>
      <c r="EX35" s="106"/>
      <c r="EY35" s="106"/>
      <c r="EZ35" s="105"/>
      <c r="FA35" s="32"/>
      <c r="FB35" s="106"/>
      <c r="FC35" s="106"/>
      <c r="FD35" s="105"/>
      <c r="FE35" s="32"/>
      <c r="FF35" s="106"/>
      <c r="FG35" s="106"/>
      <c r="FH35" s="105"/>
      <c r="FI35" s="32"/>
      <c r="FJ35" s="106"/>
      <c r="FK35" s="106"/>
      <c r="FL35" s="105"/>
      <c r="FM35" s="32"/>
      <c r="FN35" s="106"/>
      <c r="FO35" s="106"/>
      <c r="FP35" s="105"/>
      <c r="FQ35" s="32"/>
      <c r="FR35" s="106"/>
      <c r="FS35" s="106"/>
      <c r="FT35" s="105"/>
      <c r="FU35" s="32"/>
      <c r="FV35" s="106"/>
      <c r="FW35" s="106"/>
      <c r="FX35" s="110"/>
      <c r="FY35" s="111"/>
      <c r="FZ35" s="112"/>
      <c r="GA35" s="112"/>
      <c r="GB35" s="110"/>
      <c r="GC35" s="111"/>
      <c r="GD35" s="112"/>
      <c r="GE35" s="112"/>
      <c r="GF35" s="110"/>
      <c r="GG35" s="111"/>
      <c r="GH35" s="112"/>
      <c r="GI35" s="112"/>
      <c r="GJ35" s="110"/>
      <c r="GK35" s="111"/>
      <c r="GL35" s="112"/>
      <c r="GM35" s="112"/>
      <c r="GN35" s="110"/>
      <c r="GO35" s="111"/>
      <c r="GP35" s="112"/>
      <c r="GQ35" s="112"/>
      <c r="GR35" s="110"/>
      <c r="GS35" s="111"/>
      <c r="GT35" s="112"/>
      <c r="GU35" s="112"/>
      <c r="GV35" s="110"/>
      <c r="GW35" s="111"/>
      <c r="GX35" s="112"/>
      <c r="GY35" s="112"/>
      <c r="GZ35" s="110"/>
      <c r="HA35" s="111"/>
      <c r="HB35" s="112"/>
      <c r="HC35" s="112"/>
      <c r="HD35" s="110"/>
      <c r="HE35" s="111"/>
      <c r="HF35" s="112"/>
      <c r="HG35" s="112"/>
      <c r="HH35" s="110"/>
      <c r="HI35" s="111"/>
      <c r="HJ35" s="112"/>
      <c r="HK35" s="112"/>
      <c r="HL35" s="110"/>
      <c r="HM35" s="111"/>
      <c r="HN35" s="112"/>
      <c r="HO35" s="112"/>
    </row>
    <row r="36" spans="1:223" ht="12.75" x14ac:dyDescent="0.2">
      <c r="A36" s="32">
        <v>34</v>
      </c>
      <c r="B36" s="65" t="s">
        <v>123</v>
      </c>
      <c r="C36" s="65" t="s">
        <v>153</v>
      </c>
      <c r="D36" s="66" t="s">
        <v>171</v>
      </c>
      <c r="E36" s="32" t="s">
        <v>214</v>
      </c>
      <c r="F36" s="101">
        <v>261</v>
      </c>
      <c r="G36" s="97">
        <v>43309390</v>
      </c>
      <c r="H36" s="101" t="s">
        <v>215</v>
      </c>
      <c r="I36" s="109" t="s">
        <v>216</v>
      </c>
      <c r="J36" s="19">
        <v>500</v>
      </c>
      <c r="K36" s="91" t="s">
        <v>175</v>
      </c>
      <c r="L36" s="21">
        <f ca="1">IFERROR(__xludf.DUMMYFUNCTION("MAX(
  ARRAYFORMULA(
    IF(
      P36:ACD36&lt;&gt;"""",
      IFERROR(VALUE(REGEXEXTRACT(P$1:ACD$1,""\d+"")),0),
      0
    )
  )
)
"),6)</f>
        <v>6</v>
      </c>
      <c r="M36" s="89">
        <f ca="1">IFERROR(__xludf.DUMMYFUNCTION("COUNTIF(
  FILTER(T36:ACC36, REGEXMATCH(T$2:ACC$2,""Validación"")),
  ""❌""
)
"),0)</f>
        <v>0</v>
      </c>
      <c r="N36" s="83">
        <f t="shared" si="5"/>
        <v>2610</v>
      </c>
      <c r="O36" s="83">
        <f t="shared" si="6"/>
        <v>4345</v>
      </c>
      <c r="P36" s="23">
        <v>46125</v>
      </c>
      <c r="Q36" s="12" t="s">
        <v>132</v>
      </c>
      <c r="R36" s="85">
        <v>460</v>
      </c>
      <c r="S36" s="25" t="s">
        <v>2</v>
      </c>
      <c r="T36" s="23">
        <v>46132</v>
      </c>
      <c r="U36" s="12">
        <v>154</v>
      </c>
      <c r="V36" s="85">
        <v>430</v>
      </c>
      <c r="W36" s="25" t="s">
        <v>2</v>
      </c>
      <c r="X36" s="23">
        <v>46139</v>
      </c>
      <c r="Y36" s="12">
        <v>154</v>
      </c>
      <c r="Z36" s="85">
        <v>430</v>
      </c>
      <c r="AA36" s="25" t="s">
        <v>2</v>
      </c>
      <c r="AB36" s="23">
        <v>46146</v>
      </c>
      <c r="AC36" s="12">
        <v>155</v>
      </c>
      <c r="AD36" s="85">
        <v>430</v>
      </c>
      <c r="AE36" s="25" t="s">
        <v>2</v>
      </c>
      <c r="AF36" s="23">
        <v>46153</v>
      </c>
      <c r="AG36" s="12">
        <v>151</v>
      </c>
      <c r="AH36" s="85">
        <v>430</v>
      </c>
      <c r="AI36" s="25" t="s">
        <v>2</v>
      </c>
      <c r="AJ36" s="23">
        <v>46160</v>
      </c>
      <c r="AK36" s="12">
        <v>156</v>
      </c>
      <c r="AL36" s="85">
        <v>430</v>
      </c>
      <c r="AM36" s="25" t="s">
        <v>2</v>
      </c>
      <c r="AN36" s="52"/>
      <c r="AO36" s="53"/>
      <c r="AP36" s="54"/>
      <c r="AQ36" s="54"/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  <c r="GR36" s="47"/>
      <c r="GS36" s="48"/>
      <c r="GT36" s="49"/>
      <c r="GU36" s="49"/>
      <c r="GV36" s="47"/>
      <c r="GW36" s="48"/>
      <c r="GX36" s="49"/>
      <c r="GY36" s="49"/>
      <c r="GZ36" s="47"/>
      <c r="HA36" s="48"/>
      <c r="HB36" s="49"/>
      <c r="HC36" s="49"/>
      <c r="HD36" s="47"/>
      <c r="HE36" s="48"/>
      <c r="HF36" s="49"/>
      <c r="HG36" s="49"/>
      <c r="HH36" s="47"/>
      <c r="HI36" s="48"/>
      <c r="HJ36" s="49"/>
      <c r="HK36" s="49"/>
      <c r="HL36" s="47"/>
      <c r="HM36" s="48"/>
      <c r="HN36" s="49"/>
      <c r="HO36" s="49"/>
    </row>
    <row r="37" spans="1:223" ht="12.75" x14ac:dyDescent="0.2">
      <c r="A37" s="12">
        <v>35</v>
      </c>
      <c r="B37" s="65" t="s">
        <v>123</v>
      </c>
      <c r="C37" s="65" t="s">
        <v>153</v>
      </c>
      <c r="D37" s="66" t="s">
        <v>171</v>
      </c>
      <c r="E37" s="32" t="s">
        <v>217</v>
      </c>
      <c r="F37" s="101">
        <v>261</v>
      </c>
      <c r="G37" s="102">
        <v>80129041</v>
      </c>
      <c r="H37" s="101">
        <v>920258554</v>
      </c>
      <c r="I37" s="109" t="s">
        <v>218</v>
      </c>
      <c r="J37" s="19">
        <v>500</v>
      </c>
      <c r="K37" s="91" t="s">
        <v>175</v>
      </c>
      <c r="L37" s="21">
        <f ca="1">IFERROR(__xludf.DUMMYFUNCTION("MAX(
  ARRAYFORMULA(
    IF(
      P37:ACD37&lt;&gt;"""",
      IFERROR(VALUE(REGEXEXTRACT(P$1:ACD$1,""\d+"")),0),
      0
    )
  )
)
"),5)</f>
        <v>5</v>
      </c>
      <c r="M37" s="89">
        <f ca="1">IFERROR(__xludf.DUMMYFUNCTION("COUNTIF(
  FILTER(T37:ACC37, REGEXMATCH(T$2:ACC$2,""Validación"")),
  ""❌""
)
"),3)</f>
        <v>3</v>
      </c>
      <c r="N37" s="83">
        <f t="shared" si="5"/>
        <v>2400</v>
      </c>
      <c r="O37" s="83">
        <f t="shared" ref="O37:O45" si="7">N37+(J37*3.45)</f>
        <v>4125</v>
      </c>
      <c r="P37" s="23">
        <v>46132</v>
      </c>
      <c r="Q37" s="12" t="s">
        <v>132</v>
      </c>
      <c r="R37" s="85">
        <v>480</v>
      </c>
      <c r="S37" s="25" t="s">
        <v>2</v>
      </c>
      <c r="T37" s="23">
        <v>46139</v>
      </c>
      <c r="U37" s="12" t="s">
        <v>129</v>
      </c>
      <c r="V37" s="85">
        <v>480</v>
      </c>
      <c r="W37" s="25" t="s">
        <v>2</v>
      </c>
      <c r="X37" s="23">
        <v>46146</v>
      </c>
      <c r="Y37" s="12" t="s">
        <v>129</v>
      </c>
      <c r="Z37" s="85">
        <v>480</v>
      </c>
      <c r="AA37" s="25" t="s">
        <v>24</v>
      </c>
      <c r="AB37" s="23">
        <v>46153</v>
      </c>
      <c r="AC37" s="12" t="s">
        <v>129</v>
      </c>
      <c r="AD37" s="85">
        <v>480</v>
      </c>
      <c r="AE37" s="25" t="s">
        <v>24</v>
      </c>
      <c r="AF37" s="23">
        <v>46160</v>
      </c>
      <c r="AG37" s="12">
        <v>84</v>
      </c>
      <c r="AH37" s="85">
        <v>480</v>
      </c>
      <c r="AI37" s="25" t="s">
        <v>24</v>
      </c>
      <c r="AJ37" s="52"/>
      <c r="AK37" s="53"/>
      <c r="AL37" s="54"/>
      <c r="AM37" s="54"/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  <c r="GR37" s="47"/>
      <c r="GS37" s="48"/>
      <c r="GT37" s="49"/>
      <c r="GU37" s="49"/>
      <c r="GV37" s="47"/>
      <c r="GW37" s="48"/>
      <c r="GX37" s="49"/>
      <c r="GY37" s="49"/>
      <c r="GZ37" s="47"/>
      <c r="HA37" s="48"/>
      <c r="HB37" s="49"/>
      <c r="HC37" s="49"/>
      <c r="HD37" s="47"/>
      <c r="HE37" s="48"/>
      <c r="HF37" s="49"/>
      <c r="HG37" s="49"/>
      <c r="HH37" s="47"/>
      <c r="HI37" s="48"/>
      <c r="HJ37" s="49"/>
      <c r="HK37" s="49"/>
      <c r="HL37" s="47"/>
      <c r="HM37" s="48"/>
      <c r="HN37" s="49"/>
      <c r="HO37" s="49"/>
    </row>
    <row r="38" spans="1:223" ht="12.75" x14ac:dyDescent="0.2">
      <c r="A38" s="12">
        <v>36</v>
      </c>
      <c r="B38" s="65" t="s">
        <v>123</v>
      </c>
      <c r="C38" s="65" t="s">
        <v>153</v>
      </c>
      <c r="D38" s="66" t="s">
        <v>171</v>
      </c>
      <c r="E38" s="32" t="s">
        <v>219</v>
      </c>
      <c r="F38" s="101">
        <v>261</v>
      </c>
      <c r="G38" s="102" t="s">
        <v>220</v>
      </c>
      <c r="H38" s="101">
        <v>935017963</v>
      </c>
      <c r="I38" s="109" t="s">
        <v>221</v>
      </c>
      <c r="J38" s="19">
        <v>500</v>
      </c>
      <c r="K38" s="91" t="s">
        <v>175</v>
      </c>
      <c r="L38" s="21">
        <f ca="1">IFERROR(__xludf.DUMMYFUNCTION("MAX(
  ARRAYFORMULA(
    IF(
      P38:ACD38&lt;&gt;"""",
      IFERROR(VALUE(REGEXEXTRACT(P$1:ACD$1,""\d+"")),0),
      0
    )
  )
)
"),5)</f>
        <v>5</v>
      </c>
      <c r="M38" s="89">
        <f ca="1">IFERROR(__xludf.DUMMYFUNCTION("COUNTIF(
  FILTER(T38:ACC38, REGEXMATCH(T$2:ACC$2,""Validación"")),
  ""❌""
)
"),0)</f>
        <v>0</v>
      </c>
      <c r="N38" s="83">
        <f t="shared" si="5"/>
        <v>2050</v>
      </c>
      <c r="O38" s="83">
        <f t="shared" si="7"/>
        <v>3775</v>
      </c>
      <c r="P38" s="23">
        <v>46132</v>
      </c>
      <c r="Q38" s="12" t="s">
        <v>132</v>
      </c>
      <c r="R38" s="85">
        <v>480</v>
      </c>
      <c r="S38" s="25" t="s">
        <v>2</v>
      </c>
      <c r="T38" s="23">
        <v>46139</v>
      </c>
      <c r="U38" s="12">
        <v>191</v>
      </c>
      <c r="V38" s="85">
        <v>380</v>
      </c>
      <c r="W38" s="25" t="s">
        <v>2</v>
      </c>
      <c r="X38" s="23">
        <v>46146</v>
      </c>
      <c r="Y38" s="12">
        <v>153</v>
      </c>
      <c r="Z38" s="85">
        <v>430</v>
      </c>
      <c r="AA38" s="25" t="s">
        <v>2</v>
      </c>
      <c r="AB38" s="23">
        <v>46153</v>
      </c>
      <c r="AC38" s="12">
        <v>190</v>
      </c>
      <c r="AD38" s="85">
        <v>380</v>
      </c>
      <c r="AE38" s="25" t="s">
        <v>2</v>
      </c>
      <c r="AF38" s="23">
        <v>46160</v>
      </c>
      <c r="AG38" s="12">
        <v>190</v>
      </c>
      <c r="AH38" s="85">
        <v>380</v>
      </c>
      <c r="AI38" s="25" t="s">
        <v>2</v>
      </c>
      <c r="AJ38" s="52"/>
      <c r="AK38" s="53"/>
      <c r="AL38" s="54"/>
      <c r="AM38" s="54"/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  <c r="GR38" s="47"/>
      <c r="GS38" s="48"/>
      <c r="GT38" s="49"/>
      <c r="GU38" s="49"/>
      <c r="GV38" s="47"/>
      <c r="GW38" s="48"/>
      <c r="GX38" s="49"/>
      <c r="GY38" s="49"/>
      <c r="GZ38" s="47"/>
      <c r="HA38" s="48"/>
      <c r="HB38" s="49"/>
      <c r="HC38" s="49"/>
      <c r="HD38" s="47"/>
      <c r="HE38" s="48"/>
      <c r="HF38" s="49"/>
      <c r="HG38" s="49"/>
      <c r="HH38" s="47"/>
      <c r="HI38" s="48"/>
      <c r="HJ38" s="49"/>
      <c r="HK38" s="49"/>
      <c r="HL38" s="47"/>
      <c r="HM38" s="48"/>
      <c r="HN38" s="49"/>
      <c r="HO38" s="49"/>
    </row>
    <row r="39" spans="1:223" ht="12.75" x14ac:dyDescent="0.2">
      <c r="A39" s="12">
        <v>37</v>
      </c>
      <c r="B39" s="65" t="s">
        <v>123</v>
      </c>
      <c r="C39" s="65" t="s">
        <v>153</v>
      </c>
      <c r="D39" s="66" t="s">
        <v>171</v>
      </c>
      <c r="E39" s="32" t="s">
        <v>222</v>
      </c>
      <c r="F39" s="101">
        <v>261</v>
      </c>
      <c r="G39" s="102" t="s">
        <v>223</v>
      </c>
      <c r="H39" s="101" t="s">
        <v>224</v>
      </c>
      <c r="I39" s="101" t="s">
        <v>225</v>
      </c>
      <c r="J39" s="51">
        <v>500</v>
      </c>
      <c r="K39" s="113" t="s">
        <v>175</v>
      </c>
      <c r="L39" s="21">
        <f ca="1">IFERROR(__xludf.DUMMYFUNCTION("MAX(
  ARRAYFORMULA(
    IF(
      P39:ACD39&lt;&gt;"""",
      IFERROR(VALUE(REGEXEXTRACT(P$1:ACD$1,""\d+"")),0),
      0
    )
  )
)
"),4)</f>
        <v>4</v>
      </c>
      <c r="M39" s="21">
        <f ca="1">IFERROR(__xludf.DUMMYFUNCTION("COUNTIF(
  FILTER(T39:ACC39, REGEXMATCH(T$2:ACC$2,""Validación"")),
  ""❌""
)
"),1)</f>
        <v>1</v>
      </c>
      <c r="N39" s="83">
        <f t="shared" si="5"/>
        <v>1492.07</v>
      </c>
      <c r="O39" s="83">
        <f t="shared" si="7"/>
        <v>3217.0699999999997</v>
      </c>
      <c r="P39" s="23">
        <v>46139</v>
      </c>
      <c r="Q39" s="12" t="s">
        <v>132</v>
      </c>
      <c r="R39" s="85">
        <v>480</v>
      </c>
      <c r="S39" s="25" t="s">
        <v>2</v>
      </c>
      <c r="T39" s="23">
        <v>46146</v>
      </c>
      <c r="U39" s="12">
        <v>190</v>
      </c>
      <c r="V39" s="85">
        <v>380</v>
      </c>
      <c r="W39" s="25" t="s">
        <v>2</v>
      </c>
      <c r="X39" s="23">
        <v>46153</v>
      </c>
      <c r="Y39" s="12">
        <v>184</v>
      </c>
      <c r="Z39" s="85">
        <v>380</v>
      </c>
      <c r="AA39" s="25" t="s">
        <v>2</v>
      </c>
      <c r="AB39" s="23">
        <v>46160</v>
      </c>
      <c r="AC39" s="12">
        <v>87</v>
      </c>
      <c r="AD39" s="30">
        <v>252.07</v>
      </c>
      <c r="AE39" s="25" t="s">
        <v>24</v>
      </c>
      <c r="AF39" s="52"/>
      <c r="AG39" s="53"/>
      <c r="AH39" s="54"/>
      <c r="AI39" s="54"/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  <c r="GR39" s="47"/>
      <c r="GS39" s="48"/>
      <c r="GT39" s="49"/>
      <c r="GU39" s="49"/>
      <c r="GV39" s="47"/>
      <c r="GW39" s="48"/>
      <c r="GX39" s="49"/>
      <c r="GY39" s="49"/>
      <c r="GZ39" s="47"/>
      <c r="HA39" s="48"/>
      <c r="HB39" s="49"/>
      <c r="HC39" s="49"/>
      <c r="HD39" s="47"/>
      <c r="HE39" s="48"/>
      <c r="HF39" s="49"/>
      <c r="HG39" s="49"/>
      <c r="HH39" s="47"/>
      <c r="HI39" s="48"/>
      <c r="HJ39" s="49"/>
      <c r="HK39" s="49"/>
      <c r="HL39" s="47"/>
      <c r="HM39" s="48"/>
      <c r="HN39" s="49"/>
      <c r="HO39" s="49"/>
    </row>
    <row r="40" spans="1:223" ht="12.75" x14ac:dyDescent="0.2">
      <c r="A40" s="32">
        <v>38</v>
      </c>
      <c r="B40" s="65" t="s">
        <v>123</v>
      </c>
      <c r="C40" s="65" t="s">
        <v>226</v>
      </c>
      <c r="D40" s="66" t="s">
        <v>171</v>
      </c>
      <c r="E40" s="32" t="s">
        <v>227</v>
      </c>
      <c r="F40" s="101">
        <v>261</v>
      </c>
      <c r="G40" s="102">
        <v>41638247</v>
      </c>
      <c r="H40" s="101" t="s">
        <v>228</v>
      </c>
      <c r="I40" s="101" t="s">
        <v>229</v>
      </c>
      <c r="J40" s="51">
        <v>1600</v>
      </c>
      <c r="K40" s="69" t="s">
        <v>128</v>
      </c>
      <c r="L40" s="21">
        <f ca="1">IFERROR(__xludf.DUMMYFUNCTION("MAX(
  ARRAYFORMULA(
    IF(
      P40:ACD40&lt;&gt;"""",
      IFERROR(VALUE(REGEXEXTRACT(P$1:ACD$1,""\d+"")),0),
      0
    )
  )
)
"),3)</f>
        <v>3</v>
      </c>
      <c r="M40" s="21">
        <f ca="1">IFERROR(__xludf.DUMMYFUNCTION("COUNTIF(
  FILTER(T40:ACC40, REGEXMATCH(T$2:ACC$2,""Validación"")),
  ""❌""
)
"),0)</f>
        <v>0</v>
      </c>
      <c r="N40" s="83">
        <f t="shared" si="5"/>
        <v>1554.05</v>
      </c>
      <c r="O40" s="83">
        <f t="shared" si="7"/>
        <v>7074.05</v>
      </c>
      <c r="P40" s="23">
        <v>46146</v>
      </c>
      <c r="Q40" s="12" t="s">
        <v>132</v>
      </c>
      <c r="R40" s="85">
        <v>530</v>
      </c>
      <c r="S40" s="25" t="s">
        <v>2</v>
      </c>
      <c r="T40" s="23">
        <v>46153</v>
      </c>
      <c r="U40" s="12">
        <v>53</v>
      </c>
      <c r="V40" s="85">
        <v>544.04999999999995</v>
      </c>
      <c r="W40" s="25" t="s">
        <v>2</v>
      </c>
      <c r="X40" s="23">
        <v>46160</v>
      </c>
      <c r="Y40" s="12">
        <v>156</v>
      </c>
      <c r="Z40" s="85">
        <v>480</v>
      </c>
      <c r="AA40" s="25" t="s">
        <v>2</v>
      </c>
      <c r="AB40" s="114"/>
      <c r="AC40" s="114"/>
      <c r="AD40" s="115"/>
      <c r="AE40" s="115"/>
      <c r="AF40" s="114"/>
      <c r="AG40" s="114"/>
      <c r="AH40" s="115"/>
      <c r="AI40" s="115"/>
      <c r="AJ40" s="114"/>
      <c r="AK40" s="114"/>
      <c r="AL40" s="115"/>
      <c r="AM40" s="115"/>
      <c r="AN40" s="114"/>
      <c r="AO40" s="114"/>
      <c r="AP40" s="115"/>
      <c r="AQ40" s="115"/>
      <c r="AR40" s="114"/>
      <c r="AS40" s="114"/>
      <c r="AT40" s="115"/>
      <c r="AU40" s="115"/>
      <c r="AV40" s="114"/>
      <c r="AW40" s="114"/>
      <c r="AX40" s="115"/>
      <c r="AY40" s="115"/>
      <c r="AZ40" s="114"/>
      <c r="BA40" s="114"/>
      <c r="BB40" s="115"/>
      <c r="BC40" s="115"/>
      <c r="BD40" s="114"/>
      <c r="BE40" s="114"/>
      <c r="BF40" s="115"/>
      <c r="BG40" s="115"/>
      <c r="BH40" s="114"/>
      <c r="BI40" s="114"/>
      <c r="BJ40" s="115"/>
      <c r="BK40" s="115"/>
      <c r="BL40" s="114"/>
      <c r="BM40" s="114"/>
      <c r="BN40" s="115"/>
      <c r="BO40" s="115"/>
      <c r="BP40" s="114"/>
      <c r="BQ40" s="114"/>
      <c r="BR40" s="115"/>
      <c r="BS40" s="115"/>
      <c r="BT40" s="114"/>
      <c r="BU40" s="114"/>
      <c r="BV40" s="115"/>
      <c r="BW40" s="115"/>
      <c r="BX40" s="114"/>
      <c r="BY40" s="114"/>
      <c r="BZ40" s="115"/>
      <c r="CA40" s="115"/>
      <c r="CB40" s="114"/>
      <c r="CC40" s="114"/>
      <c r="CD40" s="115"/>
      <c r="CE40" s="115"/>
      <c r="CF40" s="114"/>
      <c r="CG40" s="114"/>
      <c r="CH40" s="115"/>
      <c r="CI40" s="115"/>
      <c r="CJ40" s="114"/>
      <c r="CK40" s="114"/>
      <c r="CL40" s="115"/>
      <c r="CM40" s="115"/>
      <c r="CN40" s="114"/>
      <c r="CO40" s="114"/>
      <c r="CP40" s="115"/>
      <c r="CQ40" s="115"/>
      <c r="CR40" s="114"/>
      <c r="CS40" s="114"/>
      <c r="CT40" s="115"/>
      <c r="CU40" s="115"/>
      <c r="CV40" s="114"/>
      <c r="CW40" s="114"/>
      <c r="CX40" s="115"/>
      <c r="CY40" s="115"/>
      <c r="CZ40" s="114"/>
      <c r="DA40" s="114"/>
      <c r="DB40" s="115"/>
      <c r="DC40" s="115"/>
      <c r="DD40" s="114"/>
      <c r="DE40" s="114"/>
      <c r="DF40" s="115"/>
      <c r="DG40" s="115"/>
      <c r="DH40" s="114"/>
      <c r="DI40" s="114"/>
      <c r="DJ40" s="115"/>
      <c r="DK40" s="115"/>
      <c r="DL40" s="114"/>
      <c r="DM40" s="114"/>
      <c r="DN40" s="115"/>
      <c r="DO40" s="115"/>
      <c r="DP40" s="114"/>
      <c r="DQ40" s="114"/>
      <c r="DR40" s="115"/>
      <c r="DS40" s="115"/>
      <c r="DT40" s="114"/>
      <c r="DU40" s="114"/>
      <c r="DV40" s="115"/>
      <c r="DW40" s="115"/>
      <c r="DX40" s="114"/>
      <c r="DY40" s="114"/>
      <c r="DZ40" s="115"/>
      <c r="EA40" s="115"/>
      <c r="EB40" s="114"/>
      <c r="EC40" s="114"/>
      <c r="ED40" s="115"/>
      <c r="EE40" s="115"/>
      <c r="EF40" s="114"/>
      <c r="EG40" s="114"/>
      <c r="EH40" s="115"/>
      <c r="EI40" s="115"/>
      <c r="EJ40" s="114"/>
      <c r="EK40" s="114"/>
      <c r="EL40" s="115"/>
      <c r="EM40" s="115"/>
      <c r="EN40" s="114"/>
      <c r="EO40" s="114"/>
      <c r="EP40" s="115"/>
      <c r="EQ40" s="115"/>
      <c r="ER40" s="114"/>
      <c r="ES40" s="114"/>
      <c r="ET40" s="115"/>
      <c r="EU40" s="115"/>
      <c r="EV40" s="114"/>
      <c r="EW40" s="114"/>
      <c r="EX40" s="115"/>
      <c r="EY40" s="115"/>
      <c r="EZ40" s="114"/>
      <c r="FA40" s="114"/>
      <c r="FB40" s="115"/>
      <c r="FC40" s="115"/>
      <c r="FD40" s="114"/>
      <c r="FE40" s="114"/>
      <c r="FF40" s="115"/>
      <c r="FG40" s="115"/>
      <c r="FH40" s="114"/>
      <c r="FI40" s="114"/>
      <c r="FJ40" s="115"/>
      <c r="FK40" s="115"/>
      <c r="FL40" s="114"/>
      <c r="FM40" s="114"/>
      <c r="FN40" s="115"/>
      <c r="FO40" s="115"/>
      <c r="FP40" s="114"/>
      <c r="FQ40" s="114"/>
      <c r="FR40" s="115"/>
      <c r="FS40" s="115"/>
      <c r="FT40" s="114"/>
      <c r="FU40" s="114"/>
      <c r="FV40" s="115"/>
      <c r="FW40" s="115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  <c r="HH40" s="1"/>
      <c r="HI40" s="1"/>
      <c r="HJ40" s="7"/>
      <c r="HK40" s="7"/>
      <c r="HL40" s="1"/>
      <c r="HM40" s="1"/>
      <c r="HN40" s="7"/>
      <c r="HO40" s="7"/>
    </row>
    <row r="41" spans="1:223" ht="12.75" x14ac:dyDescent="0.2">
      <c r="A41" s="12">
        <v>39</v>
      </c>
      <c r="B41" s="65" t="s">
        <v>123</v>
      </c>
      <c r="C41" s="65" t="s">
        <v>226</v>
      </c>
      <c r="D41" s="66" t="s">
        <v>171</v>
      </c>
      <c r="E41" s="32" t="s">
        <v>230</v>
      </c>
      <c r="F41" s="101">
        <v>261</v>
      </c>
      <c r="G41" s="102">
        <v>45464222</v>
      </c>
      <c r="H41" s="101" t="s">
        <v>231</v>
      </c>
      <c r="I41" s="101" t="s">
        <v>232</v>
      </c>
      <c r="J41" s="51">
        <v>1600</v>
      </c>
      <c r="K41" s="69" t="s">
        <v>128</v>
      </c>
      <c r="L41" s="21">
        <f ca="1">IFERROR(__xludf.DUMMYFUNCTION("MAX(
  ARRAYFORMULA(
    IF(
      P41:ACD41&lt;&gt;"""",
      IFERROR(VALUE(REGEXEXTRACT(P$1:ACD$1,""\d+"")),0),
      0
    )
  )
)
"),3)</f>
        <v>3</v>
      </c>
      <c r="M41" s="21">
        <f ca="1">IFERROR(__xludf.DUMMYFUNCTION("COUNTIF(
  FILTER(T41:ACC41, REGEXMATCH(T$2:ACC$2,""Validación"")),
  ""❌""
)
"),0)</f>
        <v>0</v>
      </c>
      <c r="N41" s="83">
        <f t="shared" si="5"/>
        <v>1590</v>
      </c>
      <c r="O41" s="83">
        <f t="shared" si="7"/>
        <v>7110</v>
      </c>
      <c r="P41" s="23">
        <v>46146</v>
      </c>
      <c r="Q41" s="12" t="s">
        <v>132</v>
      </c>
      <c r="R41" s="85">
        <v>530</v>
      </c>
      <c r="S41" s="25" t="s">
        <v>2</v>
      </c>
      <c r="T41" s="23">
        <v>46153</v>
      </c>
      <c r="U41" s="12">
        <v>69</v>
      </c>
      <c r="V41" s="85">
        <v>530</v>
      </c>
      <c r="W41" s="25" t="s">
        <v>2</v>
      </c>
      <c r="X41" s="23">
        <v>46160</v>
      </c>
      <c r="Y41" s="12">
        <v>20</v>
      </c>
      <c r="Z41" s="85">
        <v>530</v>
      </c>
      <c r="AA41" s="25" t="s">
        <v>2</v>
      </c>
      <c r="AB41" s="114"/>
      <c r="AC41" s="114"/>
      <c r="AD41" s="115"/>
      <c r="AE41" s="115"/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  <c r="HH41" s="1"/>
      <c r="HI41" s="1"/>
      <c r="HJ41" s="7"/>
      <c r="HK41" s="7"/>
      <c r="HL41" s="1"/>
      <c r="HM41" s="1"/>
      <c r="HN41" s="7"/>
      <c r="HO41" s="7"/>
    </row>
    <row r="42" spans="1:223" ht="12.75" x14ac:dyDescent="0.2">
      <c r="A42" s="12">
        <v>40</v>
      </c>
      <c r="B42" s="65" t="s">
        <v>123</v>
      </c>
      <c r="C42" s="65" t="s">
        <v>226</v>
      </c>
      <c r="D42" s="66" t="s">
        <v>171</v>
      </c>
      <c r="E42" s="32" t="s">
        <v>233</v>
      </c>
      <c r="F42" s="101">
        <v>261</v>
      </c>
      <c r="G42" s="102">
        <v>45416016</v>
      </c>
      <c r="H42" s="101" t="s">
        <v>234</v>
      </c>
      <c r="I42" s="101" t="s">
        <v>235</v>
      </c>
      <c r="J42" s="51">
        <v>1600</v>
      </c>
      <c r="K42" s="69" t="s">
        <v>128</v>
      </c>
      <c r="L42" s="21">
        <f ca="1">IFERROR(__xludf.DUMMYFUNCTION("MAX(
  ARRAYFORMULA(
    IF(
      P42:ACD42&lt;&gt;"""",
      IFERROR(VALUE(REGEXEXTRACT(P$1:ACD$1,""\d+"")),0),
      0
    )
  )
)
"),3)</f>
        <v>3</v>
      </c>
      <c r="M42" s="21">
        <f ca="1">IFERROR(__xludf.DUMMYFUNCTION("COUNTIF(
  FILTER(T42:ACC42, REGEXMATCH(T$2:ACC$2,""Validación"")),
  ""❌""
)
"),0)</f>
        <v>0</v>
      </c>
      <c r="N42" s="83">
        <f t="shared" si="5"/>
        <v>1550</v>
      </c>
      <c r="O42" s="83">
        <f t="shared" si="7"/>
        <v>7070</v>
      </c>
      <c r="P42" s="23">
        <v>46146</v>
      </c>
      <c r="Q42" s="12" t="s">
        <v>132</v>
      </c>
      <c r="R42" s="85">
        <v>530</v>
      </c>
      <c r="S42" s="25" t="s">
        <v>2</v>
      </c>
      <c r="T42" s="23">
        <v>46153</v>
      </c>
      <c r="U42" s="12">
        <v>120</v>
      </c>
      <c r="V42" s="85">
        <v>510</v>
      </c>
      <c r="W42" s="25" t="s">
        <v>2</v>
      </c>
      <c r="X42" s="23">
        <v>46160</v>
      </c>
      <c r="Y42" s="12">
        <v>123</v>
      </c>
      <c r="Z42" s="85">
        <v>510</v>
      </c>
      <c r="AA42" s="25" t="s">
        <v>2</v>
      </c>
      <c r="AB42" s="114"/>
      <c r="AC42" s="114"/>
      <c r="AD42" s="115"/>
      <c r="AE42" s="115"/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  <c r="HH42" s="1"/>
      <c r="HI42" s="1"/>
      <c r="HJ42" s="7"/>
      <c r="HK42" s="7"/>
      <c r="HL42" s="1"/>
      <c r="HM42" s="1"/>
      <c r="HN42" s="7"/>
      <c r="HO42" s="7"/>
    </row>
    <row r="43" spans="1:223" ht="12.75" x14ac:dyDescent="0.2">
      <c r="A43" s="12">
        <v>41</v>
      </c>
      <c r="B43" s="65" t="s">
        <v>123</v>
      </c>
      <c r="C43" s="65" t="s">
        <v>226</v>
      </c>
      <c r="D43" s="66" t="s">
        <v>171</v>
      </c>
      <c r="E43" s="32" t="s">
        <v>236</v>
      </c>
      <c r="F43" s="101">
        <v>261</v>
      </c>
      <c r="G43" s="102">
        <v>44065164</v>
      </c>
      <c r="H43" s="101" t="s">
        <v>237</v>
      </c>
      <c r="I43" s="101" t="s">
        <v>238</v>
      </c>
      <c r="J43" s="51">
        <v>1600</v>
      </c>
      <c r="K43" s="69" t="s">
        <v>128</v>
      </c>
      <c r="L43" s="21">
        <f ca="1">IFERROR(__xludf.DUMMYFUNCTION("MAX(
  ARRAYFORMULA(
    IF(
      P43:ACD43&lt;&gt;"""",
      IFERROR(VALUE(REGEXEXTRACT(P$1:ACD$1,""\d+"")),0),
      0
    )
  )
)
"),3)</f>
        <v>3</v>
      </c>
      <c r="M43" s="21">
        <f ca="1">IFERROR(__xludf.DUMMYFUNCTION("COUNTIF(
  FILTER(T43:ACC43, REGEXMATCH(T$2:ACC$2,""Validación"")),
  ""❌""
)
"),0)</f>
        <v>0</v>
      </c>
      <c r="N43" s="83">
        <f t="shared" si="5"/>
        <v>1570</v>
      </c>
      <c r="O43" s="83">
        <f t="shared" si="7"/>
        <v>7090</v>
      </c>
      <c r="P43" s="23">
        <v>46146</v>
      </c>
      <c r="Q43" s="12" t="s">
        <v>132</v>
      </c>
      <c r="R43" s="85">
        <v>530</v>
      </c>
      <c r="S43" s="25" t="s">
        <v>2</v>
      </c>
      <c r="T43" s="23">
        <v>46153</v>
      </c>
      <c r="U43" s="12">
        <v>95</v>
      </c>
      <c r="V43" s="85">
        <v>530</v>
      </c>
      <c r="W43" s="25" t="s">
        <v>2</v>
      </c>
      <c r="X43" s="23">
        <v>46160</v>
      </c>
      <c r="Y43" s="12">
        <v>125</v>
      </c>
      <c r="Z43" s="85">
        <v>510</v>
      </c>
      <c r="AA43" s="25" t="s">
        <v>2</v>
      </c>
      <c r="AB43" s="114"/>
      <c r="AC43" s="114"/>
      <c r="AD43" s="115"/>
      <c r="AE43" s="115"/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  <c r="HH43" s="1"/>
      <c r="HI43" s="1"/>
      <c r="HJ43" s="7"/>
      <c r="HK43" s="7"/>
      <c r="HL43" s="1"/>
      <c r="HM43" s="1"/>
      <c r="HN43" s="7"/>
      <c r="HO43" s="7"/>
    </row>
    <row r="44" spans="1:223" ht="12.75" x14ac:dyDescent="0.2">
      <c r="A44" s="32">
        <v>42</v>
      </c>
      <c r="B44" s="65" t="s">
        <v>123</v>
      </c>
      <c r="C44" s="65" t="s">
        <v>226</v>
      </c>
      <c r="D44" s="66" t="s">
        <v>171</v>
      </c>
      <c r="E44" s="32" t="s">
        <v>239</v>
      </c>
      <c r="F44" s="101">
        <v>261</v>
      </c>
      <c r="G44" s="102" t="s">
        <v>240</v>
      </c>
      <c r="H44" s="101" t="s">
        <v>51</v>
      </c>
      <c r="I44" s="101" t="s">
        <v>241</v>
      </c>
      <c r="J44" s="51">
        <v>1600</v>
      </c>
      <c r="K44" s="69" t="s">
        <v>128</v>
      </c>
      <c r="L44" s="21">
        <f ca="1">IFERROR(__xludf.DUMMYFUNCTION("MAX(
  ARRAYFORMULA(
    IF(
      P44:ACD44&lt;&gt;"""",
      IFERROR(VALUE(REGEXEXTRACT(P$1:ACD$1,""\d+"")),0),
      0
    )
  )
)
"),3)</f>
        <v>3</v>
      </c>
      <c r="M44" s="21">
        <f ca="1">IFERROR(__xludf.DUMMYFUNCTION("COUNTIF(
  FILTER(T44:ACC44, REGEXMATCH(T$2:ACC$2,""Validación"")),
  ""❌""
)
"),0)</f>
        <v>0</v>
      </c>
      <c r="N44" s="83">
        <f t="shared" si="5"/>
        <v>1490</v>
      </c>
      <c r="O44" s="83">
        <f t="shared" si="7"/>
        <v>7010</v>
      </c>
      <c r="P44" s="23">
        <v>46146</v>
      </c>
      <c r="Q44" s="12" t="s">
        <v>132</v>
      </c>
      <c r="R44" s="85">
        <v>530</v>
      </c>
      <c r="S44" s="25" t="s">
        <v>2</v>
      </c>
      <c r="T44" s="23">
        <v>46153</v>
      </c>
      <c r="U44" s="12">
        <v>150</v>
      </c>
      <c r="V44" s="85">
        <v>480</v>
      </c>
      <c r="W44" s="25" t="s">
        <v>2</v>
      </c>
      <c r="X44" s="23">
        <v>46160</v>
      </c>
      <c r="Y44" s="12">
        <v>150</v>
      </c>
      <c r="Z44" s="85">
        <v>480</v>
      </c>
      <c r="AA44" s="25" t="s">
        <v>2</v>
      </c>
      <c r="AB44" s="114"/>
      <c r="AC44" s="114"/>
      <c r="AD44" s="115"/>
      <c r="AE44" s="115"/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  <c r="HH44" s="1"/>
      <c r="HI44" s="1"/>
      <c r="HJ44" s="7"/>
      <c r="HK44" s="7"/>
      <c r="HL44" s="1"/>
      <c r="HM44" s="1"/>
      <c r="HN44" s="7"/>
      <c r="HO44" s="7"/>
    </row>
    <row r="45" spans="1:223" ht="14.25" customHeight="1" x14ac:dyDescent="0.2">
      <c r="A45" s="12">
        <v>43</v>
      </c>
      <c r="B45" s="65" t="s">
        <v>123</v>
      </c>
      <c r="C45" s="65" t="s">
        <v>242</v>
      </c>
      <c r="D45" s="65" t="s">
        <v>243</v>
      </c>
      <c r="E45" s="32" t="s">
        <v>244</v>
      </c>
      <c r="F45" s="101">
        <v>156</v>
      </c>
      <c r="G45" s="102" t="s">
        <v>245</v>
      </c>
      <c r="H45" s="101" t="s">
        <v>246</v>
      </c>
      <c r="I45" s="101" t="s">
        <v>247</v>
      </c>
      <c r="J45" s="51">
        <v>500</v>
      </c>
      <c r="K45" s="69" t="s">
        <v>128</v>
      </c>
      <c r="L45" s="21">
        <f ca="1">IFERROR(__xludf.DUMMYFUNCTION("MAX(
  ARRAYFORMULA(
    IF(
      P45:ACD45&lt;&gt;"""",
      IFERROR(VALUE(REGEXEXTRACT(P$1:ACD$1,""\d+"")),0),
      0
    )
  )
)
"),1)</f>
        <v>1</v>
      </c>
      <c r="M45" s="21">
        <f ca="1">IFERROR(__xludf.DUMMYFUNCTION("COUNTIF(
  FILTER(T45:ACC45, REGEXMATCH(T$2:ACC$2,""Validación"")),
  ""❌""
)
"),0)</f>
        <v>0</v>
      </c>
      <c r="N45" s="83">
        <f t="shared" si="5"/>
        <v>480</v>
      </c>
      <c r="O45" s="83">
        <f t="shared" si="7"/>
        <v>2205</v>
      </c>
      <c r="P45" s="23">
        <v>46160</v>
      </c>
      <c r="Q45" s="12" t="s">
        <v>132</v>
      </c>
      <c r="R45" s="85">
        <v>480</v>
      </c>
      <c r="S45" s="25" t="s">
        <v>2</v>
      </c>
      <c r="T45" s="23"/>
      <c r="U45" s="12"/>
      <c r="V45" s="85"/>
      <c r="W45" s="25"/>
      <c r="X45" s="23"/>
      <c r="Y45" s="12"/>
      <c r="Z45" s="85"/>
      <c r="AA45" s="2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  <c r="HH45" s="1"/>
      <c r="HI45" s="1"/>
      <c r="HJ45" s="7"/>
      <c r="HK45" s="7"/>
      <c r="HL45" s="1"/>
      <c r="HM45" s="1"/>
      <c r="HN45" s="7"/>
      <c r="HO45" s="7"/>
    </row>
    <row r="46" spans="1:223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  <c r="HH46" s="1"/>
      <c r="HI46" s="1"/>
      <c r="HJ46" s="7"/>
      <c r="HK46" s="7"/>
      <c r="HL46" s="1"/>
      <c r="HM46" s="1"/>
      <c r="HN46" s="7"/>
      <c r="HO46" s="7"/>
    </row>
    <row r="47" spans="1:223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  <c r="HH47" s="1"/>
      <c r="HI47" s="1"/>
      <c r="HJ47" s="7"/>
      <c r="HK47" s="7"/>
      <c r="HL47" s="1"/>
      <c r="HM47" s="1"/>
      <c r="HN47" s="7"/>
      <c r="HO47" s="7"/>
    </row>
    <row r="48" spans="1:223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  <c r="HH48" s="1"/>
      <c r="HI48" s="1"/>
      <c r="HJ48" s="7"/>
      <c r="HK48" s="7"/>
      <c r="HL48" s="1"/>
      <c r="HM48" s="1"/>
      <c r="HN48" s="7"/>
      <c r="HO48" s="7"/>
    </row>
    <row r="49" spans="1:223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  <c r="HH49" s="1"/>
      <c r="HI49" s="1"/>
      <c r="HJ49" s="7"/>
      <c r="HK49" s="7"/>
      <c r="HL49" s="1"/>
      <c r="HM49" s="1"/>
      <c r="HN49" s="7"/>
      <c r="HO49" s="7"/>
    </row>
    <row r="50" spans="1:223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  <c r="HH50" s="1"/>
      <c r="HI50" s="1"/>
      <c r="HJ50" s="7"/>
      <c r="HK50" s="7"/>
      <c r="HL50" s="1"/>
      <c r="HM50" s="1"/>
      <c r="HN50" s="7"/>
      <c r="HO50" s="7"/>
    </row>
    <row r="51" spans="1:223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  <c r="HH51" s="1"/>
      <c r="HI51" s="1"/>
      <c r="HJ51" s="7"/>
      <c r="HK51" s="7"/>
      <c r="HL51" s="1"/>
      <c r="HM51" s="1"/>
      <c r="HN51" s="7"/>
      <c r="HO51" s="7"/>
    </row>
    <row r="52" spans="1:223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  <c r="HH52" s="1"/>
      <c r="HI52" s="1"/>
      <c r="HJ52" s="7"/>
      <c r="HK52" s="7"/>
      <c r="HL52" s="1"/>
      <c r="HM52" s="1"/>
      <c r="HN52" s="7"/>
      <c r="HO52" s="7"/>
    </row>
    <row r="53" spans="1:223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  <c r="HH53" s="1"/>
      <c r="HI53" s="1"/>
      <c r="HJ53" s="7"/>
      <c r="HK53" s="7"/>
      <c r="HL53" s="1"/>
      <c r="HM53" s="1"/>
      <c r="HN53" s="7"/>
      <c r="HO53" s="7"/>
    </row>
    <row r="54" spans="1:223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  <c r="HH54" s="1"/>
      <c r="HI54" s="1"/>
      <c r="HJ54" s="7"/>
      <c r="HK54" s="7"/>
      <c r="HL54" s="1"/>
      <c r="HM54" s="1"/>
      <c r="HN54" s="7"/>
      <c r="HO54" s="7"/>
    </row>
    <row r="55" spans="1:223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  <c r="HH55" s="1"/>
      <c r="HI55" s="1"/>
      <c r="HJ55" s="7"/>
      <c r="HK55" s="7"/>
      <c r="HL55" s="1"/>
      <c r="HM55" s="1"/>
      <c r="HN55" s="7"/>
      <c r="HO55" s="7"/>
    </row>
    <row r="56" spans="1:223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  <c r="HH56" s="1"/>
      <c r="HI56" s="1"/>
      <c r="HJ56" s="7"/>
      <c r="HK56" s="7"/>
      <c r="HL56" s="1"/>
      <c r="HM56" s="1"/>
      <c r="HN56" s="7"/>
      <c r="HO56" s="7"/>
    </row>
    <row r="57" spans="1:223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  <c r="HH57" s="1"/>
      <c r="HI57" s="1"/>
      <c r="HJ57" s="7"/>
      <c r="HK57" s="7"/>
      <c r="HL57" s="1"/>
      <c r="HM57" s="1"/>
      <c r="HN57" s="7"/>
      <c r="HO57" s="7"/>
    </row>
    <row r="58" spans="1:223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  <c r="HH58" s="1"/>
      <c r="HI58" s="1"/>
      <c r="HJ58" s="7"/>
      <c r="HK58" s="7"/>
      <c r="HL58" s="1"/>
      <c r="HM58" s="1"/>
      <c r="HN58" s="7"/>
      <c r="HO58" s="7"/>
    </row>
    <row r="59" spans="1:223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  <c r="HH59" s="1"/>
      <c r="HI59" s="1"/>
      <c r="HJ59" s="7"/>
      <c r="HK59" s="7"/>
      <c r="HL59" s="1"/>
      <c r="HM59" s="1"/>
      <c r="HN59" s="7"/>
      <c r="HO59" s="7"/>
    </row>
    <row r="60" spans="1:223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  <c r="HH60" s="1"/>
      <c r="HI60" s="1"/>
      <c r="HJ60" s="7"/>
      <c r="HK60" s="7"/>
      <c r="HL60" s="1"/>
      <c r="HM60" s="1"/>
      <c r="HN60" s="7"/>
      <c r="HO60" s="7"/>
    </row>
    <row r="61" spans="1:223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  <c r="HH61" s="1"/>
      <c r="HI61" s="1"/>
      <c r="HJ61" s="7"/>
      <c r="HK61" s="7"/>
      <c r="HL61" s="1"/>
      <c r="HM61" s="1"/>
      <c r="HN61" s="7"/>
      <c r="HO61" s="7"/>
    </row>
    <row r="62" spans="1:223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  <c r="HH62" s="1"/>
      <c r="HI62" s="1"/>
      <c r="HJ62" s="7"/>
      <c r="HK62" s="7"/>
      <c r="HL62" s="1"/>
      <c r="HM62" s="1"/>
      <c r="HN62" s="7"/>
      <c r="HO62" s="7"/>
    </row>
    <row r="63" spans="1:223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  <c r="HH63" s="1"/>
      <c r="HI63" s="1"/>
      <c r="HJ63" s="7"/>
      <c r="HK63" s="7"/>
      <c r="HL63" s="1"/>
      <c r="HM63" s="1"/>
      <c r="HN63" s="7"/>
      <c r="HO63" s="7"/>
    </row>
    <row r="64" spans="1:223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  <c r="HH64" s="1"/>
      <c r="HI64" s="1"/>
      <c r="HJ64" s="7"/>
      <c r="HK64" s="7"/>
      <c r="HL64" s="1"/>
      <c r="HM64" s="1"/>
      <c r="HN64" s="7"/>
      <c r="HO64" s="7"/>
    </row>
    <row r="65" spans="1:223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  <c r="HH65" s="1"/>
      <c r="HI65" s="1"/>
      <c r="HJ65" s="7"/>
      <c r="HK65" s="7"/>
      <c r="HL65" s="1"/>
      <c r="HM65" s="1"/>
      <c r="HN65" s="7"/>
      <c r="HO65" s="7"/>
    </row>
    <row r="66" spans="1:223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  <c r="HH66" s="1"/>
      <c r="HI66" s="1"/>
      <c r="HJ66" s="7"/>
      <c r="HK66" s="7"/>
      <c r="HL66" s="1"/>
      <c r="HM66" s="1"/>
      <c r="HN66" s="7"/>
      <c r="HO66" s="7"/>
    </row>
    <row r="67" spans="1:223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  <c r="HH67" s="1"/>
      <c r="HI67" s="1"/>
      <c r="HJ67" s="7"/>
      <c r="HK67" s="7"/>
      <c r="HL67" s="1"/>
      <c r="HM67" s="1"/>
      <c r="HN67" s="7"/>
      <c r="HO67" s="7"/>
    </row>
    <row r="68" spans="1:223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  <c r="HH68" s="1"/>
      <c r="HI68" s="1"/>
      <c r="HJ68" s="7"/>
      <c r="HK68" s="7"/>
      <c r="HL68" s="1"/>
      <c r="HM68" s="1"/>
      <c r="HN68" s="7"/>
      <c r="HO68" s="7"/>
    </row>
    <row r="69" spans="1:223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  <c r="HH69" s="1"/>
      <c r="HI69" s="1"/>
      <c r="HJ69" s="7"/>
      <c r="HK69" s="7"/>
      <c r="HL69" s="1"/>
      <c r="HM69" s="1"/>
      <c r="HN69" s="7"/>
      <c r="HO69" s="7"/>
    </row>
    <row r="70" spans="1:223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  <c r="HH70" s="1"/>
      <c r="HI70" s="1"/>
      <c r="HJ70" s="7"/>
      <c r="HK70" s="7"/>
      <c r="HL70" s="1"/>
      <c r="HM70" s="1"/>
      <c r="HN70" s="7"/>
      <c r="HO70" s="7"/>
    </row>
    <row r="71" spans="1:223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  <c r="HH71" s="1"/>
      <c r="HI71" s="1"/>
      <c r="HJ71" s="7"/>
      <c r="HK71" s="7"/>
      <c r="HL71" s="1"/>
      <c r="HM71" s="1"/>
      <c r="HN71" s="7"/>
      <c r="HO71" s="7"/>
    </row>
    <row r="72" spans="1:223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  <c r="HH72" s="1"/>
      <c r="HI72" s="1"/>
      <c r="HJ72" s="7"/>
      <c r="HK72" s="7"/>
      <c r="HL72" s="1"/>
      <c r="HM72" s="1"/>
      <c r="HN72" s="7"/>
      <c r="HO72" s="7"/>
    </row>
    <row r="73" spans="1:223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  <c r="HH73" s="1"/>
      <c r="HI73" s="1"/>
      <c r="HJ73" s="7"/>
      <c r="HK73" s="7"/>
      <c r="HL73" s="1"/>
      <c r="HM73" s="1"/>
      <c r="HN73" s="7"/>
      <c r="HO73" s="7"/>
    </row>
    <row r="74" spans="1:223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  <c r="HH74" s="1"/>
      <c r="HI74" s="1"/>
      <c r="HJ74" s="7"/>
      <c r="HK74" s="7"/>
      <c r="HL74" s="1"/>
      <c r="HM74" s="1"/>
      <c r="HN74" s="7"/>
      <c r="HO74" s="7"/>
    </row>
    <row r="75" spans="1:223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  <c r="HH75" s="1"/>
      <c r="HI75" s="1"/>
      <c r="HJ75" s="7"/>
      <c r="HK75" s="7"/>
      <c r="HL75" s="1"/>
      <c r="HM75" s="1"/>
      <c r="HN75" s="7"/>
      <c r="HO75" s="7"/>
    </row>
    <row r="76" spans="1:223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  <c r="HH76" s="1"/>
      <c r="HI76" s="1"/>
      <c r="HJ76" s="7"/>
      <c r="HK76" s="7"/>
      <c r="HL76" s="1"/>
      <c r="HM76" s="1"/>
      <c r="HN76" s="7"/>
      <c r="HO76" s="7"/>
    </row>
    <row r="77" spans="1:223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  <c r="HH77" s="1"/>
      <c r="HI77" s="1"/>
      <c r="HJ77" s="7"/>
      <c r="HK77" s="7"/>
      <c r="HL77" s="1"/>
      <c r="HM77" s="1"/>
      <c r="HN77" s="7"/>
      <c r="HO77" s="7"/>
    </row>
    <row r="78" spans="1:223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  <c r="HH78" s="1"/>
      <c r="HI78" s="1"/>
      <c r="HJ78" s="7"/>
      <c r="HK78" s="7"/>
      <c r="HL78" s="1"/>
      <c r="HM78" s="1"/>
      <c r="HN78" s="7"/>
      <c r="HO78" s="7"/>
    </row>
    <row r="79" spans="1:223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  <c r="HH79" s="1"/>
      <c r="HI79" s="1"/>
      <c r="HJ79" s="7"/>
      <c r="HK79" s="7"/>
      <c r="HL79" s="1"/>
      <c r="HM79" s="1"/>
      <c r="HN79" s="7"/>
      <c r="HO79" s="7"/>
    </row>
    <row r="80" spans="1:223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  <c r="HH80" s="1"/>
      <c r="HI80" s="1"/>
      <c r="HJ80" s="7"/>
      <c r="HK80" s="7"/>
      <c r="HL80" s="1"/>
      <c r="HM80" s="1"/>
      <c r="HN80" s="7"/>
      <c r="HO80" s="7"/>
    </row>
    <row r="81" spans="1:223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  <c r="HH81" s="1"/>
      <c r="HI81" s="1"/>
      <c r="HJ81" s="7"/>
      <c r="HK81" s="7"/>
      <c r="HL81" s="1"/>
      <c r="HM81" s="1"/>
      <c r="HN81" s="7"/>
      <c r="HO81" s="7"/>
    </row>
    <row r="82" spans="1:223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  <c r="HH82" s="1"/>
      <c r="HI82" s="1"/>
      <c r="HJ82" s="7"/>
      <c r="HK82" s="7"/>
      <c r="HL82" s="1"/>
      <c r="HM82" s="1"/>
      <c r="HN82" s="7"/>
      <c r="HO82" s="7"/>
    </row>
    <row r="83" spans="1:223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  <c r="HH83" s="1"/>
      <c r="HI83" s="1"/>
      <c r="HJ83" s="7"/>
      <c r="HK83" s="7"/>
      <c r="HL83" s="1"/>
      <c r="HM83" s="1"/>
      <c r="HN83" s="7"/>
      <c r="HO83" s="7"/>
    </row>
    <row r="84" spans="1:223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  <c r="HH84" s="1"/>
      <c r="HI84" s="1"/>
      <c r="HJ84" s="7"/>
      <c r="HK84" s="7"/>
      <c r="HL84" s="1"/>
      <c r="HM84" s="1"/>
      <c r="HN84" s="7"/>
      <c r="HO84" s="7"/>
    </row>
    <row r="85" spans="1:223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  <c r="HH85" s="1"/>
      <c r="HI85" s="1"/>
      <c r="HJ85" s="7"/>
      <c r="HK85" s="7"/>
      <c r="HL85" s="1"/>
      <c r="HM85" s="1"/>
      <c r="HN85" s="7"/>
      <c r="HO85" s="7"/>
    </row>
    <row r="86" spans="1:223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  <c r="HH86" s="1"/>
      <c r="HI86" s="1"/>
      <c r="HJ86" s="7"/>
      <c r="HK86" s="7"/>
      <c r="HL86" s="1"/>
      <c r="HM86" s="1"/>
      <c r="HN86" s="7"/>
      <c r="HO86" s="7"/>
    </row>
    <row r="87" spans="1:223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  <c r="HH87" s="1"/>
      <c r="HI87" s="1"/>
      <c r="HJ87" s="7"/>
      <c r="HK87" s="7"/>
      <c r="HL87" s="1"/>
      <c r="HM87" s="1"/>
      <c r="HN87" s="7"/>
      <c r="HO87" s="7"/>
    </row>
    <row r="88" spans="1:223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  <c r="HH88" s="1"/>
      <c r="HI88" s="1"/>
      <c r="HJ88" s="7"/>
      <c r="HK88" s="7"/>
      <c r="HL88" s="1"/>
      <c r="HM88" s="1"/>
      <c r="HN88" s="7"/>
      <c r="HO88" s="7"/>
    </row>
    <row r="89" spans="1:223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  <c r="HH89" s="1"/>
      <c r="HI89" s="1"/>
      <c r="HJ89" s="7"/>
      <c r="HK89" s="7"/>
      <c r="HL89" s="1"/>
      <c r="HM89" s="1"/>
      <c r="HN89" s="7"/>
      <c r="HO89" s="7"/>
    </row>
    <row r="90" spans="1:223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  <c r="HH90" s="1"/>
      <c r="HI90" s="1"/>
      <c r="HJ90" s="7"/>
      <c r="HK90" s="7"/>
      <c r="HL90" s="1"/>
      <c r="HM90" s="1"/>
      <c r="HN90" s="7"/>
      <c r="HO90" s="7"/>
    </row>
    <row r="91" spans="1:223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  <c r="HH91" s="1"/>
      <c r="HI91" s="1"/>
      <c r="HJ91" s="7"/>
      <c r="HK91" s="7"/>
      <c r="HL91" s="1"/>
      <c r="HM91" s="1"/>
      <c r="HN91" s="7"/>
      <c r="HO91" s="7"/>
    </row>
    <row r="92" spans="1:223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  <c r="HH92" s="1"/>
      <c r="HI92" s="1"/>
      <c r="HJ92" s="7"/>
      <c r="HK92" s="7"/>
      <c r="HL92" s="1"/>
      <c r="HM92" s="1"/>
      <c r="HN92" s="7"/>
      <c r="HO92" s="7"/>
    </row>
    <row r="93" spans="1:223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  <c r="HH93" s="1"/>
      <c r="HI93" s="1"/>
      <c r="HJ93" s="7"/>
      <c r="HK93" s="7"/>
      <c r="HL93" s="1"/>
      <c r="HM93" s="1"/>
      <c r="HN93" s="7"/>
      <c r="HO93" s="7"/>
    </row>
    <row r="94" spans="1:223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  <c r="HH94" s="1"/>
      <c r="HI94" s="1"/>
      <c r="HJ94" s="7"/>
      <c r="HK94" s="7"/>
      <c r="HL94" s="1"/>
      <c r="HM94" s="1"/>
      <c r="HN94" s="7"/>
      <c r="HO94" s="7"/>
    </row>
    <row r="95" spans="1:223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  <c r="HH95" s="1"/>
      <c r="HI95" s="1"/>
      <c r="HJ95" s="7"/>
      <c r="HK95" s="7"/>
      <c r="HL95" s="1"/>
      <c r="HM95" s="1"/>
      <c r="HN95" s="7"/>
      <c r="HO95" s="7"/>
    </row>
    <row r="96" spans="1:223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  <c r="HH96" s="1"/>
      <c r="HI96" s="1"/>
      <c r="HJ96" s="7"/>
      <c r="HK96" s="7"/>
      <c r="HL96" s="1"/>
      <c r="HM96" s="1"/>
      <c r="HN96" s="7"/>
      <c r="HO96" s="7"/>
    </row>
    <row r="97" spans="1:223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  <c r="HH97" s="1"/>
      <c r="HI97" s="1"/>
      <c r="HJ97" s="7"/>
      <c r="HK97" s="7"/>
      <c r="HL97" s="1"/>
      <c r="HM97" s="1"/>
      <c r="HN97" s="7"/>
      <c r="HO97" s="7"/>
    </row>
    <row r="98" spans="1:223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  <c r="HH98" s="1"/>
      <c r="HI98" s="1"/>
      <c r="HJ98" s="7"/>
      <c r="HK98" s="7"/>
      <c r="HL98" s="1"/>
      <c r="HM98" s="1"/>
      <c r="HN98" s="7"/>
      <c r="HO98" s="7"/>
    </row>
    <row r="99" spans="1:223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  <c r="HH99" s="1"/>
      <c r="HI99" s="1"/>
      <c r="HJ99" s="7"/>
      <c r="HK99" s="7"/>
      <c r="HL99" s="1"/>
      <c r="HM99" s="1"/>
      <c r="HN99" s="7"/>
      <c r="HO99" s="7"/>
    </row>
    <row r="100" spans="1:223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  <c r="HH100" s="1"/>
      <c r="HI100" s="1"/>
      <c r="HJ100" s="7"/>
      <c r="HK100" s="7"/>
      <c r="HL100" s="1"/>
      <c r="HM100" s="1"/>
      <c r="HN100" s="7"/>
      <c r="HO100" s="7"/>
    </row>
    <row r="101" spans="1:223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  <c r="HH101" s="1"/>
      <c r="HI101" s="1"/>
      <c r="HJ101" s="7"/>
      <c r="HK101" s="7"/>
      <c r="HL101" s="1"/>
      <c r="HM101" s="1"/>
      <c r="HN101" s="7"/>
      <c r="HO101" s="7"/>
    </row>
    <row r="102" spans="1:223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  <c r="HH102" s="1"/>
      <c r="HI102" s="1"/>
      <c r="HJ102" s="7"/>
      <c r="HK102" s="7"/>
      <c r="HL102" s="1"/>
      <c r="HM102" s="1"/>
      <c r="HN102" s="7"/>
      <c r="HO102" s="7"/>
    </row>
    <row r="103" spans="1:223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  <c r="HH103" s="1"/>
      <c r="HI103" s="1"/>
      <c r="HJ103" s="7"/>
      <c r="HK103" s="7"/>
      <c r="HL103" s="1"/>
      <c r="HM103" s="1"/>
      <c r="HN103" s="7"/>
      <c r="HO103" s="7"/>
    </row>
    <row r="104" spans="1:223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  <c r="HH104" s="1"/>
      <c r="HI104" s="1"/>
      <c r="HJ104" s="7"/>
      <c r="HK104" s="7"/>
      <c r="HL104" s="1"/>
      <c r="HM104" s="1"/>
      <c r="HN104" s="7"/>
      <c r="HO104" s="7"/>
    </row>
    <row r="105" spans="1:223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  <c r="HH105" s="1"/>
      <c r="HI105" s="1"/>
      <c r="HJ105" s="7"/>
      <c r="HK105" s="7"/>
      <c r="HL105" s="1"/>
      <c r="HM105" s="1"/>
      <c r="HN105" s="7"/>
      <c r="HO105" s="7"/>
    </row>
    <row r="106" spans="1:223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  <c r="HH106" s="1"/>
      <c r="HI106" s="1"/>
      <c r="HJ106" s="7"/>
      <c r="HK106" s="7"/>
      <c r="HL106" s="1"/>
      <c r="HM106" s="1"/>
      <c r="HN106" s="7"/>
      <c r="HO106" s="7"/>
    </row>
    <row r="107" spans="1:223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  <c r="HH107" s="1"/>
      <c r="HI107" s="1"/>
      <c r="HJ107" s="7"/>
      <c r="HK107" s="7"/>
      <c r="HL107" s="1"/>
      <c r="HM107" s="1"/>
      <c r="HN107" s="7"/>
      <c r="HO107" s="7"/>
    </row>
    <row r="108" spans="1:223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  <c r="HH108" s="1"/>
      <c r="HI108" s="1"/>
      <c r="HJ108" s="7"/>
      <c r="HK108" s="7"/>
      <c r="HL108" s="1"/>
      <c r="HM108" s="1"/>
      <c r="HN108" s="7"/>
      <c r="HO108" s="7"/>
    </row>
    <row r="109" spans="1:223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  <c r="HH109" s="1"/>
      <c r="HI109" s="1"/>
      <c r="HJ109" s="7"/>
      <c r="HK109" s="7"/>
      <c r="HL109" s="1"/>
      <c r="HM109" s="1"/>
      <c r="HN109" s="7"/>
      <c r="HO109" s="7"/>
    </row>
    <row r="110" spans="1:223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  <c r="HH110" s="1"/>
      <c r="HI110" s="1"/>
      <c r="HJ110" s="7"/>
      <c r="HK110" s="7"/>
      <c r="HL110" s="1"/>
      <c r="HM110" s="1"/>
      <c r="HN110" s="7"/>
      <c r="HO110" s="7"/>
    </row>
    <row r="111" spans="1:223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  <c r="HH111" s="1"/>
      <c r="HI111" s="1"/>
      <c r="HJ111" s="7"/>
      <c r="HK111" s="7"/>
      <c r="HL111" s="1"/>
      <c r="HM111" s="1"/>
      <c r="HN111" s="7"/>
      <c r="HO111" s="7"/>
    </row>
    <row r="112" spans="1:223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  <c r="HH112" s="1"/>
      <c r="HI112" s="1"/>
      <c r="HJ112" s="7"/>
      <c r="HK112" s="7"/>
      <c r="HL112" s="1"/>
      <c r="HM112" s="1"/>
      <c r="HN112" s="7"/>
      <c r="HO112" s="7"/>
    </row>
    <row r="113" spans="1:223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  <c r="HH113" s="1"/>
      <c r="HI113" s="1"/>
      <c r="HJ113" s="7"/>
      <c r="HK113" s="7"/>
      <c r="HL113" s="1"/>
      <c r="HM113" s="1"/>
      <c r="HN113" s="7"/>
      <c r="HO113" s="7"/>
    </row>
    <row r="114" spans="1:223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  <c r="HH114" s="1"/>
      <c r="HI114" s="1"/>
      <c r="HJ114" s="7"/>
      <c r="HK114" s="7"/>
      <c r="HL114" s="1"/>
      <c r="HM114" s="1"/>
      <c r="HN114" s="7"/>
      <c r="HO114" s="7"/>
    </row>
    <row r="115" spans="1:223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  <c r="HH115" s="1"/>
      <c r="HI115" s="1"/>
      <c r="HJ115" s="7"/>
      <c r="HK115" s="7"/>
      <c r="HL115" s="1"/>
      <c r="HM115" s="1"/>
      <c r="HN115" s="7"/>
      <c r="HO115" s="7"/>
    </row>
    <row r="116" spans="1:223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  <c r="HH116" s="1"/>
      <c r="HI116" s="1"/>
      <c r="HJ116" s="7"/>
      <c r="HK116" s="7"/>
      <c r="HL116" s="1"/>
      <c r="HM116" s="1"/>
      <c r="HN116" s="7"/>
      <c r="HO116" s="7"/>
    </row>
    <row r="117" spans="1:223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  <c r="HH117" s="1"/>
      <c r="HI117" s="1"/>
      <c r="HJ117" s="7"/>
      <c r="HK117" s="7"/>
      <c r="HL117" s="1"/>
      <c r="HM117" s="1"/>
      <c r="HN117" s="7"/>
      <c r="HO117" s="7"/>
    </row>
    <row r="118" spans="1:223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  <c r="HH118" s="1"/>
      <c r="HI118" s="1"/>
      <c r="HJ118" s="7"/>
      <c r="HK118" s="7"/>
      <c r="HL118" s="1"/>
      <c r="HM118" s="1"/>
      <c r="HN118" s="7"/>
      <c r="HO118" s="7"/>
    </row>
    <row r="119" spans="1:223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  <c r="HH119" s="1"/>
      <c r="HI119" s="1"/>
      <c r="HJ119" s="7"/>
      <c r="HK119" s="7"/>
      <c r="HL119" s="1"/>
      <c r="HM119" s="1"/>
      <c r="HN119" s="7"/>
      <c r="HO119" s="7"/>
    </row>
    <row r="120" spans="1:223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  <c r="HH120" s="1"/>
      <c r="HI120" s="1"/>
      <c r="HJ120" s="7"/>
      <c r="HK120" s="7"/>
      <c r="HL120" s="1"/>
      <c r="HM120" s="1"/>
      <c r="HN120" s="7"/>
      <c r="HO120" s="7"/>
    </row>
    <row r="121" spans="1:223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  <c r="HH121" s="1"/>
      <c r="HI121" s="1"/>
      <c r="HJ121" s="7"/>
      <c r="HK121" s="7"/>
      <c r="HL121" s="1"/>
      <c r="HM121" s="1"/>
      <c r="HN121" s="7"/>
      <c r="HO121" s="7"/>
    </row>
    <row r="122" spans="1:223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  <c r="HH122" s="1"/>
      <c r="HI122" s="1"/>
      <c r="HJ122" s="7"/>
      <c r="HK122" s="7"/>
      <c r="HL122" s="1"/>
      <c r="HM122" s="1"/>
      <c r="HN122" s="7"/>
      <c r="HO122" s="7"/>
    </row>
    <row r="123" spans="1:223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  <c r="HH123" s="1"/>
      <c r="HI123" s="1"/>
      <c r="HJ123" s="7"/>
      <c r="HK123" s="7"/>
      <c r="HL123" s="1"/>
      <c r="HM123" s="1"/>
      <c r="HN123" s="7"/>
      <c r="HO123" s="7"/>
    </row>
    <row r="124" spans="1:223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  <c r="HH124" s="1"/>
      <c r="HI124" s="1"/>
      <c r="HJ124" s="7"/>
      <c r="HK124" s="7"/>
      <c r="HL124" s="1"/>
      <c r="HM124" s="1"/>
      <c r="HN124" s="7"/>
      <c r="HO124" s="7"/>
    </row>
    <row r="125" spans="1:223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  <c r="HH125" s="1"/>
      <c r="HI125" s="1"/>
      <c r="HJ125" s="7"/>
      <c r="HK125" s="7"/>
      <c r="HL125" s="1"/>
      <c r="HM125" s="1"/>
      <c r="HN125" s="7"/>
      <c r="HO125" s="7"/>
    </row>
    <row r="126" spans="1:223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  <c r="HH126" s="1"/>
      <c r="HI126" s="1"/>
      <c r="HJ126" s="7"/>
      <c r="HK126" s="7"/>
      <c r="HL126" s="1"/>
      <c r="HM126" s="1"/>
      <c r="HN126" s="7"/>
      <c r="HO126" s="7"/>
    </row>
    <row r="127" spans="1:223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  <c r="HH127" s="1"/>
      <c r="HI127" s="1"/>
      <c r="HJ127" s="7"/>
      <c r="HK127" s="7"/>
      <c r="HL127" s="1"/>
      <c r="HM127" s="1"/>
      <c r="HN127" s="7"/>
      <c r="HO127" s="7"/>
    </row>
    <row r="128" spans="1:223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  <c r="HH128" s="1"/>
      <c r="HI128" s="1"/>
      <c r="HJ128" s="7"/>
      <c r="HK128" s="7"/>
      <c r="HL128" s="1"/>
      <c r="HM128" s="1"/>
      <c r="HN128" s="7"/>
      <c r="HO128" s="7"/>
    </row>
    <row r="129" spans="1:223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  <c r="HH129" s="1"/>
      <c r="HI129" s="1"/>
      <c r="HJ129" s="7"/>
      <c r="HK129" s="7"/>
      <c r="HL129" s="1"/>
      <c r="HM129" s="1"/>
      <c r="HN129" s="7"/>
      <c r="HO129" s="7"/>
    </row>
    <row r="130" spans="1:223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  <c r="HH130" s="1"/>
      <c r="HI130" s="1"/>
      <c r="HJ130" s="7"/>
      <c r="HK130" s="7"/>
      <c r="HL130" s="1"/>
      <c r="HM130" s="1"/>
      <c r="HN130" s="7"/>
      <c r="HO130" s="7"/>
    </row>
    <row r="131" spans="1:223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  <c r="HH131" s="1"/>
      <c r="HI131" s="1"/>
      <c r="HJ131" s="7"/>
      <c r="HK131" s="7"/>
      <c r="HL131" s="1"/>
      <c r="HM131" s="1"/>
      <c r="HN131" s="7"/>
      <c r="HO131" s="7"/>
    </row>
    <row r="132" spans="1:223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  <c r="HH132" s="1"/>
      <c r="HI132" s="1"/>
      <c r="HJ132" s="7"/>
      <c r="HK132" s="7"/>
      <c r="HL132" s="1"/>
      <c r="HM132" s="1"/>
      <c r="HN132" s="7"/>
      <c r="HO132" s="7"/>
    </row>
    <row r="133" spans="1:223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  <c r="HH133" s="1"/>
      <c r="HI133" s="1"/>
      <c r="HJ133" s="7"/>
      <c r="HK133" s="7"/>
      <c r="HL133" s="1"/>
      <c r="HM133" s="1"/>
      <c r="HN133" s="7"/>
      <c r="HO133" s="7"/>
    </row>
    <row r="134" spans="1:223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  <c r="HH134" s="1"/>
      <c r="HI134" s="1"/>
      <c r="HJ134" s="7"/>
      <c r="HK134" s="7"/>
      <c r="HL134" s="1"/>
      <c r="HM134" s="1"/>
      <c r="HN134" s="7"/>
      <c r="HO134" s="7"/>
    </row>
    <row r="135" spans="1:223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  <c r="HH135" s="1"/>
      <c r="HI135" s="1"/>
      <c r="HJ135" s="7"/>
      <c r="HK135" s="7"/>
      <c r="HL135" s="1"/>
      <c r="HM135" s="1"/>
      <c r="HN135" s="7"/>
      <c r="HO135" s="7"/>
    </row>
    <row r="136" spans="1:223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  <c r="HH136" s="1"/>
      <c r="HI136" s="1"/>
      <c r="HJ136" s="7"/>
      <c r="HK136" s="7"/>
      <c r="HL136" s="1"/>
      <c r="HM136" s="1"/>
      <c r="HN136" s="7"/>
      <c r="HO136" s="7"/>
    </row>
    <row r="137" spans="1:223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  <c r="HH137" s="1"/>
      <c r="HI137" s="1"/>
      <c r="HJ137" s="7"/>
      <c r="HK137" s="7"/>
      <c r="HL137" s="1"/>
      <c r="HM137" s="1"/>
      <c r="HN137" s="7"/>
      <c r="HO137" s="7"/>
    </row>
    <row r="138" spans="1:223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  <c r="HH138" s="1"/>
      <c r="HI138" s="1"/>
      <c r="HJ138" s="7"/>
      <c r="HK138" s="7"/>
      <c r="HL138" s="1"/>
      <c r="HM138" s="1"/>
      <c r="HN138" s="7"/>
      <c r="HO138" s="7"/>
    </row>
    <row r="139" spans="1:223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  <c r="HH139" s="1"/>
      <c r="HI139" s="1"/>
      <c r="HJ139" s="7"/>
      <c r="HK139" s="7"/>
      <c r="HL139" s="1"/>
      <c r="HM139" s="1"/>
      <c r="HN139" s="7"/>
      <c r="HO139" s="7"/>
    </row>
    <row r="140" spans="1:223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  <c r="HH140" s="1"/>
      <c r="HI140" s="1"/>
      <c r="HJ140" s="7"/>
      <c r="HK140" s="7"/>
      <c r="HL140" s="1"/>
      <c r="HM140" s="1"/>
      <c r="HN140" s="7"/>
      <c r="HO140" s="7"/>
    </row>
    <row r="141" spans="1:223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  <c r="HH141" s="1"/>
      <c r="HI141" s="1"/>
      <c r="HJ141" s="7"/>
      <c r="HK141" s="7"/>
      <c r="HL141" s="1"/>
      <c r="HM141" s="1"/>
      <c r="HN141" s="7"/>
      <c r="HO141" s="7"/>
    </row>
    <row r="142" spans="1:223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  <c r="HH142" s="1"/>
      <c r="HI142" s="1"/>
      <c r="HJ142" s="7"/>
      <c r="HK142" s="7"/>
      <c r="HL142" s="1"/>
      <c r="HM142" s="1"/>
      <c r="HN142" s="7"/>
      <c r="HO142" s="7"/>
    </row>
    <row r="143" spans="1:223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  <c r="HH143" s="1"/>
      <c r="HI143" s="1"/>
      <c r="HJ143" s="7"/>
      <c r="HK143" s="7"/>
      <c r="HL143" s="1"/>
      <c r="HM143" s="1"/>
      <c r="HN143" s="7"/>
      <c r="HO143" s="7"/>
    </row>
    <row r="144" spans="1:223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  <c r="HH144" s="1"/>
      <c r="HI144" s="1"/>
      <c r="HJ144" s="7"/>
      <c r="HK144" s="7"/>
      <c r="HL144" s="1"/>
      <c r="HM144" s="1"/>
      <c r="HN144" s="7"/>
      <c r="HO144" s="7"/>
    </row>
    <row r="145" spans="1:223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  <c r="HH145" s="1"/>
      <c r="HI145" s="1"/>
      <c r="HJ145" s="7"/>
      <c r="HK145" s="7"/>
      <c r="HL145" s="1"/>
      <c r="HM145" s="1"/>
      <c r="HN145" s="7"/>
      <c r="HO145" s="7"/>
    </row>
    <row r="146" spans="1:223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  <c r="HH146" s="1"/>
      <c r="HI146" s="1"/>
      <c r="HJ146" s="7"/>
      <c r="HK146" s="7"/>
      <c r="HL146" s="1"/>
      <c r="HM146" s="1"/>
      <c r="HN146" s="7"/>
      <c r="HO146" s="7"/>
    </row>
    <row r="147" spans="1:223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  <c r="HH147" s="1"/>
      <c r="HI147" s="1"/>
      <c r="HJ147" s="7"/>
      <c r="HK147" s="7"/>
      <c r="HL147" s="1"/>
      <c r="HM147" s="1"/>
      <c r="HN147" s="7"/>
      <c r="HO147" s="7"/>
    </row>
    <row r="148" spans="1:223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  <c r="HH148" s="1"/>
      <c r="HI148" s="1"/>
      <c r="HJ148" s="7"/>
      <c r="HK148" s="7"/>
      <c r="HL148" s="1"/>
      <c r="HM148" s="1"/>
      <c r="HN148" s="7"/>
      <c r="HO148" s="7"/>
    </row>
    <row r="149" spans="1:223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  <c r="HH149" s="1"/>
      <c r="HI149" s="1"/>
      <c r="HJ149" s="7"/>
      <c r="HK149" s="7"/>
      <c r="HL149" s="1"/>
      <c r="HM149" s="1"/>
      <c r="HN149" s="7"/>
      <c r="HO149" s="7"/>
    </row>
    <row r="150" spans="1:223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  <c r="HH150" s="1"/>
      <c r="HI150" s="1"/>
      <c r="HJ150" s="7"/>
      <c r="HK150" s="7"/>
      <c r="HL150" s="1"/>
      <c r="HM150" s="1"/>
      <c r="HN150" s="7"/>
      <c r="HO150" s="7"/>
    </row>
    <row r="151" spans="1:223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  <c r="HH151" s="1"/>
      <c r="HI151" s="1"/>
      <c r="HJ151" s="7"/>
      <c r="HK151" s="7"/>
      <c r="HL151" s="1"/>
      <c r="HM151" s="1"/>
      <c r="HN151" s="7"/>
      <c r="HO151" s="7"/>
    </row>
    <row r="152" spans="1:223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  <c r="HH152" s="1"/>
      <c r="HI152" s="1"/>
      <c r="HJ152" s="7"/>
      <c r="HK152" s="7"/>
      <c r="HL152" s="1"/>
      <c r="HM152" s="1"/>
      <c r="HN152" s="7"/>
      <c r="HO152" s="7"/>
    </row>
    <row r="153" spans="1:223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  <c r="HH153" s="1"/>
      <c r="HI153" s="1"/>
      <c r="HJ153" s="7"/>
      <c r="HK153" s="7"/>
      <c r="HL153" s="1"/>
      <c r="HM153" s="1"/>
      <c r="HN153" s="7"/>
      <c r="HO153" s="7"/>
    </row>
    <row r="154" spans="1:223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  <c r="HH154" s="1"/>
      <c r="HI154" s="1"/>
      <c r="HJ154" s="7"/>
      <c r="HK154" s="7"/>
      <c r="HL154" s="1"/>
      <c r="HM154" s="1"/>
      <c r="HN154" s="7"/>
      <c r="HO154" s="7"/>
    </row>
    <row r="155" spans="1:223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  <c r="HH155" s="1"/>
      <c r="HI155" s="1"/>
      <c r="HJ155" s="7"/>
      <c r="HK155" s="7"/>
      <c r="HL155" s="1"/>
      <c r="HM155" s="1"/>
      <c r="HN155" s="7"/>
      <c r="HO155" s="7"/>
    </row>
    <row r="156" spans="1:223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  <c r="HH156" s="1"/>
      <c r="HI156" s="1"/>
      <c r="HJ156" s="7"/>
      <c r="HK156" s="7"/>
      <c r="HL156" s="1"/>
      <c r="HM156" s="1"/>
      <c r="HN156" s="7"/>
      <c r="HO156" s="7"/>
    </row>
    <row r="157" spans="1:223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  <c r="HH157" s="1"/>
      <c r="HI157" s="1"/>
      <c r="HJ157" s="7"/>
      <c r="HK157" s="7"/>
      <c r="HL157" s="1"/>
      <c r="HM157" s="1"/>
      <c r="HN157" s="7"/>
      <c r="HO157" s="7"/>
    </row>
    <row r="158" spans="1:223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  <c r="HH158" s="1"/>
      <c r="HI158" s="1"/>
      <c r="HJ158" s="7"/>
      <c r="HK158" s="7"/>
      <c r="HL158" s="1"/>
      <c r="HM158" s="1"/>
      <c r="HN158" s="7"/>
      <c r="HO158" s="7"/>
    </row>
    <row r="159" spans="1:223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  <c r="HH159" s="1"/>
      <c r="HI159" s="1"/>
      <c r="HJ159" s="7"/>
      <c r="HK159" s="7"/>
      <c r="HL159" s="1"/>
      <c r="HM159" s="1"/>
      <c r="HN159" s="7"/>
      <c r="HO159" s="7"/>
    </row>
    <row r="160" spans="1:223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  <c r="HH160" s="1"/>
      <c r="HI160" s="1"/>
      <c r="HJ160" s="7"/>
      <c r="HK160" s="7"/>
      <c r="HL160" s="1"/>
      <c r="HM160" s="1"/>
      <c r="HN160" s="7"/>
      <c r="HO160" s="7"/>
    </row>
    <row r="161" spans="1:223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  <c r="HH161" s="1"/>
      <c r="HI161" s="1"/>
      <c r="HJ161" s="7"/>
      <c r="HK161" s="7"/>
      <c r="HL161" s="1"/>
      <c r="HM161" s="1"/>
      <c r="HN161" s="7"/>
      <c r="HO161" s="7"/>
    </row>
    <row r="162" spans="1:223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  <c r="HH162" s="1"/>
      <c r="HI162" s="1"/>
      <c r="HJ162" s="7"/>
      <c r="HK162" s="7"/>
      <c r="HL162" s="1"/>
      <c r="HM162" s="1"/>
      <c r="HN162" s="7"/>
      <c r="HO162" s="7"/>
    </row>
    <row r="163" spans="1:223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  <c r="HH163" s="1"/>
      <c r="HI163" s="1"/>
      <c r="HJ163" s="7"/>
      <c r="HK163" s="7"/>
      <c r="HL163" s="1"/>
      <c r="HM163" s="1"/>
      <c r="HN163" s="7"/>
      <c r="HO163" s="7"/>
    </row>
    <row r="164" spans="1:223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  <c r="HH164" s="1"/>
      <c r="HI164" s="1"/>
      <c r="HJ164" s="7"/>
      <c r="HK164" s="7"/>
      <c r="HL164" s="1"/>
      <c r="HM164" s="1"/>
      <c r="HN164" s="7"/>
      <c r="HO164" s="7"/>
    </row>
    <row r="165" spans="1:223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  <c r="HH165" s="1"/>
      <c r="HI165" s="1"/>
      <c r="HJ165" s="7"/>
      <c r="HK165" s="7"/>
      <c r="HL165" s="1"/>
      <c r="HM165" s="1"/>
      <c r="HN165" s="7"/>
      <c r="HO165" s="7"/>
    </row>
    <row r="166" spans="1:223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  <c r="HH166" s="1"/>
      <c r="HI166" s="1"/>
      <c r="HJ166" s="7"/>
      <c r="HK166" s="7"/>
      <c r="HL166" s="1"/>
      <c r="HM166" s="1"/>
      <c r="HN166" s="7"/>
      <c r="HO166" s="7"/>
    </row>
    <row r="167" spans="1:223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  <c r="HH167" s="1"/>
      <c r="HI167" s="1"/>
      <c r="HJ167" s="7"/>
      <c r="HK167" s="7"/>
      <c r="HL167" s="1"/>
      <c r="HM167" s="1"/>
      <c r="HN167" s="7"/>
      <c r="HO167" s="7"/>
    </row>
    <row r="168" spans="1:223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  <c r="HH168" s="1"/>
      <c r="HI168" s="1"/>
      <c r="HJ168" s="7"/>
      <c r="HK168" s="7"/>
      <c r="HL168" s="1"/>
      <c r="HM168" s="1"/>
      <c r="HN168" s="7"/>
      <c r="HO168" s="7"/>
    </row>
    <row r="169" spans="1:223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  <c r="HH169" s="1"/>
      <c r="HI169" s="1"/>
      <c r="HJ169" s="7"/>
      <c r="HK169" s="7"/>
      <c r="HL169" s="1"/>
      <c r="HM169" s="1"/>
      <c r="HN169" s="7"/>
      <c r="HO169" s="7"/>
    </row>
    <row r="170" spans="1:223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  <c r="HH170" s="1"/>
      <c r="HI170" s="1"/>
      <c r="HJ170" s="7"/>
      <c r="HK170" s="7"/>
      <c r="HL170" s="1"/>
      <c r="HM170" s="1"/>
      <c r="HN170" s="7"/>
      <c r="HO170" s="7"/>
    </row>
    <row r="171" spans="1:223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  <c r="HH171" s="1"/>
      <c r="HI171" s="1"/>
      <c r="HJ171" s="7"/>
      <c r="HK171" s="7"/>
      <c r="HL171" s="1"/>
      <c r="HM171" s="1"/>
      <c r="HN171" s="7"/>
      <c r="HO171" s="7"/>
    </row>
    <row r="172" spans="1:223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  <c r="HH172" s="1"/>
      <c r="HI172" s="1"/>
      <c r="HJ172" s="7"/>
      <c r="HK172" s="7"/>
      <c r="HL172" s="1"/>
      <c r="HM172" s="1"/>
      <c r="HN172" s="7"/>
      <c r="HO172" s="7"/>
    </row>
    <row r="173" spans="1:223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  <c r="HH173" s="1"/>
      <c r="HI173" s="1"/>
      <c r="HJ173" s="7"/>
      <c r="HK173" s="7"/>
      <c r="HL173" s="1"/>
      <c r="HM173" s="1"/>
      <c r="HN173" s="7"/>
      <c r="HO173" s="7"/>
    </row>
    <row r="174" spans="1:223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  <c r="HH174" s="1"/>
      <c r="HI174" s="1"/>
      <c r="HJ174" s="7"/>
      <c r="HK174" s="7"/>
      <c r="HL174" s="1"/>
      <c r="HM174" s="1"/>
      <c r="HN174" s="7"/>
      <c r="HO174" s="7"/>
    </row>
    <row r="175" spans="1:223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  <c r="HH175" s="1"/>
      <c r="HI175" s="1"/>
      <c r="HJ175" s="7"/>
      <c r="HK175" s="7"/>
      <c r="HL175" s="1"/>
      <c r="HM175" s="1"/>
      <c r="HN175" s="7"/>
      <c r="HO175" s="7"/>
    </row>
    <row r="176" spans="1:223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  <c r="HH176" s="1"/>
      <c r="HI176" s="1"/>
      <c r="HJ176" s="7"/>
      <c r="HK176" s="7"/>
      <c r="HL176" s="1"/>
      <c r="HM176" s="1"/>
      <c r="HN176" s="7"/>
      <c r="HO176" s="7"/>
    </row>
    <row r="177" spans="1:223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  <c r="HH177" s="1"/>
      <c r="HI177" s="1"/>
      <c r="HJ177" s="7"/>
      <c r="HK177" s="7"/>
      <c r="HL177" s="1"/>
      <c r="HM177" s="1"/>
      <c r="HN177" s="7"/>
      <c r="HO177" s="7"/>
    </row>
    <row r="178" spans="1:223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  <c r="HH178" s="1"/>
      <c r="HI178" s="1"/>
      <c r="HJ178" s="7"/>
      <c r="HK178" s="7"/>
      <c r="HL178" s="1"/>
      <c r="HM178" s="1"/>
      <c r="HN178" s="7"/>
      <c r="HO178" s="7"/>
    </row>
    <row r="179" spans="1:223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  <c r="HH179" s="1"/>
      <c r="HI179" s="1"/>
      <c r="HJ179" s="7"/>
      <c r="HK179" s="7"/>
      <c r="HL179" s="1"/>
      <c r="HM179" s="1"/>
      <c r="HN179" s="7"/>
      <c r="HO179" s="7"/>
    </row>
    <row r="180" spans="1:223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  <c r="HH180" s="1"/>
      <c r="HI180" s="1"/>
      <c r="HJ180" s="7"/>
      <c r="HK180" s="7"/>
      <c r="HL180" s="1"/>
      <c r="HM180" s="1"/>
      <c r="HN180" s="7"/>
      <c r="HO180" s="7"/>
    </row>
    <row r="181" spans="1:223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  <c r="HH181" s="1"/>
      <c r="HI181" s="1"/>
      <c r="HJ181" s="7"/>
      <c r="HK181" s="7"/>
      <c r="HL181" s="1"/>
      <c r="HM181" s="1"/>
      <c r="HN181" s="7"/>
      <c r="HO181" s="7"/>
    </row>
    <row r="182" spans="1:223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  <c r="HH182" s="1"/>
      <c r="HI182" s="1"/>
      <c r="HJ182" s="7"/>
      <c r="HK182" s="7"/>
      <c r="HL182" s="1"/>
      <c r="HM182" s="1"/>
      <c r="HN182" s="7"/>
      <c r="HO182" s="7"/>
    </row>
    <row r="183" spans="1:223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  <c r="HH183" s="1"/>
      <c r="HI183" s="1"/>
      <c r="HJ183" s="7"/>
      <c r="HK183" s="7"/>
      <c r="HL183" s="1"/>
      <c r="HM183" s="1"/>
      <c r="HN183" s="7"/>
      <c r="HO183" s="7"/>
    </row>
    <row r="184" spans="1:223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  <c r="HH184" s="1"/>
      <c r="HI184" s="1"/>
      <c r="HJ184" s="7"/>
      <c r="HK184" s="7"/>
      <c r="HL184" s="1"/>
      <c r="HM184" s="1"/>
      <c r="HN184" s="7"/>
      <c r="HO184" s="7"/>
    </row>
    <row r="185" spans="1:223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  <c r="HH185" s="1"/>
      <c r="HI185" s="1"/>
      <c r="HJ185" s="7"/>
      <c r="HK185" s="7"/>
      <c r="HL185" s="1"/>
      <c r="HM185" s="1"/>
      <c r="HN185" s="7"/>
      <c r="HO185" s="7"/>
    </row>
    <row r="186" spans="1:223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  <c r="HH186" s="1"/>
      <c r="HI186" s="1"/>
      <c r="HJ186" s="7"/>
      <c r="HK186" s="7"/>
      <c r="HL186" s="1"/>
      <c r="HM186" s="1"/>
      <c r="HN186" s="7"/>
      <c r="HO186" s="7"/>
    </row>
    <row r="187" spans="1:223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  <c r="HH187" s="1"/>
      <c r="HI187" s="1"/>
      <c r="HJ187" s="7"/>
      <c r="HK187" s="7"/>
      <c r="HL187" s="1"/>
      <c r="HM187" s="1"/>
      <c r="HN187" s="7"/>
      <c r="HO187" s="7"/>
    </row>
    <row r="188" spans="1:223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  <c r="HH188" s="1"/>
      <c r="HI188" s="1"/>
      <c r="HJ188" s="7"/>
      <c r="HK188" s="7"/>
      <c r="HL188" s="1"/>
      <c r="HM188" s="1"/>
      <c r="HN188" s="7"/>
      <c r="HO188" s="7"/>
    </row>
    <row r="189" spans="1:223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  <c r="HH189" s="1"/>
      <c r="HI189" s="1"/>
      <c r="HJ189" s="7"/>
      <c r="HK189" s="7"/>
      <c r="HL189" s="1"/>
      <c r="HM189" s="1"/>
      <c r="HN189" s="7"/>
      <c r="HO189" s="7"/>
    </row>
    <row r="190" spans="1:223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  <c r="HH190" s="1"/>
      <c r="HI190" s="1"/>
      <c r="HJ190" s="7"/>
      <c r="HK190" s="7"/>
      <c r="HL190" s="1"/>
      <c r="HM190" s="1"/>
      <c r="HN190" s="7"/>
      <c r="HO190" s="7"/>
    </row>
    <row r="191" spans="1:223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  <c r="HH191" s="1"/>
      <c r="HI191" s="1"/>
      <c r="HJ191" s="7"/>
      <c r="HK191" s="7"/>
      <c r="HL191" s="1"/>
      <c r="HM191" s="1"/>
      <c r="HN191" s="7"/>
      <c r="HO191" s="7"/>
    </row>
    <row r="192" spans="1:223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  <c r="HH192" s="1"/>
      <c r="HI192" s="1"/>
      <c r="HJ192" s="7"/>
      <c r="HK192" s="7"/>
      <c r="HL192" s="1"/>
      <c r="HM192" s="1"/>
      <c r="HN192" s="7"/>
      <c r="HO192" s="7"/>
    </row>
    <row r="193" spans="1:223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  <c r="HH193" s="1"/>
      <c r="HI193" s="1"/>
      <c r="HJ193" s="7"/>
      <c r="HK193" s="7"/>
      <c r="HL193" s="1"/>
      <c r="HM193" s="1"/>
      <c r="HN193" s="7"/>
      <c r="HO193" s="7"/>
    </row>
    <row r="194" spans="1:223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  <c r="HH194" s="1"/>
      <c r="HI194" s="1"/>
      <c r="HJ194" s="7"/>
      <c r="HK194" s="7"/>
      <c r="HL194" s="1"/>
      <c r="HM194" s="1"/>
      <c r="HN194" s="7"/>
      <c r="HO194" s="7"/>
    </row>
    <row r="195" spans="1:223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  <c r="HH195" s="1"/>
      <c r="HI195" s="1"/>
      <c r="HJ195" s="7"/>
      <c r="HK195" s="7"/>
      <c r="HL195" s="1"/>
      <c r="HM195" s="1"/>
      <c r="HN195" s="7"/>
      <c r="HO195" s="7"/>
    </row>
    <row r="196" spans="1:223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  <c r="HH196" s="1"/>
      <c r="HI196" s="1"/>
      <c r="HJ196" s="7"/>
      <c r="HK196" s="7"/>
      <c r="HL196" s="1"/>
      <c r="HM196" s="1"/>
      <c r="HN196" s="7"/>
      <c r="HO196" s="7"/>
    </row>
    <row r="197" spans="1:223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  <c r="HH197" s="1"/>
      <c r="HI197" s="1"/>
      <c r="HJ197" s="7"/>
      <c r="HK197" s="7"/>
      <c r="HL197" s="1"/>
      <c r="HM197" s="1"/>
      <c r="HN197" s="7"/>
      <c r="HO197" s="7"/>
    </row>
    <row r="198" spans="1:223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  <c r="HH198" s="1"/>
      <c r="HI198" s="1"/>
      <c r="HJ198" s="7"/>
      <c r="HK198" s="7"/>
      <c r="HL198" s="1"/>
      <c r="HM198" s="1"/>
      <c r="HN198" s="7"/>
      <c r="HO198" s="7"/>
    </row>
    <row r="199" spans="1:223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  <c r="HH199" s="1"/>
      <c r="HI199" s="1"/>
      <c r="HJ199" s="7"/>
      <c r="HK199" s="7"/>
      <c r="HL199" s="1"/>
      <c r="HM199" s="1"/>
      <c r="HN199" s="7"/>
      <c r="HO199" s="7"/>
    </row>
    <row r="200" spans="1:223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  <c r="HH200" s="1"/>
      <c r="HI200" s="1"/>
      <c r="HJ200" s="7"/>
      <c r="HK200" s="7"/>
      <c r="HL200" s="1"/>
      <c r="HM200" s="1"/>
      <c r="HN200" s="7"/>
      <c r="HO200" s="7"/>
    </row>
    <row r="201" spans="1:223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  <c r="HH201" s="1"/>
      <c r="HI201" s="1"/>
      <c r="HJ201" s="7"/>
      <c r="HK201" s="7"/>
      <c r="HL201" s="1"/>
      <c r="HM201" s="1"/>
      <c r="HN201" s="7"/>
      <c r="HO201" s="7"/>
    </row>
    <row r="202" spans="1:223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  <c r="HH202" s="1"/>
      <c r="HI202" s="1"/>
      <c r="HJ202" s="7"/>
      <c r="HK202" s="7"/>
      <c r="HL202" s="1"/>
      <c r="HM202" s="1"/>
      <c r="HN202" s="7"/>
      <c r="HO202" s="7"/>
    </row>
    <row r="203" spans="1:223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  <c r="HH203" s="1"/>
      <c r="HI203" s="1"/>
      <c r="HJ203" s="7"/>
      <c r="HK203" s="7"/>
      <c r="HL203" s="1"/>
      <c r="HM203" s="1"/>
      <c r="HN203" s="7"/>
      <c r="HO203" s="7"/>
    </row>
    <row r="204" spans="1:223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  <c r="HH204" s="1"/>
      <c r="HI204" s="1"/>
      <c r="HJ204" s="7"/>
      <c r="HK204" s="7"/>
      <c r="HL204" s="1"/>
      <c r="HM204" s="1"/>
      <c r="HN204" s="7"/>
      <c r="HO204" s="7"/>
    </row>
    <row r="205" spans="1:223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  <c r="HH205" s="1"/>
      <c r="HI205" s="1"/>
      <c r="HJ205" s="7"/>
      <c r="HK205" s="7"/>
      <c r="HL205" s="1"/>
      <c r="HM205" s="1"/>
      <c r="HN205" s="7"/>
      <c r="HO205" s="7"/>
    </row>
    <row r="206" spans="1:223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  <c r="HH206" s="1"/>
      <c r="HI206" s="1"/>
      <c r="HJ206" s="7"/>
      <c r="HK206" s="7"/>
      <c r="HL206" s="1"/>
      <c r="HM206" s="1"/>
      <c r="HN206" s="7"/>
      <c r="HO206" s="7"/>
    </row>
    <row r="207" spans="1:223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  <c r="HH207" s="1"/>
      <c r="HI207" s="1"/>
      <c r="HJ207" s="7"/>
      <c r="HK207" s="7"/>
      <c r="HL207" s="1"/>
      <c r="HM207" s="1"/>
      <c r="HN207" s="7"/>
      <c r="HO207" s="7"/>
    </row>
    <row r="208" spans="1:223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  <c r="HH208" s="1"/>
      <c r="HI208" s="1"/>
      <c r="HJ208" s="7"/>
      <c r="HK208" s="7"/>
      <c r="HL208" s="1"/>
      <c r="HM208" s="1"/>
      <c r="HN208" s="7"/>
      <c r="HO208" s="7"/>
    </row>
    <row r="209" spans="1:223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  <c r="HH209" s="1"/>
      <c r="HI209" s="1"/>
      <c r="HJ209" s="7"/>
      <c r="HK209" s="7"/>
      <c r="HL209" s="1"/>
      <c r="HM209" s="1"/>
      <c r="HN209" s="7"/>
      <c r="HO209" s="7"/>
    </row>
    <row r="210" spans="1:223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  <c r="HH210" s="1"/>
      <c r="HI210" s="1"/>
      <c r="HJ210" s="7"/>
      <c r="HK210" s="7"/>
      <c r="HL210" s="1"/>
      <c r="HM210" s="1"/>
      <c r="HN210" s="7"/>
      <c r="HO210" s="7"/>
    </row>
    <row r="211" spans="1:223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  <c r="HH211" s="1"/>
      <c r="HI211" s="1"/>
      <c r="HJ211" s="7"/>
      <c r="HK211" s="7"/>
      <c r="HL211" s="1"/>
      <c r="HM211" s="1"/>
      <c r="HN211" s="7"/>
      <c r="HO211" s="7"/>
    </row>
    <row r="212" spans="1:223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  <c r="HH212" s="1"/>
      <c r="HI212" s="1"/>
      <c r="HJ212" s="7"/>
      <c r="HK212" s="7"/>
      <c r="HL212" s="1"/>
      <c r="HM212" s="1"/>
      <c r="HN212" s="7"/>
      <c r="HO212" s="7"/>
    </row>
    <row r="213" spans="1:223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  <c r="HH213" s="1"/>
      <c r="HI213" s="1"/>
      <c r="HJ213" s="7"/>
      <c r="HK213" s="7"/>
      <c r="HL213" s="1"/>
      <c r="HM213" s="1"/>
      <c r="HN213" s="7"/>
      <c r="HO213" s="7"/>
    </row>
    <row r="214" spans="1:223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  <c r="HH214" s="1"/>
      <c r="HI214" s="1"/>
      <c r="HJ214" s="7"/>
      <c r="HK214" s="7"/>
      <c r="HL214" s="1"/>
      <c r="HM214" s="1"/>
      <c r="HN214" s="7"/>
      <c r="HO214" s="7"/>
    </row>
    <row r="215" spans="1:223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  <c r="HH215" s="1"/>
      <c r="HI215" s="1"/>
      <c r="HJ215" s="7"/>
      <c r="HK215" s="7"/>
      <c r="HL215" s="1"/>
      <c r="HM215" s="1"/>
      <c r="HN215" s="7"/>
      <c r="HO215" s="7"/>
    </row>
    <row r="216" spans="1:223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  <c r="HH216" s="1"/>
      <c r="HI216" s="1"/>
      <c r="HJ216" s="7"/>
      <c r="HK216" s="7"/>
      <c r="HL216" s="1"/>
      <c r="HM216" s="1"/>
      <c r="HN216" s="7"/>
      <c r="HO216" s="7"/>
    </row>
    <row r="217" spans="1:223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  <c r="HH217" s="1"/>
      <c r="HI217" s="1"/>
      <c r="HJ217" s="7"/>
      <c r="HK217" s="7"/>
      <c r="HL217" s="1"/>
      <c r="HM217" s="1"/>
      <c r="HN217" s="7"/>
      <c r="HO217" s="7"/>
    </row>
    <row r="218" spans="1:223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  <c r="HH218" s="1"/>
      <c r="HI218" s="1"/>
      <c r="HJ218" s="7"/>
      <c r="HK218" s="7"/>
      <c r="HL218" s="1"/>
      <c r="HM218" s="1"/>
      <c r="HN218" s="7"/>
      <c r="HO218" s="7"/>
    </row>
    <row r="219" spans="1:223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  <c r="HH219" s="1"/>
      <c r="HI219" s="1"/>
      <c r="HJ219" s="7"/>
      <c r="HK219" s="7"/>
      <c r="HL219" s="1"/>
      <c r="HM219" s="1"/>
      <c r="HN219" s="7"/>
      <c r="HO219" s="7"/>
    </row>
    <row r="220" spans="1:223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  <c r="HH220" s="1"/>
      <c r="HI220" s="1"/>
      <c r="HJ220" s="7"/>
      <c r="HK220" s="7"/>
      <c r="HL220" s="1"/>
      <c r="HM220" s="1"/>
      <c r="HN220" s="7"/>
      <c r="HO220" s="7"/>
    </row>
    <row r="221" spans="1:223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  <c r="HH221" s="1"/>
      <c r="HI221" s="1"/>
      <c r="HJ221" s="7"/>
      <c r="HK221" s="7"/>
      <c r="HL221" s="1"/>
      <c r="HM221" s="1"/>
      <c r="HN221" s="7"/>
      <c r="HO221" s="7"/>
    </row>
    <row r="222" spans="1:223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  <c r="HH222" s="1"/>
      <c r="HI222" s="1"/>
      <c r="HJ222" s="7"/>
      <c r="HK222" s="7"/>
      <c r="HL222" s="1"/>
      <c r="HM222" s="1"/>
      <c r="HN222" s="7"/>
      <c r="HO222" s="7"/>
    </row>
    <row r="223" spans="1:223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  <c r="HH223" s="1"/>
      <c r="HI223" s="1"/>
      <c r="HJ223" s="7"/>
      <c r="HK223" s="7"/>
      <c r="HL223" s="1"/>
      <c r="HM223" s="1"/>
      <c r="HN223" s="7"/>
      <c r="HO223" s="7"/>
    </row>
    <row r="224" spans="1:223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  <c r="HH224" s="1"/>
      <c r="HI224" s="1"/>
      <c r="HJ224" s="7"/>
      <c r="HK224" s="7"/>
      <c r="HL224" s="1"/>
      <c r="HM224" s="1"/>
      <c r="HN224" s="7"/>
      <c r="HO224" s="7"/>
    </row>
    <row r="225" spans="1:223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  <c r="HH225" s="1"/>
      <c r="HI225" s="1"/>
      <c r="HJ225" s="7"/>
      <c r="HK225" s="7"/>
      <c r="HL225" s="1"/>
      <c r="HM225" s="1"/>
      <c r="HN225" s="7"/>
      <c r="HO225" s="7"/>
    </row>
    <row r="226" spans="1:223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  <c r="HH226" s="1"/>
      <c r="HI226" s="1"/>
      <c r="HJ226" s="7"/>
      <c r="HK226" s="7"/>
      <c r="HL226" s="1"/>
      <c r="HM226" s="1"/>
      <c r="HN226" s="7"/>
      <c r="HO226" s="7"/>
    </row>
    <row r="227" spans="1:223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  <c r="HH227" s="1"/>
      <c r="HI227" s="1"/>
      <c r="HJ227" s="7"/>
      <c r="HK227" s="7"/>
      <c r="HL227" s="1"/>
      <c r="HM227" s="1"/>
      <c r="HN227" s="7"/>
      <c r="HO227" s="7"/>
    </row>
    <row r="228" spans="1:223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  <c r="HH228" s="1"/>
      <c r="HI228" s="1"/>
      <c r="HJ228" s="7"/>
      <c r="HK228" s="7"/>
      <c r="HL228" s="1"/>
      <c r="HM228" s="1"/>
      <c r="HN228" s="7"/>
      <c r="HO228" s="7"/>
    </row>
    <row r="229" spans="1:223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  <c r="HH229" s="1"/>
      <c r="HI229" s="1"/>
      <c r="HJ229" s="7"/>
      <c r="HK229" s="7"/>
      <c r="HL229" s="1"/>
      <c r="HM229" s="1"/>
      <c r="HN229" s="7"/>
      <c r="HO229" s="7"/>
    </row>
    <row r="230" spans="1:223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  <c r="HH230" s="1"/>
      <c r="HI230" s="1"/>
      <c r="HJ230" s="7"/>
      <c r="HK230" s="7"/>
      <c r="HL230" s="1"/>
      <c r="HM230" s="1"/>
      <c r="HN230" s="7"/>
      <c r="HO230" s="7"/>
    </row>
    <row r="231" spans="1:223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  <c r="HH231" s="1"/>
      <c r="HI231" s="1"/>
      <c r="HJ231" s="7"/>
      <c r="HK231" s="7"/>
      <c r="HL231" s="1"/>
      <c r="HM231" s="1"/>
      <c r="HN231" s="7"/>
      <c r="HO231" s="7"/>
    </row>
    <row r="232" spans="1:223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  <c r="HH232" s="1"/>
      <c r="HI232" s="1"/>
      <c r="HJ232" s="7"/>
      <c r="HK232" s="7"/>
      <c r="HL232" s="1"/>
      <c r="HM232" s="1"/>
      <c r="HN232" s="7"/>
      <c r="HO232" s="7"/>
    </row>
    <row r="233" spans="1:223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  <c r="HH233" s="1"/>
      <c r="HI233" s="1"/>
      <c r="HJ233" s="7"/>
      <c r="HK233" s="7"/>
      <c r="HL233" s="1"/>
      <c r="HM233" s="1"/>
      <c r="HN233" s="7"/>
      <c r="HO233" s="7"/>
    </row>
    <row r="234" spans="1:223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  <c r="HH234" s="1"/>
      <c r="HI234" s="1"/>
      <c r="HJ234" s="7"/>
      <c r="HK234" s="7"/>
      <c r="HL234" s="1"/>
      <c r="HM234" s="1"/>
      <c r="HN234" s="7"/>
      <c r="HO234" s="7"/>
    </row>
    <row r="235" spans="1:223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  <c r="HH235" s="1"/>
      <c r="HI235" s="1"/>
      <c r="HJ235" s="7"/>
      <c r="HK235" s="7"/>
      <c r="HL235" s="1"/>
      <c r="HM235" s="1"/>
      <c r="HN235" s="7"/>
      <c r="HO235" s="7"/>
    </row>
    <row r="236" spans="1:223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  <c r="HH236" s="1"/>
      <c r="HI236" s="1"/>
      <c r="HJ236" s="7"/>
      <c r="HK236" s="7"/>
      <c r="HL236" s="1"/>
      <c r="HM236" s="1"/>
      <c r="HN236" s="7"/>
      <c r="HO236" s="7"/>
    </row>
    <row r="237" spans="1:223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  <c r="HH237" s="1"/>
      <c r="HI237" s="1"/>
      <c r="HJ237" s="7"/>
      <c r="HK237" s="7"/>
      <c r="HL237" s="1"/>
      <c r="HM237" s="1"/>
      <c r="HN237" s="7"/>
      <c r="HO237" s="7"/>
    </row>
    <row r="238" spans="1:223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  <c r="HH238" s="1"/>
      <c r="HI238" s="1"/>
      <c r="HJ238" s="7"/>
      <c r="HK238" s="7"/>
      <c r="HL238" s="1"/>
      <c r="HM238" s="1"/>
      <c r="HN238" s="7"/>
      <c r="HO238" s="7"/>
    </row>
    <row r="239" spans="1:223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  <c r="HH239" s="1"/>
      <c r="HI239" s="1"/>
      <c r="HJ239" s="7"/>
      <c r="HK239" s="7"/>
      <c r="HL239" s="1"/>
      <c r="HM239" s="1"/>
      <c r="HN239" s="7"/>
      <c r="HO239" s="7"/>
    </row>
    <row r="240" spans="1:223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  <c r="HH240" s="1"/>
      <c r="HI240" s="1"/>
      <c r="HJ240" s="7"/>
      <c r="HK240" s="7"/>
      <c r="HL240" s="1"/>
      <c r="HM240" s="1"/>
      <c r="HN240" s="7"/>
      <c r="HO240" s="7"/>
    </row>
    <row r="241" spans="1:223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  <c r="HH241" s="1"/>
      <c r="HI241" s="1"/>
      <c r="HJ241" s="7"/>
      <c r="HK241" s="7"/>
      <c r="HL241" s="1"/>
      <c r="HM241" s="1"/>
      <c r="HN241" s="7"/>
      <c r="HO241" s="7"/>
    </row>
    <row r="242" spans="1:223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  <c r="HH242" s="1"/>
      <c r="HI242" s="1"/>
      <c r="HJ242" s="7"/>
      <c r="HK242" s="7"/>
      <c r="HL242" s="1"/>
      <c r="HM242" s="1"/>
      <c r="HN242" s="7"/>
      <c r="HO242" s="7"/>
    </row>
    <row r="243" spans="1:223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  <c r="HH243" s="1"/>
      <c r="HI243" s="1"/>
      <c r="HJ243" s="7"/>
      <c r="HK243" s="7"/>
      <c r="HL243" s="1"/>
      <c r="HM243" s="1"/>
      <c r="HN243" s="7"/>
      <c r="HO243" s="7"/>
    </row>
    <row r="244" spans="1:223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  <c r="HH244" s="1"/>
      <c r="HI244" s="1"/>
      <c r="HJ244" s="7"/>
      <c r="HK244" s="7"/>
      <c r="HL244" s="1"/>
      <c r="HM244" s="1"/>
      <c r="HN244" s="7"/>
      <c r="HO244" s="7"/>
    </row>
    <row r="245" spans="1:223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  <c r="HH245" s="1"/>
      <c r="HI245" s="1"/>
      <c r="HJ245" s="7"/>
      <c r="HK245" s="7"/>
      <c r="HL245" s="1"/>
      <c r="HM245" s="1"/>
      <c r="HN245" s="7"/>
      <c r="HO245" s="7"/>
    </row>
    <row r="246" spans="1:223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  <c r="HH246" s="1"/>
      <c r="HI246" s="1"/>
      <c r="HJ246" s="7"/>
      <c r="HK246" s="7"/>
      <c r="HL246" s="1"/>
      <c r="HM246" s="1"/>
      <c r="HN246" s="7"/>
      <c r="HO246" s="7"/>
    </row>
    <row r="247" spans="1:223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  <c r="HH247" s="1"/>
      <c r="HI247" s="1"/>
      <c r="HJ247" s="7"/>
      <c r="HK247" s="7"/>
      <c r="HL247" s="1"/>
      <c r="HM247" s="1"/>
      <c r="HN247" s="7"/>
      <c r="HO247" s="7"/>
    </row>
    <row r="248" spans="1:223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  <c r="HH248" s="1"/>
      <c r="HI248" s="1"/>
      <c r="HJ248" s="7"/>
      <c r="HK248" s="7"/>
      <c r="HL248" s="1"/>
      <c r="HM248" s="1"/>
      <c r="HN248" s="7"/>
      <c r="HO248" s="7"/>
    </row>
    <row r="249" spans="1:223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  <c r="HH249" s="1"/>
      <c r="HI249" s="1"/>
      <c r="HJ249" s="7"/>
      <c r="HK249" s="7"/>
      <c r="HL249" s="1"/>
      <c r="HM249" s="1"/>
      <c r="HN249" s="7"/>
      <c r="HO249" s="7"/>
    </row>
    <row r="250" spans="1:223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  <c r="HH250" s="1"/>
      <c r="HI250" s="1"/>
      <c r="HJ250" s="7"/>
      <c r="HK250" s="7"/>
      <c r="HL250" s="1"/>
      <c r="HM250" s="1"/>
      <c r="HN250" s="7"/>
      <c r="HO250" s="7"/>
    </row>
    <row r="251" spans="1:223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  <c r="HH251" s="1"/>
      <c r="HI251" s="1"/>
      <c r="HJ251" s="7"/>
      <c r="HK251" s="7"/>
      <c r="HL251" s="1"/>
      <c r="HM251" s="1"/>
      <c r="HN251" s="7"/>
      <c r="HO251" s="7"/>
    </row>
    <row r="252" spans="1:223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  <c r="HH252" s="1"/>
      <c r="HI252" s="1"/>
      <c r="HJ252" s="7"/>
      <c r="HK252" s="7"/>
      <c r="HL252" s="1"/>
      <c r="HM252" s="1"/>
      <c r="HN252" s="7"/>
      <c r="HO252" s="7"/>
    </row>
    <row r="253" spans="1:223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  <c r="HH253" s="1"/>
      <c r="HI253" s="1"/>
      <c r="HJ253" s="7"/>
      <c r="HK253" s="7"/>
      <c r="HL253" s="1"/>
      <c r="HM253" s="1"/>
      <c r="HN253" s="7"/>
      <c r="HO253" s="7"/>
    </row>
    <row r="254" spans="1:223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  <c r="HH254" s="1"/>
      <c r="HI254" s="1"/>
      <c r="HJ254" s="7"/>
      <c r="HK254" s="7"/>
      <c r="HL254" s="1"/>
      <c r="HM254" s="1"/>
      <c r="HN254" s="7"/>
      <c r="HO254" s="7"/>
    </row>
    <row r="255" spans="1:223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  <c r="HH255" s="1"/>
      <c r="HI255" s="1"/>
      <c r="HJ255" s="7"/>
      <c r="HK255" s="7"/>
      <c r="HL255" s="1"/>
      <c r="HM255" s="1"/>
      <c r="HN255" s="7"/>
      <c r="HO255" s="7"/>
    </row>
    <row r="256" spans="1:223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  <c r="HH256" s="1"/>
      <c r="HI256" s="1"/>
      <c r="HJ256" s="7"/>
      <c r="HK256" s="7"/>
      <c r="HL256" s="1"/>
      <c r="HM256" s="1"/>
      <c r="HN256" s="7"/>
      <c r="HO256" s="7"/>
    </row>
    <row r="257" spans="1:223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  <c r="HH257" s="1"/>
      <c r="HI257" s="1"/>
      <c r="HJ257" s="7"/>
      <c r="HK257" s="7"/>
      <c r="HL257" s="1"/>
      <c r="HM257" s="1"/>
      <c r="HN257" s="7"/>
      <c r="HO257" s="7"/>
    </row>
    <row r="258" spans="1:223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  <c r="HH258" s="1"/>
      <c r="HI258" s="1"/>
      <c r="HJ258" s="7"/>
      <c r="HK258" s="7"/>
      <c r="HL258" s="1"/>
      <c r="HM258" s="1"/>
      <c r="HN258" s="7"/>
      <c r="HO258" s="7"/>
    </row>
    <row r="259" spans="1:223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  <c r="HH259" s="1"/>
      <c r="HI259" s="1"/>
      <c r="HJ259" s="7"/>
      <c r="HK259" s="7"/>
      <c r="HL259" s="1"/>
      <c r="HM259" s="1"/>
      <c r="HN259" s="7"/>
      <c r="HO259" s="7"/>
    </row>
    <row r="260" spans="1:223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  <c r="HH260" s="1"/>
      <c r="HI260" s="1"/>
      <c r="HJ260" s="7"/>
      <c r="HK260" s="7"/>
      <c r="HL260" s="1"/>
      <c r="HM260" s="1"/>
      <c r="HN260" s="7"/>
      <c r="HO260" s="7"/>
    </row>
    <row r="261" spans="1:223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  <c r="HH261" s="1"/>
      <c r="HI261" s="1"/>
      <c r="HJ261" s="7"/>
      <c r="HK261" s="7"/>
      <c r="HL261" s="1"/>
      <c r="HM261" s="1"/>
      <c r="HN261" s="7"/>
      <c r="HO261" s="7"/>
    </row>
    <row r="262" spans="1:223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  <c r="HH262" s="1"/>
      <c r="HI262" s="1"/>
      <c r="HJ262" s="7"/>
      <c r="HK262" s="7"/>
      <c r="HL262" s="1"/>
      <c r="HM262" s="1"/>
      <c r="HN262" s="7"/>
      <c r="HO262" s="7"/>
    </row>
    <row r="263" spans="1:223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  <c r="HH263" s="1"/>
      <c r="HI263" s="1"/>
      <c r="HJ263" s="7"/>
      <c r="HK263" s="7"/>
      <c r="HL263" s="1"/>
      <c r="HM263" s="1"/>
      <c r="HN263" s="7"/>
      <c r="HO263" s="7"/>
    </row>
    <row r="264" spans="1:223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  <c r="HH264" s="1"/>
      <c r="HI264" s="1"/>
      <c r="HJ264" s="7"/>
      <c r="HK264" s="7"/>
      <c r="HL264" s="1"/>
      <c r="HM264" s="1"/>
      <c r="HN264" s="7"/>
      <c r="HO264" s="7"/>
    </row>
    <row r="265" spans="1:223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  <c r="HH265" s="1"/>
      <c r="HI265" s="1"/>
      <c r="HJ265" s="7"/>
      <c r="HK265" s="7"/>
      <c r="HL265" s="1"/>
      <c r="HM265" s="1"/>
      <c r="HN265" s="7"/>
      <c r="HO265" s="7"/>
    </row>
    <row r="266" spans="1:223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  <c r="HH266" s="1"/>
      <c r="HI266" s="1"/>
      <c r="HJ266" s="7"/>
      <c r="HK266" s="7"/>
      <c r="HL266" s="1"/>
      <c r="HM266" s="1"/>
      <c r="HN266" s="7"/>
      <c r="HO266" s="7"/>
    </row>
    <row r="267" spans="1:223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  <c r="HH267" s="1"/>
      <c r="HI267" s="1"/>
      <c r="HJ267" s="7"/>
      <c r="HK267" s="7"/>
      <c r="HL267" s="1"/>
      <c r="HM267" s="1"/>
      <c r="HN267" s="7"/>
      <c r="HO267" s="7"/>
    </row>
    <row r="268" spans="1:223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  <c r="HH268" s="1"/>
      <c r="HI268" s="1"/>
      <c r="HJ268" s="7"/>
      <c r="HK268" s="7"/>
      <c r="HL268" s="1"/>
      <c r="HM268" s="1"/>
      <c r="HN268" s="7"/>
      <c r="HO268" s="7"/>
    </row>
    <row r="269" spans="1:223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  <c r="HH269" s="1"/>
      <c r="HI269" s="1"/>
      <c r="HJ269" s="7"/>
      <c r="HK269" s="7"/>
      <c r="HL269" s="1"/>
      <c r="HM269" s="1"/>
      <c r="HN269" s="7"/>
      <c r="HO269" s="7"/>
    </row>
    <row r="270" spans="1:223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  <c r="HH270" s="1"/>
      <c r="HI270" s="1"/>
      <c r="HJ270" s="7"/>
      <c r="HK270" s="7"/>
      <c r="HL270" s="1"/>
      <c r="HM270" s="1"/>
      <c r="HN270" s="7"/>
      <c r="HO270" s="7"/>
    </row>
    <row r="271" spans="1:223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  <c r="HH271" s="1"/>
      <c r="HI271" s="1"/>
      <c r="HJ271" s="7"/>
      <c r="HK271" s="7"/>
      <c r="HL271" s="1"/>
      <c r="HM271" s="1"/>
      <c r="HN271" s="7"/>
      <c r="HO271" s="7"/>
    </row>
    <row r="272" spans="1:223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  <c r="HH272" s="1"/>
      <c r="HI272" s="1"/>
      <c r="HJ272" s="7"/>
      <c r="HK272" s="7"/>
      <c r="HL272" s="1"/>
      <c r="HM272" s="1"/>
      <c r="HN272" s="7"/>
      <c r="HO272" s="7"/>
    </row>
    <row r="273" spans="1:223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  <c r="HH273" s="1"/>
      <c r="HI273" s="1"/>
      <c r="HJ273" s="7"/>
      <c r="HK273" s="7"/>
      <c r="HL273" s="1"/>
      <c r="HM273" s="1"/>
      <c r="HN273" s="7"/>
      <c r="HO273" s="7"/>
    </row>
    <row r="274" spans="1:223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  <c r="HH274" s="1"/>
      <c r="HI274" s="1"/>
      <c r="HJ274" s="7"/>
      <c r="HK274" s="7"/>
      <c r="HL274" s="1"/>
      <c r="HM274" s="1"/>
      <c r="HN274" s="7"/>
      <c r="HO274" s="7"/>
    </row>
    <row r="275" spans="1:223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  <c r="HH275" s="1"/>
      <c r="HI275" s="1"/>
      <c r="HJ275" s="7"/>
      <c r="HK275" s="7"/>
      <c r="HL275" s="1"/>
      <c r="HM275" s="1"/>
      <c r="HN275" s="7"/>
      <c r="HO275" s="7"/>
    </row>
    <row r="276" spans="1:223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  <c r="HH276" s="1"/>
      <c r="HI276" s="1"/>
      <c r="HJ276" s="7"/>
      <c r="HK276" s="7"/>
      <c r="HL276" s="1"/>
      <c r="HM276" s="1"/>
      <c r="HN276" s="7"/>
      <c r="HO276" s="7"/>
    </row>
    <row r="277" spans="1:223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  <c r="HH277" s="1"/>
      <c r="HI277" s="1"/>
      <c r="HJ277" s="7"/>
      <c r="HK277" s="7"/>
      <c r="HL277" s="1"/>
      <c r="HM277" s="1"/>
      <c r="HN277" s="7"/>
      <c r="HO277" s="7"/>
    </row>
    <row r="278" spans="1:223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  <c r="HH278" s="1"/>
      <c r="HI278" s="1"/>
      <c r="HJ278" s="7"/>
      <c r="HK278" s="7"/>
      <c r="HL278" s="1"/>
      <c r="HM278" s="1"/>
      <c r="HN278" s="7"/>
      <c r="HO278" s="7"/>
    </row>
    <row r="279" spans="1:223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  <c r="HH279" s="1"/>
      <c r="HI279" s="1"/>
      <c r="HJ279" s="7"/>
      <c r="HK279" s="7"/>
      <c r="HL279" s="1"/>
      <c r="HM279" s="1"/>
      <c r="HN279" s="7"/>
      <c r="HO279" s="7"/>
    </row>
    <row r="280" spans="1:223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  <c r="HH280" s="1"/>
      <c r="HI280" s="1"/>
      <c r="HJ280" s="7"/>
      <c r="HK280" s="7"/>
      <c r="HL280" s="1"/>
      <c r="HM280" s="1"/>
      <c r="HN280" s="7"/>
      <c r="HO280" s="7"/>
    </row>
    <row r="281" spans="1:223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  <c r="HH281" s="1"/>
      <c r="HI281" s="1"/>
      <c r="HJ281" s="7"/>
      <c r="HK281" s="7"/>
      <c r="HL281" s="1"/>
      <c r="HM281" s="1"/>
      <c r="HN281" s="7"/>
      <c r="HO281" s="7"/>
    </row>
    <row r="282" spans="1:223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  <c r="HH282" s="1"/>
      <c r="HI282" s="1"/>
      <c r="HJ282" s="7"/>
      <c r="HK282" s="7"/>
      <c r="HL282" s="1"/>
      <c r="HM282" s="1"/>
      <c r="HN282" s="7"/>
      <c r="HO282" s="7"/>
    </row>
    <row r="283" spans="1:223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  <c r="HH283" s="1"/>
      <c r="HI283" s="1"/>
      <c r="HJ283" s="7"/>
      <c r="HK283" s="7"/>
      <c r="HL283" s="1"/>
      <c r="HM283" s="1"/>
      <c r="HN283" s="7"/>
      <c r="HO283" s="7"/>
    </row>
    <row r="284" spans="1:223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  <c r="HH284" s="1"/>
      <c r="HI284" s="1"/>
      <c r="HJ284" s="7"/>
      <c r="HK284" s="7"/>
      <c r="HL284" s="1"/>
      <c r="HM284" s="1"/>
      <c r="HN284" s="7"/>
      <c r="HO284" s="7"/>
    </row>
    <row r="285" spans="1:223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  <c r="HH285" s="1"/>
      <c r="HI285" s="1"/>
      <c r="HJ285" s="7"/>
      <c r="HK285" s="7"/>
      <c r="HL285" s="1"/>
      <c r="HM285" s="1"/>
      <c r="HN285" s="7"/>
      <c r="HO285" s="7"/>
    </row>
    <row r="286" spans="1:223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  <c r="HH286" s="1"/>
      <c r="HI286" s="1"/>
      <c r="HJ286" s="7"/>
      <c r="HK286" s="7"/>
      <c r="HL286" s="1"/>
      <c r="HM286" s="1"/>
      <c r="HN286" s="7"/>
      <c r="HO286" s="7"/>
    </row>
    <row r="287" spans="1:223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  <c r="HH287" s="1"/>
      <c r="HI287" s="1"/>
      <c r="HJ287" s="7"/>
      <c r="HK287" s="7"/>
      <c r="HL287" s="1"/>
      <c r="HM287" s="1"/>
      <c r="HN287" s="7"/>
      <c r="HO287" s="7"/>
    </row>
    <row r="288" spans="1:223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  <c r="HH288" s="1"/>
      <c r="HI288" s="1"/>
      <c r="HJ288" s="7"/>
      <c r="HK288" s="7"/>
      <c r="HL288" s="1"/>
      <c r="HM288" s="1"/>
      <c r="HN288" s="7"/>
      <c r="HO288" s="7"/>
    </row>
    <row r="289" spans="1:223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  <c r="HH289" s="1"/>
      <c r="HI289" s="1"/>
      <c r="HJ289" s="7"/>
      <c r="HK289" s="7"/>
      <c r="HL289" s="1"/>
      <c r="HM289" s="1"/>
      <c r="HN289" s="7"/>
      <c r="HO289" s="7"/>
    </row>
    <row r="290" spans="1:223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  <c r="HH290" s="1"/>
      <c r="HI290" s="1"/>
      <c r="HJ290" s="7"/>
      <c r="HK290" s="7"/>
      <c r="HL290" s="1"/>
      <c r="HM290" s="1"/>
      <c r="HN290" s="7"/>
      <c r="HO290" s="7"/>
    </row>
    <row r="291" spans="1:223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  <c r="HH291" s="1"/>
      <c r="HI291" s="1"/>
      <c r="HJ291" s="7"/>
      <c r="HK291" s="7"/>
      <c r="HL291" s="1"/>
      <c r="HM291" s="1"/>
      <c r="HN291" s="7"/>
      <c r="HO291" s="7"/>
    </row>
    <row r="292" spans="1:223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  <c r="HH292" s="1"/>
      <c r="HI292" s="1"/>
      <c r="HJ292" s="7"/>
      <c r="HK292" s="7"/>
      <c r="HL292" s="1"/>
      <c r="HM292" s="1"/>
      <c r="HN292" s="7"/>
      <c r="HO292" s="7"/>
    </row>
    <row r="293" spans="1:223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  <c r="HH293" s="1"/>
      <c r="HI293" s="1"/>
      <c r="HJ293" s="7"/>
      <c r="HK293" s="7"/>
      <c r="HL293" s="1"/>
      <c r="HM293" s="1"/>
      <c r="HN293" s="7"/>
      <c r="HO293" s="7"/>
    </row>
    <row r="294" spans="1:223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  <c r="HH294" s="1"/>
      <c r="HI294" s="1"/>
      <c r="HJ294" s="7"/>
      <c r="HK294" s="7"/>
      <c r="HL294" s="1"/>
      <c r="HM294" s="1"/>
      <c r="HN294" s="7"/>
      <c r="HO294" s="7"/>
    </row>
    <row r="295" spans="1:223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  <c r="HH295" s="1"/>
      <c r="HI295" s="1"/>
      <c r="HJ295" s="7"/>
      <c r="HK295" s="7"/>
      <c r="HL295" s="1"/>
      <c r="HM295" s="1"/>
      <c r="HN295" s="7"/>
      <c r="HO295" s="7"/>
    </row>
    <row r="296" spans="1:223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  <c r="HH296" s="1"/>
      <c r="HI296" s="1"/>
      <c r="HJ296" s="7"/>
      <c r="HK296" s="7"/>
      <c r="HL296" s="1"/>
      <c r="HM296" s="1"/>
      <c r="HN296" s="7"/>
      <c r="HO296" s="7"/>
    </row>
    <row r="297" spans="1:223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  <c r="HH297" s="1"/>
      <c r="HI297" s="1"/>
      <c r="HJ297" s="7"/>
      <c r="HK297" s="7"/>
      <c r="HL297" s="1"/>
      <c r="HM297" s="1"/>
      <c r="HN297" s="7"/>
      <c r="HO297" s="7"/>
    </row>
    <row r="298" spans="1:223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  <c r="HH298" s="1"/>
      <c r="HI298" s="1"/>
      <c r="HJ298" s="7"/>
      <c r="HK298" s="7"/>
      <c r="HL298" s="1"/>
      <c r="HM298" s="1"/>
      <c r="HN298" s="7"/>
      <c r="HO298" s="7"/>
    </row>
    <row r="299" spans="1:223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  <c r="HH299" s="1"/>
      <c r="HI299" s="1"/>
      <c r="HJ299" s="7"/>
      <c r="HK299" s="7"/>
      <c r="HL299" s="1"/>
      <c r="HM299" s="1"/>
      <c r="HN299" s="7"/>
      <c r="HO299" s="7"/>
    </row>
    <row r="300" spans="1:223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  <c r="HH300" s="1"/>
      <c r="HI300" s="1"/>
      <c r="HJ300" s="7"/>
      <c r="HK300" s="7"/>
      <c r="HL300" s="1"/>
      <c r="HM300" s="1"/>
      <c r="HN300" s="7"/>
      <c r="HO300" s="7"/>
    </row>
    <row r="301" spans="1:223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  <c r="HH301" s="1"/>
      <c r="HI301" s="1"/>
      <c r="HJ301" s="7"/>
      <c r="HK301" s="7"/>
      <c r="HL301" s="1"/>
      <c r="HM301" s="1"/>
      <c r="HN301" s="7"/>
      <c r="HO301" s="7"/>
    </row>
    <row r="302" spans="1:223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  <c r="HH302" s="1"/>
      <c r="HI302" s="1"/>
      <c r="HJ302" s="7"/>
      <c r="HK302" s="7"/>
      <c r="HL302" s="1"/>
      <c r="HM302" s="1"/>
      <c r="HN302" s="7"/>
      <c r="HO302" s="7"/>
    </row>
    <row r="303" spans="1:223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  <c r="HH303" s="1"/>
      <c r="HI303" s="1"/>
      <c r="HJ303" s="7"/>
      <c r="HK303" s="7"/>
      <c r="HL303" s="1"/>
      <c r="HM303" s="1"/>
      <c r="HN303" s="7"/>
      <c r="HO303" s="7"/>
    </row>
    <row r="304" spans="1:223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  <c r="HH304" s="1"/>
      <c r="HI304" s="1"/>
      <c r="HJ304" s="7"/>
      <c r="HK304" s="7"/>
      <c r="HL304" s="1"/>
      <c r="HM304" s="1"/>
      <c r="HN304" s="7"/>
      <c r="HO304" s="7"/>
    </row>
    <row r="305" spans="1:223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  <c r="HH305" s="1"/>
      <c r="HI305" s="1"/>
      <c r="HJ305" s="7"/>
      <c r="HK305" s="7"/>
      <c r="HL305" s="1"/>
      <c r="HM305" s="1"/>
      <c r="HN305" s="7"/>
      <c r="HO305" s="7"/>
    </row>
    <row r="306" spans="1:223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  <c r="HH306" s="1"/>
      <c r="HI306" s="1"/>
      <c r="HJ306" s="7"/>
      <c r="HK306" s="7"/>
      <c r="HL306" s="1"/>
      <c r="HM306" s="1"/>
      <c r="HN306" s="7"/>
      <c r="HO306" s="7"/>
    </row>
    <row r="307" spans="1:223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  <c r="HH307" s="1"/>
      <c r="HI307" s="1"/>
      <c r="HJ307" s="7"/>
      <c r="HK307" s="7"/>
      <c r="HL307" s="1"/>
      <c r="HM307" s="1"/>
      <c r="HN307" s="7"/>
      <c r="HO307" s="7"/>
    </row>
    <row r="308" spans="1:223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  <c r="HH308" s="1"/>
      <c r="HI308" s="1"/>
      <c r="HJ308" s="7"/>
      <c r="HK308" s="7"/>
      <c r="HL308" s="1"/>
      <c r="HM308" s="1"/>
      <c r="HN308" s="7"/>
      <c r="HO308" s="7"/>
    </row>
    <row r="309" spans="1:223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  <c r="HH309" s="1"/>
      <c r="HI309" s="1"/>
      <c r="HJ309" s="7"/>
      <c r="HK309" s="7"/>
      <c r="HL309" s="1"/>
      <c r="HM309" s="1"/>
      <c r="HN309" s="7"/>
      <c r="HO309" s="7"/>
    </row>
    <row r="310" spans="1:223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  <c r="HH310" s="1"/>
      <c r="HI310" s="1"/>
      <c r="HJ310" s="7"/>
      <c r="HK310" s="7"/>
      <c r="HL310" s="1"/>
      <c r="HM310" s="1"/>
      <c r="HN310" s="7"/>
      <c r="HO310" s="7"/>
    </row>
    <row r="311" spans="1:223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  <c r="HH311" s="1"/>
      <c r="HI311" s="1"/>
      <c r="HJ311" s="7"/>
      <c r="HK311" s="7"/>
      <c r="HL311" s="1"/>
      <c r="HM311" s="1"/>
      <c r="HN311" s="7"/>
      <c r="HO311" s="7"/>
    </row>
    <row r="312" spans="1:223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  <c r="HH312" s="1"/>
      <c r="HI312" s="1"/>
      <c r="HJ312" s="7"/>
      <c r="HK312" s="7"/>
      <c r="HL312" s="1"/>
      <c r="HM312" s="1"/>
      <c r="HN312" s="7"/>
      <c r="HO312" s="7"/>
    </row>
    <row r="313" spans="1:223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  <c r="HH313" s="1"/>
      <c r="HI313" s="1"/>
      <c r="HJ313" s="7"/>
      <c r="HK313" s="7"/>
      <c r="HL313" s="1"/>
      <c r="HM313" s="1"/>
      <c r="HN313" s="7"/>
      <c r="HO313" s="7"/>
    </row>
    <row r="314" spans="1:223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  <c r="HH314" s="1"/>
      <c r="HI314" s="1"/>
      <c r="HJ314" s="7"/>
      <c r="HK314" s="7"/>
      <c r="HL314" s="1"/>
      <c r="HM314" s="1"/>
      <c r="HN314" s="7"/>
      <c r="HO314" s="7"/>
    </row>
    <row r="315" spans="1:223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  <c r="HH315" s="1"/>
      <c r="HI315" s="1"/>
      <c r="HJ315" s="7"/>
      <c r="HK315" s="7"/>
      <c r="HL315" s="1"/>
      <c r="HM315" s="1"/>
      <c r="HN315" s="7"/>
      <c r="HO315" s="7"/>
    </row>
    <row r="316" spans="1:223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  <c r="HH316" s="1"/>
      <c r="HI316" s="1"/>
      <c r="HJ316" s="7"/>
      <c r="HK316" s="7"/>
      <c r="HL316" s="1"/>
      <c r="HM316" s="1"/>
      <c r="HN316" s="7"/>
      <c r="HO316" s="7"/>
    </row>
    <row r="317" spans="1:223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  <c r="HH317" s="1"/>
      <c r="HI317" s="1"/>
      <c r="HJ317" s="7"/>
      <c r="HK317" s="7"/>
      <c r="HL317" s="1"/>
      <c r="HM317" s="1"/>
      <c r="HN317" s="7"/>
      <c r="HO317" s="7"/>
    </row>
    <row r="318" spans="1:223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  <c r="HH318" s="1"/>
      <c r="HI318" s="1"/>
      <c r="HJ318" s="7"/>
      <c r="HK318" s="7"/>
      <c r="HL318" s="1"/>
      <c r="HM318" s="1"/>
      <c r="HN318" s="7"/>
      <c r="HO318" s="7"/>
    </row>
    <row r="319" spans="1:223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  <c r="HH319" s="1"/>
      <c r="HI319" s="1"/>
      <c r="HJ319" s="7"/>
      <c r="HK319" s="7"/>
      <c r="HL319" s="1"/>
      <c r="HM319" s="1"/>
      <c r="HN319" s="7"/>
      <c r="HO319" s="7"/>
    </row>
    <row r="320" spans="1:223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  <c r="HH320" s="1"/>
      <c r="HI320" s="1"/>
      <c r="HJ320" s="7"/>
      <c r="HK320" s="7"/>
      <c r="HL320" s="1"/>
      <c r="HM320" s="1"/>
      <c r="HN320" s="7"/>
      <c r="HO320" s="7"/>
    </row>
    <row r="321" spans="1:223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  <c r="HH321" s="1"/>
      <c r="HI321" s="1"/>
      <c r="HJ321" s="7"/>
      <c r="HK321" s="7"/>
      <c r="HL321" s="1"/>
      <c r="HM321" s="1"/>
      <c r="HN321" s="7"/>
      <c r="HO321" s="7"/>
    </row>
    <row r="322" spans="1:223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  <c r="HH322" s="1"/>
      <c r="HI322" s="1"/>
      <c r="HJ322" s="7"/>
      <c r="HK322" s="7"/>
      <c r="HL322" s="1"/>
      <c r="HM322" s="1"/>
      <c r="HN322" s="7"/>
      <c r="HO322" s="7"/>
    </row>
    <row r="323" spans="1:223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  <c r="HH323" s="1"/>
      <c r="HI323" s="1"/>
      <c r="HJ323" s="7"/>
      <c r="HK323" s="7"/>
      <c r="HL323" s="1"/>
      <c r="HM323" s="1"/>
      <c r="HN323" s="7"/>
      <c r="HO323" s="7"/>
    </row>
    <row r="324" spans="1:223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  <c r="HH324" s="1"/>
      <c r="HI324" s="1"/>
      <c r="HJ324" s="7"/>
      <c r="HK324" s="7"/>
      <c r="HL324" s="1"/>
      <c r="HM324" s="1"/>
      <c r="HN324" s="7"/>
      <c r="HO324" s="7"/>
    </row>
    <row r="325" spans="1:223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  <c r="HH325" s="1"/>
      <c r="HI325" s="1"/>
      <c r="HJ325" s="7"/>
      <c r="HK325" s="7"/>
      <c r="HL325" s="1"/>
      <c r="HM325" s="1"/>
      <c r="HN325" s="7"/>
      <c r="HO325" s="7"/>
    </row>
    <row r="326" spans="1:223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  <c r="HH326" s="1"/>
      <c r="HI326" s="1"/>
      <c r="HJ326" s="7"/>
      <c r="HK326" s="7"/>
      <c r="HL326" s="1"/>
      <c r="HM326" s="1"/>
      <c r="HN326" s="7"/>
      <c r="HO326" s="7"/>
    </row>
    <row r="327" spans="1:223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  <c r="HH327" s="1"/>
      <c r="HI327" s="1"/>
      <c r="HJ327" s="7"/>
      <c r="HK327" s="7"/>
      <c r="HL327" s="1"/>
      <c r="HM327" s="1"/>
      <c r="HN327" s="7"/>
      <c r="HO327" s="7"/>
    </row>
    <row r="328" spans="1:223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  <c r="HH328" s="1"/>
      <c r="HI328" s="1"/>
      <c r="HJ328" s="7"/>
      <c r="HK328" s="7"/>
      <c r="HL328" s="1"/>
      <c r="HM328" s="1"/>
      <c r="HN328" s="7"/>
      <c r="HO328" s="7"/>
    </row>
    <row r="329" spans="1:223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  <c r="HH329" s="1"/>
      <c r="HI329" s="1"/>
      <c r="HJ329" s="7"/>
      <c r="HK329" s="7"/>
      <c r="HL329" s="1"/>
      <c r="HM329" s="1"/>
      <c r="HN329" s="7"/>
      <c r="HO329" s="7"/>
    </row>
    <row r="330" spans="1:223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  <c r="HH330" s="1"/>
      <c r="HI330" s="1"/>
      <c r="HJ330" s="7"/>
      <c r="HK330" s="7"/>
      <c r="HL330" s="1"/>
      <c r="HM330" s="1"/>
      <c r="HN330" s="7"/>
      <c r="HO330" s="7"/>
    </row>
    <row r="331" spans="1:223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  <c r="HH331" s="1"/>
      <c r="HI331" s="1"/>
      <c r="HJ331" s="7"/>
      <c r="HK331" s="7"/>
      <c r="HL331" s="1"/>
      <c r="HM331" s="1"/>
      <c r="HN331" s="7"/>
      <c r="HO331" s="7"/>
    </row>
    <row r="332" spans="1:223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  <c r="HH332" s="1"/>
      <c r="HI332" s="1"/>
      <c r="HJ332" s="7"/>
      <c r="HK332" s="7"/>
      <c r="HL332" s="1"/>
      <c r="HM332" s="1"/>
      <c r="HN332" s="7"/>
      <c r="HO332" s="7"/>
    </row>
    <row r="333" spans="1:223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  <c r="HH333" s="1"/>
      <c r="HI333" s="1"/>
      <c r="HJ333" s="7"/>
      <c r="HK333" s="7"/>
      <c r="HL333" s="1"/>
      <c r="HM333" s="1"/>
      <c r="HN333" s="7"/>
      <c r="HO333" s="7"/>
    </row>
    <row r="334" spans="1:223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  <c r="HH334" s="1"/>
      <c r="HI334" s="1"/>
      <c r="HJ334" s="7"/>
      <c r="HK334" s="7"/>
      <c r="HL334" s="1"/>
      <c r="HM334" s="1"/>
      <c r="HN334" s="7"/>
      <c r="HO334" s="7"/>
    </row>
    <row r="335" spans="1:223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  <c r="HH335" s="1"/>
      <c r="HI335" s="1"/>
      <c r="HJ335" s="7"/>
      <c r="HK335" s="7"/>
      <c r="HL335" s="1"/>
      <c r="HM335" s="1"/>
      <c r="HN335" s="7"/>
      <c r="HO335" s="7"/>
    </row>
    <row r="336" spans="1:223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  <c r="HH336" s="1"/>
      <c r="HI336" s="1"/>
      <c r="HJ336" s="7"/>
      <c r="HK336" s="7"/>
      <c r="HL336" s="1"/>
      <c r="HM336" s="1"/>
      <c r="HN336" s="7"/>
      <c r="HO336" s="7"/>
    </row>
    <row r="337" spans="1:223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  <c r="HH337" s="1"/>
      <c r="HI337" s="1"/>
      <c r="HJ337" s="7"/>
      <c r="HK337" s="7"/>
      <c r="HL337" s="1"/>
      <c r="HM337" s="1"/>
      <c r="HN337" s="7"/>
      <c r="HO337" s="7"/>
    </row>
    <row r="338" spans="1:223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  <c r="HH338" s="1"/>
      <c r="HI338" s="1"/>
      <c r="HJ338" s="7"/>
      <c r="HK338" s="7"/>
      <c r="HL338" s="1"/>
      <c r="HM338" s="1"/>
      <c r="HN338" s="7"/>
      <c r="HO338" s="7"/>
    </row>
    <row r="339" spans="1:223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  <c r="HH339" s="1"/>
      <c r="HI339" s="1"/>
      <c r="HJ339" s="7"/>
      <c r="HK339" s="7"/>
      <c r="HL339" s="1"/>
      <c r="HM339" s="1"/>
      <c r="HN339" s="7"/>
      <c r="HO339" s="7"/>
    </row>
    <row r="340" spans="1:223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  <c r="HH340" s="1"/>
      <c r="HI340" s="1"/>
      <c r="HJ340" s="7"/>
      <c r="HK340" s="7"/>
      <c r="HL340" s="1"/>
      <c r="HM340" s="1"/>
      <c r="HN340" s="7"/>
      <c r="HO340" s="7"/>
    </row>
    <row r="341" spans="1:223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  <c r="HH341" s="1"/>
      <c r="HI341" s="1"/>
      <c r="HJ341" s="7"/>
      <c r="HK341" s="7"/>
      <c r="HL341" s="1"/>
      <c r="HM341" s="1"/>
      <c r="HN341" s="7"/>
      <c r="HO341" s="7"/>
    </row>
    <row r="342" spans="1:223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  <c r="HH342" s="1"/>
      <c r="HI342" s="1"/>
      <c r="HJ342" s="7"/>
      <c r="HK342" s="7"/>
      <c r="HL342" s="1"/>
      <c r="HM342" s="1"/>
      <c r="HN342" s="7"/>
      <c r="HO342" s="7"/>
    </row>
    <row r="343" spans="1:223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  <c r="HH343" s="1"/>
      <c r="HI343" s="1"/>
      <c r="HJ343" s="7"/>
      <c r="HK343" s="7"/>
      <c r="HL343" s="1"/>
      <c r="HM343" s="1"/>
      <c r="HN343" s="7"/>
      <c r="HO343" s="7"/>
    </row>
    <row r="344" spans="1:223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  <c r="HH344" s="1"/>
      <c r="HI344" s="1"/>
      <c r="HJ344" s="7"/>
      <c r="HK344" s="7"/>
      <c r="HL344" s="1"/>
      <c r="HM344" s="1"/>
      <c r="HN344" s="7"/>
      <c r="HO344" s="7"/>
    </row>
    <row r="345" spans="1:223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  <c r="HH345" s="1"/>
      <c r="HI345" s="1"/>
      <c r="HJ345" s="7"/>
      <c r="HK345" s="7"/>
      <c r="HL345" s="1"/>
      <c r="HM345" s="1"/>
      <c r="HN345" s="7"/>
      <c r="HO345" s="7"/>
    </row>
    <row r="346" spans="1:223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  <c r="HH346" s="1"/>
      <c r="HI346" s="1"/>
      <c r="HJ346" s="7"/>
      <c r="HK346" s="7"/>
      <c r="HL346" s="1"/>
      <c r="HM346" s="1"/>
      <c r="HN346" s="7"/>
      <c r="HO346" s="7"/>
    </row>
    <row r="347" spans="1:223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  <c r="HH347" s="1"/>
      <c r="HI347" s="1"/>
      <c r="HJ347" s="7"/>
      <c r="HK347" s="7"/>
      <c r="HL347" s="1"/>
      <c r="HM347" s="1"/>
      <c r="HN347" s="7"/>
      <c r="HO347" s="7"/>
    </row>
    <row r="348" spans="1:223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  <c r="HH348" s="1"/>
      <c r="HI348" s="1"/>
      <c r="HJ348" s="7"/>
      <c r="HK348" s="7"/>
      <c r="HL348" s="1"/>
      <c r="HM348" s="1"/>
      <c r="HN348" s="7"/>
      <c r="HO348" s="7"/>
    </row>
    <row r="349" spans="1:223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  <c r="HH349" s="1"/>
      <c r="HI349" s="1"/>
      <c r="HJ349" s="7"/>
      <c r="HK349" s="7"/>
      <c r="HL349" s="1"/>
      <c r="HM349" s="1"/>
      <c r="HN349" s="7"/>
      <c r="HO349" s="7"/>
    </row>
    <row r="350" spans="1:223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  <c r="HH350" s="1"/>
      <c r="HI350" s="1"/>
      <c r="HJ350" s="7"/>
      <c r="HK350" s="7"/>
      <c r="HL350" s="1"/>
      <c r="HM350" s="1"/>
      <c r="HN350" s="7"/>
      <c r="HO350" s="7"/>
    </row>
    <row r="351" spans="1:223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  <c r="HH351" s="1"/>
      <c r="HI351" s="1"/>
      <c r="HJ351" s="7"/>
      <c r="HK351" s="7"/>
      <c r="HL351" s="1"/>
      <c r="HM351" s="1"/>
      <c r="HN351" s="7"/>
      <c r="HO351" s="7"/>
    </row>
    <row r="352" spans="1:223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  <c r="HH352" s="1"/>
      <c r="HI352" s="1"/>
      <c r="HJ352" s="7"/>
      <c r="HK352" s="7"/>
      <c r="HL352" s="1"/>
      <c r="HM352" s="1"/>
      <c r="HN352" s="7"/>
      <c r="HO352" s="7"/>
    </row>
    <row r="353" spans="1:223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  <c r="HH353" s="1"/>
      <c r="HI353" s="1"/>
      <c r="HJ353" s="7"/>
      <c r="HK353" s="7"/>
      <c r="HL353" s="1"/>
      <c r="HM353" s="1"/>
      <c r="HN353" s="7"/>
      <c r="HO353" s="7"/>
    </row>
    <row r="354" spans="1:223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  <c r="HH354" s="1"/>
      <c r="HI354" s="1"/>
      <c r="HJ354" s="7"/>
      <c r="HK354" s="7"/>
      <c r="HL354" s="1"/>
      <c r="HM354" s="1"/>
      <c r="HN354" s="7"/>
      <c r="HO354" s="7"/>
    </row>
    <row r="355" spans="1:223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  <c r="HH355" s="1"/>
      <c r="HI355" s="1"/>
      <c r="HJ355" s="7"/>
      <c r="HK355" s="7"/>
      <c r="HL355" s="1"/>
      <c r="HM355" s="1"/>
      <c r="HN355" s="7"/>
      <c r="HO355" s="7"/>
    </row>
    <row r="356" spans="1:223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  <c r="HH356" s="1"/>
      <c r="HI356" s="1"/>
      <c r="HJ356" s="7"/>
      <c r="HK356" s="7"/>
      <c r="HL356" s="1"/>
      <c r="HM356" s="1"/>
      <c r="HN356" s="7"/>
      <c r="HO356" s="7"/>
    </row>
    <row r="357" spans="1:223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  <c r="HH357" s="1"/>
      <c r="HI357" s="1"/>
      <c r="HJ357" s="7"/>
      <c r="HK357" s="7"/>
      <c r="HL357" s="1"/>
      <c r="HM357" s="1"/>
      <c r="HN357" s="7"/>
      <c r="HO357" s="7"/>
    </row>
    <row r="358" spans="1:223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  <c r="HH358" s="1"/>
      <c r="HI358" s="1"/>
      <c r="HJ358" s="7"/>
      <c r="HK358" s="7"/>
      <c r="HL358" s="1"/>
      <c r="HM358" s="1"/>
      <c r="HN358" s="7"/>
      <c r="HO358" s="7"/>
    </row>
    <row r="359" spans="1:223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  <c r="HH359" s="1"/>
      <c r="HI359" s="1"/>
      <c r="HJ359" s="7"/>
      <c r="HK359" s="7"/>
      <c r="HL359" s="1"/>
      <c r="HM359" s="1"/>
      <c r="HN359" s="7"/>
      <c r="HO359" s="7"/>
    </row>
    <row r="360" spans="1:223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  <c r="HH360" s="1"/>
      <c r="HI360" s="1"/>
      <c r="HJ360" s="7"/>
      <c r="HK360" s="7"/>
      <c r="HL360" s="1"/>
      <c r="HM360" s="1"/>
      <c r="HN360" s="7"/>
      <c r="HO360" s="7"/>
    </row>
    <row r="361" spans="1:223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  <c r="HH361" s="1"/>
      <c r="HI361" s="1"/>
      <c r="HJ361" s="7"/>
      <c r="HK361" s="7"/>
      <c r="HL361" s="1"/>
      <c r="HM361" s="1"/>
      <c r="HN361" s="7"/>
      <c r="HO361" s="7"/>
    </row>
    <row r="362" spans="1:223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  <c r="HH362" s="1"/>
      <c r="HI362" s="1"/>
      <c r="HJ362" s="7"/>
      <c r="HK362" s="7"/>
      <c r="HL362" s="1"/>
      <c r="HM362" s="1"/>
      <c r="HN362" s="7"/>
      <c r="HO362" s="7"/>
    </row>
    <row r="363" spans="1:223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  <c r="HH363" s="1"/>
      <c r="HI363" s="1"/>
      <c r="HJ363" s="7"/>
      <c r="HK363" s="7"/>
      <c r="HL363" s="1"/>
      <c r="HM363" s="1"/>
      <c r="HN363" s="7"/>
      <c r="HO363" s="7"/>
    </row>
    <row r="364" spans="1:223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  <c r="HH364" s="1"/>
      <c r="HI364" s="1"/>
      <c r="HJ364" s="7"/>
      <c r="HK364" s="7"/>
      <c r="HL364" s="1"/>
      <c r="HM364" s="1"/>
      <c r="HN364" s="7"/>
      <c r="HO364" s="7"/>
    </row>
    <row r="365" spans="1:223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  <c r="HH365" s="1"/>
      <c r="HI365" s="1"/>
      <c r="HJ365" s="7"/>
      <c r="HK365" s="7"/>
      <c r="HL365" s="1"/>
      <c r="HM365" s="1"/>
      <c r="HN365" s="7"/>
      <c r="HO365" s="7"/>
    </row>
    <row r="366" spans="1:223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  <c r="HH366" s="1"/>
      <c r="HI366" s="1"/>
      <c r="HJ366" s="7"/>
      <c r="HK366" s="7"/>
      <c r="HL366" s="1"/>
      <c r="HM366" s="1"/>
      <c r="HN366" s="7"/>
      <c r="HO366" s="7"/>
    </row>
    <row r="367" spans="1:223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  <c r="HH367" s="1"/>
      <c r="HI367" s="1"/>
      <c r="HJ367" s="7"/>
      <c r="HK367" s="7"/>
      <c r="HL367" s="1"/>
      <c r="HM367" s="1"/>
      <c r="HN367" s="7"/>
      <c r="HO367" s="7"/>
    </row>
    <row r="368" spans="1:223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  <c r="HH368" s="1"/>
      <c r="HI368" s="1"/>
      <c r="HJ368" s="7"/>
      <c r="HK368" s="7"/>
      <c r="HL368" s="1"/>
      <c r="HM368" s="1"/>
      <c r="HN368" s="7"/>
      <c r="HO368" s="7"/>
    </row>
    <row r="369" spans="1:223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  <c r="HH369" s="1"/>
      <c r="HI369" s="1"/>
      <c r="HJ369" s="7"/>
      <c r="HK369" s="7"/>
      <c r="HL369" s="1"/>
      <c r="HM369" s="1"/>
      <c r="HN369" s="7"/>
      <c r="HO369" s="7"/>
    </row>
    <row r="370" spans="1:223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  <c r="HH370" s="1"/>
      <c r="HI370" s="1"/>
      <c r="HJ370" s="7"/>
      <c r="HK370" s="7"/>
      <c r="HL370" s="1"/>
      <c r="HM370" s="1"/>
      <c r="HN370" s="7"/>
      <c r="HO370" s="7"/>
    </row>
    <row r="371" spans="1:223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  <c r="HH371" s="1"/>
      <c r="HI371" s="1"/>
      <c r="HJ371" s="7"/>
      <c r="HK371" s="7"/>
      <c r="HL371" s="1"/>
      <c r="HM371" s="1"/>
      <c r="HN371" s="7"/>
      <c r="HO371" s="7"/>
    </row>
    <row r="372" spans="1:223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  <c r="HH372" s="1"/>
      <c r="HI372" s="1"/>
      <c r="HJ372" s="7"/>
      <c r="HK372" s="7"/>
      <c r="HL372" s="1"/>
      <c r="HM372" s="1"/>
      <c r="HN372" s="7"/>
      <c r="HO372" s="7"/>
    </row>
    <row r="373" spans="1:223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  <c r="HH373" s="1"/>
      <c r="HI373" s="1"/>
      <c r="HJ373" s="7"/>
      <c r="HK373" s="7"/>
      <c r="HL373" s="1"/>
      <c r="HM373" s="1"/>
      <c r="HN373" s="7"/>
      <c r="HO373" s="7"/>
    </row>
    <row r="374" spans="1:223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  <c r="HH374" s="1"/>
      <c r="HI374" s="1"/>
      <c r="HJ374" s="7"/>
      <c r="HK374" s="7"/>
      <c r="HL374" s="1"/>
      <c r="HM374" s="1"/>
      <c r="HN374" s="7"/>
      <c r="HO374" s="7"/>
    </row>
    <row r="375" spans="1:223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  <c r="HH375" s="1"/>
      <c r="HI375" s="1"/>
      <c r="HJ375" s="7"/>
      <c r="HK375" s="7"/>
      <c r="HL375" s="1"/>
      <c r="HM375" s="1"/>
      <c r="HN375" s="7"/>
      <c r="HO375" s="7"/>
    </row>
    <row r="376" spans="1:223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  <c r="HH376" s="1"/>
      <c r="HI376" s="1"/>
      <c r="HJ376" s="7"/>
      <c r="HK376" s="7"/>
      <c r="HL376" s="1"/>
      <c r="HM376" s="1"/>
      <c r="HN376" s="7"/>
      <c r="HO376" s="7"/>
    </row>
    <row r="377" spans="1:223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  <c r="HH377" s="1"/>
      <c r="HI377" s="1"/>
      <c r="HJ377" s="7"/>
      <c r="HK377" s="7"/>
      <c r="HL377" s="1"/>
      <c r="HM377" s="1"/>
      <c r="HN377" s="7"/>
      <c r="HO377" s="7"/>
    </row>
    <row r="378" spans="1:223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  <c r="HH378" s="1"/>
      <c r="HI378" s="1"/>
      <c r="HJ378" s="7"/>
      <c r="HK378" s="7"/>
      <c r="HL378" s="1"/>
      <c r="HM378" s="1"/>
      <c r="HN378" s="7"/>
      <c r="HO378" s="7"/>
    </row>
    <row r="379" spans="1:223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  <c r="HH379" s="1"/>
      <c r="HI379" s="1"/>
      <c r="HJ379" s="7"/>
      <c r="HK379" s="7"/>
      <c r="HL379" s="1"/>
      <c r="HM379" s="1"/>
      <c r="HN379" s="7"/>
      <c r="HO379" s="7"/>
    </row>
    <row r="380" spans="1:223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  <c r="HH380" s="1"/>
      <c r="HI380" s="1"/>
      <c r="HJ380" s="7"/>
      <c r="HK380" s="7"/>
      <c r="HL380" s="1"/>
      <c r="HM380" s="1"/>
      <c r="HN380" s="7"/>
      <c r="HO380" s="7"/>
    </row>
    <row r="381" spans="1:223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  <c r="HH381" s="1"/>
      <c r="HI381" s="1"/>
      <c r="HJ381" s="7"/>
      <c r="HK381" s="7"/>
      <c r="HL381" s="1"/>
      <c r="HM381" s="1"/>
      <c r="HN381" s="7"/>
      <c r="HO381" s="7"/>
    </row>
    <row r="382" spans="1:223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  <c r="HH382" s="1"/>
      <c r="HI382" s="1"/>
      <c r="HJ382" s="7"/>
      <c r="HK382" s="7"/>
      <c r="HL382" s="1"/>
      <c r="HM382" s="1"/>
      <c r="HN382" s="7"/>
      <c r="HO382" s="7"/>
    </row>
    <row r="383" spans="1:223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  <c r="HH383" s="1"/>
      <c r="HI383" s="1"/>
      <c r="HJ383" s="7"/>
      <c r="HK383" s="7"/>
      <c r="HL383" s="1"/>
      <c r="HM383" s="1"/>
      <c r="HN383" s="7"/>
      <c r="HO383" s="7"/>
    </row>
    <row r="384" spans="1:223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  <c r="HH384" s="1"/>
      <c r="HI384" s="1"/>
      <c r="HJ384" s="7"/>
      <c r="HK384" s="7"/>
      <c r="HL384" s="1"/>
      <c r="HM384" s="1"/>
      <c r="HN384" s="7"/>
      <c r="HO384" s="7"/>
    </row>
    <row r="385" spans="1:223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  <c r="HH385" s="1"/>
      <c r="HI385" s="1"/>
      <c r="HJ385" s="7"/>
      <c r="HK385" s="7"/>
      <c r="HL385" s="1"/>
      <c r="HM385" s="1"/>
      <c r="HN385" s="7"/>
      <c r="HO385" s="7"/>
    </row>
    <row r="386" spans="1:223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  <c r="HH386" s="1"/>
      <c r="HI386" s="1"/>
      <c r="HJ386" s="7"/>
      <c r="HK386" s="7"/>
      <c r="HL386" s="1"/>
      <c r="HM386" s="1"/>
      <c r="HN386" s="7"/>
      <c r="HO386" s="7"/>
    </row>
    <row r="387" spans="1:223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  <c r="HH387" s="1"/>
      <c r="HI387" s="1"/>
      <c r="HJ387" s="7"/>
      <c r="HK387" s="7"/>
      <c r="HL387" s="1"/>
      <c r="HM387" s="1"/>
      <c r="HN387" s="7"/>
      <c r="HO387" s="7"/>
    </row>
    <row r="388" spans="1:223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  <c r="HH388" s="1"/>
      <c r="HI388" s="1"/>
      <c r="HJ388" s="7"/>
      <c r="HK388" s="7"/>
      <c r="HL388" s="1"/>
      <c r="HM388" s="1"/>
      <c r="HN388" s="7"/>
      <c r="HO388" s="7"/>
    </row>
    <row r="389" spans="1:223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  <c r="HH389" s="1"/>
      <c r="HI389" s="1"/>
      <c r="HJ389" s="7"/>
      <c r="HK389" s="7"/>
      <c r="HL389" s="1"/>
      <c r="HM389" s="1"/>
      <c r="HN389" s="7"/>
      <c r="HO389" s="7"/>
    </row>
    <row r="390" spans="1:223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  <c r="HH390" s="1"/>
      <c r="HI390" s="1"/>
      <c r="HJ390" s="7"/>
      <c r="HK390" s="7"/>
      <c r="HL390" s="1"/>
      <c r="HM390" s="1"/>
      <c r="HN390" s="7"/>
      <c r="HO390" s="7"/>
    </row>
    <row r="391" spans="1:223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  <c r="HH391" s="1"/>
      <c r="HI391" s="1"/>
      <c r="HJ391" s="7"/>
      <c r="HK391" s="7"/>
      <c r="HL391" s="1"/>
      <c r="HM391" s="1"/>
      <c r="HN391" s="7"/>
      <c r="HO391" s="7"/>
    </row>
    <row r="392" spans="1:223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  <c r="HH392" s="1"/>
      <c r="HI392" s="1"/>
      <c r="HJ392" s="7"/>
      <c r="HK392" s="7"/>
      <c r="HL392" s="1"/>
      <c r="HM392" s="1"/>
      <c r="HN392" s="7"/>
      <c r="HO392" s="7"/>
    </row>
    <row r="393" spans="1:223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  <c r="HH393" s="1"/>
      <c r="HI393" s="1"/>
      <c r="HJ393" s="7"/>
      <c r="HK393" s="7"/>
      <c r="HL393" s="1"/>
      <c r="HM393" s="1"/>
      <c r="HN393" s="7"/>
      <c r="HO393" s="7"/>
    </row>
    <row r="394" spans="1:223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  <c r="HH394" s="1"/>
      <c r="HI394" s="1"/>
      <c r="HJ394" s="7"/>
      <c r="HK394" s="7"/>
      <c r="HL394" s="1"/>
      <c r="HM394" s="1"/>
      <c r="HN394" s="7"/>
      <c r="HO394" s="7"/>
    </row>
    <row r="395" spans="1:223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  <c r="HH395" s="1"/>
      <c r="HI395" s="1"/>
      <c r="HJ395" s="7"/>
      <c r="HK395" s="7"/>
      <c r="HL395" s="1"/>
      <c r="HM395" s="1"/>
      <c r="HN395" s="7"/>
      <c r="HO395" s="7"/>
    </row>
    <row r="396" spans="1:223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  <c r="HH396" s="1"/>
      <c r="HI396" s="1"/>
      <c r="HJ396" s="7"/>
      <c r="HK396" s="7"/>
      <c r="HL396" s="1"/>
      <c r="HM396" s="1"/>
      <c r="HN396" s="7"/>
      <c r="HO396" s="7"/>
    </row>
    <row r="397" spans="1:223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  <c r="HH397" s="1"/>
      <c r="HI397" s="1"/>
      <c r="HJ397" s="7"/>
      <c r="HK397" s="7"/>
      <c r="HL397" s="1"/>
      <c r="HM397" s="1"/>
      <c r="HN397" s="7"/>
      <c r="HO397" s="7"/>
    </row>
    <row r="398" spans="1:223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  <c r="HH398" s="1"/>
      <c r="HI398" s="1"/>
      <c r="HJ398" s="7"/>
      <c r="HK398" s="7"/>
      <c r="HL398" s="1"/>
      <c r="HM398" s="1"/>
      <c r="HN398" s="7"/>
      <c r="HO398" s="7"/>
    </row>
    <row r="399" spans="1:223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  <c r="HH399" s="1"/>
      <c r="HI399" s="1"/>
      <c r="HJ399" s="7"/>
      <c r="HK399" s="7"/>
      <c r="HL399" s="1"/>
      <c r="HM399" s="1"/>
      <c r="HN399" s="7"/>
      <c r="HO399" s="7"/>
    </row>
    <row r="400" spans="1:223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  <c r="HH400" s="1"/>
      <c r="HI400" s="1"/>
      <c r="HJ400" s="7"/>
      <c r="HK400" s="7"/>
      <c r="HL400" s="1"/>
      <c r="HM400" s="1"/>
      <c r="HN400" s="7"/>
      <c r="HO400" s="7"/>
    </row>
    <row r="401" spans="1:223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  <c r="HH401" s="1"/>
      <c r="HI401" s="1"/>
      <c r="HJ401" s="7"/>
      <c r="HK401" s="7"/>
      <c r="HL401" s="1"/>
      <c r="HM401" s="1"/>
      <c r="HN401" s="7"/>
      <c r="HO401" s="7"/>
    </row>
    <row r="402" spans="1:223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  <c r="HH402" s="1"/>
      <c r="HI402" s="1"/>
      <c r="HJ402" s="7"/>
      <c r="HK402" s="7"/>
      <c r="HL402" s="1"/>
      <c r="HM402" s="1"/>
      <c r="HN402" s="7"/>
      <c r="HO402" s="7"/>
    </row>
    <row r="403" spans="1:223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  <c r="HH403" s="1"/>
      <c r="HI403" s="1"/>
      <c r="HJ403" s="7"/>
      <c r="HK403" s="7"/>
      <c r="HL403" s="1"/>
      <c r="HM403" s="1"/>
      <c r="HN403" s="7"/>
      <c r="HO403" s="7"/>
    </row>
    <row r="404" spans="1:223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  <c r="HH404" s="1"/>
      <c r="HI404" s="1"/>
      <c r="HJ404" s="7"/>
      <c r="HK404" s="7"/>
      <c r="HL404" s="1"/>
      <c r="HM404" s="1"/>
      <c r="HN404" s="7"/>
      <c r="HO404" s="7"/>
    </row>
    <row r="405" spans="1:223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  <c r="HH405" s="1"/>
      <c r="HI405" s="1"/>
      <c r="HJ405" s="7"/>
      <c r="HK405" s="7"/>
      <c r="HL405" s="1"/>
      <c r="HM405" s="1"/>
      <c r="HN405" s="7"/>
      <c r="HO405" s="7"/>
    </row>
    <row r="406" spans="1:223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  <c r="HH406" s="1"/>
      <c r="HI406" s="1"/>
      <c r="HJ406" s="7"/>
      <c r="HK406" s="7"/>
      <c r="HL406" s="1"/>
      <c r="HM406" s="1"/>
      <c r="HN406" s="7"/>
      <c r="HO406" s="7"/>
    </row>
    <row r="407" spans="1:223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  <c r="HH407" s="1"/>
      <c r="HI407" s="1"/>
      <c r="HJ407" s="7"/>
      <c r="HK407" s="7"/>
      <c r="HL407" s="1"/>
      <c r="HM407" s="1"/>
      <c r="HN407" s="7"/>
      <c r="HO407" s="7"/>
    </row>
    <row r="408" spans="1:223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  <c r="HH408" s="1"/>
      <c r="HI408" s="1"/>
      <c r="HJ408" s="7"/>
      <c r="HK408" s="7"/>
      <c r="HL408" s="1"/>
      <c r="HM408" s="1"/>
      <c r="HN408" s="7"/>
      <c r="HO408" s="7"/>
    </row>
    <row r="409" spans="1:223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  <c r="HH409" s="1"/>
      <c r="HI409" s="1"/>
      <c r="HJ409" s="7"/>
      <c r="HK409" s="7"/>
      <c r="HL409" s="1"/>
      <c r="HM409" s="1"/>
      <c r="HN409" s="7"/>
      <c r="HO409" s="7"/>
    </row>
    <row r="410" spans="1:223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  <c r="HH410" s="1"/>
      <c r="HI410" s="1"/>
      <c r="HJ410" s="7"/>
      <c r="HK410" s="7"/>
      <c r="HL410" s="1"/>
      <c r="HM410" s="1"/>
      <c r="HN410" s="7"/>
      <c r="HO410" s="7"/>
    </row>
    <row r="411" spans="1:223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  <c r="HH411" s="1"/>
      <c r="HI411" s="1"/>
      <c r="HJ411" s="7"/>
      <c r="HK411" s="7"/>
      <c r="HL411" s="1"/>
      <c r="HM411" s="1"/>
      <c r="HN411" s="7"/>
      <c r="HO411" s="7"/>
    </row>
    <row r="412" spans="1:223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  <c r="HH412" s="1"/>
      <c r="HI412" s="1"/>
      <c r="HJ412" s="7"/>
      <c r="HK412" s="7"/>
      <c r="HL412" s="1"/>
      <c r="HM412" s="1"/>
      <c r="HN412" s="7"/>
      <c r="HO412" s="7"/>
    </row>
    <row r="413" spans="1:223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  <c r="HH413" s="1"/>
      <c r="HI413" s="1"/>
      <c r="HJ413" s="7"/>
      <c r="HK413" s="7"/>
      <c r="HL413" s="1"/>
      <c r="HM413" s="1"/>
      <c r="HN413" s="7"/>
      <c r="HO413" s="7"/>
    </row>
    <row r="414" spans="1:223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  <c r="HH414" s="1"/>
      <c r="HI414" s="1"/>
      <c r="HJ414" s="7"/>
      <c r="HK414" s="7"/>
      <c r="HL414" s="1"/>
      <c r="HM414" s="1"/>
      <c r="HN414" s="7"/>
      <c r="HO414" s="7"/>
    </row>
    <row r="415" spans="1:223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  <c r="HH415" s="1"/>
      <c r="HI415" s="1"/>
      <c r="HJ415" s="7"/>
      <c r="HK415" s="7"/>
      <c r="HL415" s="1"/>
      <c r="HM415" s="1"/>
      <c r="HN415" s="7"/>
      <c r="HO415" s="7"/>
    </row>
    <row r="416" spans="1:223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  <c r="HH416" s="1"/>
      <c r="HI416" s="1"/>
      <c r="HJ416" s="7"/>
      <c r="HK416" s="7"/>
      <c r="HL416" s="1"/>
      <c r="HM416" s="1"/>
      <c r="HN416" s="7"/>
      <c r="HO416" s="7"/>
    </row>
    <row r="417" spans="1:223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  <c r="HH417" s="1"/>
      <c r="HI417" s="1"/>
      <c r="HJ417" s="7"/>
      <c r="HK417" s="7"/>
      <c r="HL417" s="1"/>
      <c r="HM417" s="1"/>
      <c r="HN417" s="7"/>
      <c r="HO417" s="7"/>
    </row>
    <row r="418" spans="1:223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  <c r="HH418" s="1"/>
      <c r="HI418" s="1"/>
      <c r="HJ418" s="7"/>
      <c r="HK418" s="7"/>
      <c r="HL418" s="1"/>
      <c r="HM418" s="1"/>
      <c r="HN418" s="7"/>
      <c r="HO418" s="7"/>
    </row>
    <row r="419" spans="1:223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  <c r="HH419" s="1"/>
      <c r="HI419" s="1"/>
      <c r="HJ419" s="7"/>
      <c r="HK419" s="7"/>
      <c r="HL419" s="1"/>
      <c r="HM419" s="1"/>
      <c r="HN419" s="7"/>
      <c r="HO419" s="7"/>
    </row>
    <row r="420" spans="1:223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  <c r="HH420" s="1"/>
      <c r="HI420" s="1"/>
      <c r="HJ420" s="7"/>
      <c r="HK420" s="7"/>
      <c r="HL420" s="1"/>
      <c r="HM420" s="1"/>
      <c r="HN420" s="7"/>
      <c r="HO420" s="7"/>
    </row>
    <row r="421" spans="1:223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  <c r="HH421" s="1"/>
      <c r="HI421" s="1"/>
      <c r="HJ421" s="7"/>
      <c r="HK421" s="7"/>
      <c r="HL421" s="1"/>
      <c r="HM421" s="1"/>
      <c r="HN421" s="7"/>
      <c r="HO421" s="7"/>
    </row>
    <row r="422" spans="1:223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  <c r="HH422" s="1"/>
      <c r="HI422" s="1"/>
      <c r="HJ422" s="7"/>
      <c r="HK422" s="7"/>
      <c r="HL422" s="1"/>
      <c r="HM422" s="1"/>
      <c r="HN422" s="7"/>
      <c r="HO422" s="7"/>
    </row>
    <row r="423" spans="1:223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  <c r="HH423" s="1"/>
      <c r="HI423" s="1"/>
      <c r="HJ423" s="7"/>
      <c r="HK423" s="7"/>
      <c r="HL423" s="1"/>
      <c r="HM423" s="1"/>
      <c r="HN423" s="7"/>
      <c r="HO423" s="7"/>
    </row>
    <row r="424" spans="1:223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  <c r="HH424" s="1"/>
      <c r="HI424" s="1"/>
      <c r="HJ424" s="7"/>
      <c r="HK424" s="7"/>
      <c r="HL424" s="1"/>
      <c r="HM424" s="1"/>
      <c r="HN424" s="7"/>
      <c r="HO424" s="7"/>
    </row>
    <row r="425" spans="1:223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  <c r="HH425" s="1"/>
      <c r="HI425" s="1"/>
      <c r="HJ425" s="7"/>
      <c r="HK425" s="7"/>
      <c r="HL425" s="1"/>
      <c r="HM425" s="1"/>
      <c r="HN425" s="7"/>
      <c r="HO425" s="7"/>
    </row>
    <row r="426" spans="1:223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  <c r="HH426" s="1"/>
      <c r="HI426" s="1"/>
      <c r="HJ426" s="7"/>
      <c r="HK426" s="7"/>
      <c r="HL426" s="1"/>
      <c r="HM426" s="1"/>
      <c r="HN426" s="7"/>
      <c r="HO426" s="7"/>
    </row>
    <row r="427" spans="1:223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  <c r="HH427" s="1"/>
      <c r="HI427" s="1"/>
      <c r="HJ427" s="7"/>
      <c r="HK427" s="7"/>
      <c r="HL427" s="1"/>
      <c r="HM427" s="1"/>
      <c r="HN427" s="7"/>
      <c r="HO427" s="7"/>
    </row>
    <row r="428" spans="1:223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  <c r="HH428" s="1"/>
      <c r="HI428" s="1"/>
      <c r="HJ428" s="7"/>
      <c r="HK428" s="7"/>
      <c r="HL428" s="1"/>
      <c r="HM428" s="1"/>
      <c r="HN428" s="7"/>
      <c r="HO428" s="7"/>
    </row>
    <row r="429" spans="1:223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  <c r="HH429" s="1"/>
      <c r="HI429" s="1"/>
      <c r="HJ429" s="7"/>
      <c r="HK429" s="7"/>
      <c r="HL429" s="1"/>
      <c r="HM429" s="1"/>
      <c r="HN429" s="7"/>
      <c r="HO429" s="7"/>
    </row>
    <row r="430" spans="1:223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  <c r="HH430" s="1"/>
      <c r="HI430" s="1"/>
      <c r="HJ430" s="7"/>
      <c r="HK430" s="7"/>
      <c r="HL430" s="1"/>
      <c r="HM430" s="1"/>
      <c r="HN430" s="7"/>
      <c r="HO430" s="7"/>
    </row>
    <row r="431" spans="1:223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  <c r="HH431" s="1"/>
      <c r="HI431" s="1"/>
      <c r="HJ431" s="7"/>
      <c r="HK431" s="7"/>
      <c r="HL431" s="1"/>
      <c r="HM431" s="1"/>
      <c r="HN431" s="7"/>
      <c r="HO431" s="7"/>
    </row>
    <row r="432" spans="1:223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  <c r="HH432" s="1"/>
      <c r="HI432" s="1"/>
      <c r="HJ432" s="7"/>
      <c r="HK432" s="7"/>
      <c r="HL432" s="1"/>
      <c r="HM432" s="1"/>
      <c r="HN432" s="7"/>
      <c r="HO432" s="7"/>
    </row>
    <row r="433" spans="1:223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  <c r="HH433" s="1"/>
      <c r="HI433" s="1"/>
      <c r="HJ433" s="7"/>
      <c r="HK433" s="7"/>
      <c r="HL433" s="1"/>
      <c r="HM433" s="1"/>
      <c r="HN433" s="7"/>
      <c r="HO433" s="7"/>
    </row>
    <row r="434" spans="1:223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  <c r="HH434" s="1"/>
      <c r="HI434" s="1"/>
      <c r="HJ434" s="7"/>
      <c r="HK434" s="7"/>
      <c r="HL434" s="1"/>
      <c r="HM434" s="1"/>
      <c r="HN434" s="7"/>
      <c r="HO434" s="7"/>
    </row>
    <row r="435" spans="1:223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  <c r="HH435" s="1"/>
      <c r="HI435" s="1"/>
      <c r="HJ435" s="7"/>
      <c r="HK435" s="7"/>
      <c r="HL435" s="1"/>
      <c r="HM435" s="1"/>
      <c r="HN435" s="7"/>
      <c r="HO435" s="7"/>
    </row>
    <row r="436" spans="1:223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  <c r="HH436" s="1"/>
      <c r="HI436" s="1"/>
      <c r="HJ436" s="7"/>
      <c r="HK436" s="7"/>
      <c r="HL436" s="1"/>
      <c r="HM436" s="1"/>
      <c r="HN436" s="7"/>
      <c r="HO436" s="7"/>
    </row>
    <row r="437" spans="1:223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  <c r="HH437" s="1"/>
      <c r="HI437" s="1"/>
      <c r="HJ437" s="7"/>
      <c r="HK437" s="7"/>
      <c r="HL437" s="1"/>
      <c r="HM437" s="1"/>
      <c r="HN437" s="7"/>
      <c r="HO437" s="7"/>
    </row>
    <row r="438" spans="1:223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  <c r="HH438" s="1"/>
      <c r="HI438" s="1"/>
      <c r="HJ438" s="7"/>
      <c r="HK438" s="7"/>
      <c r="HL438" s="1"/>
      <c r="HM438" s="1"/>
      <c r="HN438" s="7"/>
      <c r="HO438" s="7"/>
    </row>
    <row r="439" spans="1:223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  <c r="HH439" s="1"/>
      <c r="HI439" s="1"/>
      <c r="HJ439" s="7"/>
      <c r="HK439" s="7"/>
      <c r="HL439" s="1"/>
      <c r="HM439" s="1"/>
      <c r="HN439" s="7"/>
      <c r="HO439" s="7"/>
    </row>
    <row r="440" spans="1:223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  <c r="HH440" s="1"/>
      <c r="HI440" s="1"/>
      <c r="HJ440" s="7"/>
      <c r="HK440" s="7"/>
      <c r="HL440" s="1"/>
      <c r="HM440" s="1"/>
      <c r="HN440" s="7"/>
      <c r="HO440" s="7"/>
    </row>
    <row r="441" spans="1:223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  <c r="HH441" s="1"/>
      <c r="HI441" s="1"/>
      <c r="HJ441" s="7"/>
      <c r="HK441" s="7"/>
      <c r="HL441" s="1"/>
      <c r="HM441" s="1"/>
      <c r="HN441" s="7"/>
      <c r="HO441" s="7"/>
    </row>
    <row r="442" spans="1:223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  <c r="HH442" s="1"/>
      <c r="HI442" s="1"/>
      <c r="HJ442" s="7"/>
      <c r="HK442" s="7"/>
      <c r="HL442" s="1"/>
      <c r="HM442" s="1"/>
      <c r="HN442" s="7"/>
      <c r="HO442" s="7"/>
    </row>
    <row r="443" spans="1:223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  <c r="HH443" s="1"/>
      <c r="HI443" s="1"/>
      <c r="HJ443" s="7"/>
      <c r="HK443" s="7"/>
      <c r="HL443" s="1"/>
      <c r="HM443" s="1"/>
      <c r="HN443" s="7"/>
      <c r="HO443" s="7"/>
    </row>
    <row r="444" spans="1:223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  <c r="HH444" s="1"/>
      <c r="HI444" s="1"/>
      <c r="HJ444" s="7"/>
      <c r="HK444" s="7"/>
      <c r="HL444" s="1"/>
      <c r="HM444" s="1"/>
      <c r="HN444" s="7"/>
      <c r="HO444" s="7"/>
    </row>
    <row r="445" spans="1:223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  <c r="HH445" s="1"/>
      <c r="HI445" s="1"/>
      <c r="HJ445" s="7"/>
      <c r="HK445" s="7"/>
      <c r="HL445" s="1"/>
      <c r="HM445" s="1"/>
      <c r="HN445" s="7"/>
      <c r="HO445" s="7"/>
    </row>
    <row r="446" spans="1:223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  <c r="HH446" s="1"/>
      <c r="HI446" s="1"/>
      <c r="HJ446" s="7"/>
      <c r="HK446" s="7"/>
      <c r="HL446" s="1"/>
      <c r="HM446" s="1"/>
      <c r="HN446" s="7"/>
      <c r="HO446" s="7"/>
    </row>
    <row r="447" spans="1:223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  <c r="HH447" s="1"/>
      <c r="HI447" s="1"/>
      <c r="HJ447" s="7"/>
      <c r="HK447" s="7"/>
      <c r="HL447" s="1"/>
      <c r="HM447" s="1"/>
      <c r="HN447" s="7"/>
      <c r="HO447" s="7"/>
    </row>
    <row r="448" spans="1:223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  <c r="HH448" s="1"/>
      <c r="HI448" s="1"/>
      <c r="HJ448" s="7"/>
      <c r="HK448" s="7"/>
      <c r="HL448" s="1"/>
      <c r="HM448" s="1"/>
      <c r="HN448" s="7"/>
      <c r="HO448" s="7"/>
    </row>
    <row r="449" spans="1:223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  <c r="HH449" s="1"/>
      <c r="HI449" s="1"/>
      <c r="HJ449" s="7"/>
      <c r="HK449" s="7"/>
      <c r="HL449" s="1"/>
      <c r="HM449" s="1"/>
      <c r="HN449" s="7"/>
      <c r="HO449" s="7"/>
    </row>
    <row r="450" spans="1:223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  <c r="HH450" s="1"/>
      <c r="HI450" s="1"/>
      <c r="HJ450" s="7"/>
      <c r="HK450" s="7"/>
      <c r="HL450" s="1"/>
      <c r="HM450" s="1"/>
      <c r="HN450" s="7"/>
      <c r="HO450" s="7"/>
    </row>
    <row r="451" spans="1:223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  <c r="HH451" s="1"/>
      <c r="HI451" s="1"/>
      <c r="HJ451" s="7"/>
      <c r="HK451" s="7"/>
      <c r="HL451" s="1"/>
      <c r="HM451" s="1"/>
      <c r="HN451" s="7"/>
      <c r="HO451" s="7"/>
    </row>
    <row r="452" spans="1:223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  <c r="HH452" s="1"/>
      <c r="HI452" s="1"/>
      <c r="HJ452" s="7"/>
      <c r="HK452" s="7"/>
      <c r="HL452" s="1"/>
      <c r="HM452" s="1"/>
      <c r="HN452" s="7"/>
      <c r="HO452" s="7"/>
    </row>
    <row r="453" spans="1:223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  <c r="HH453" s="1"/>
      <c r="HI453" s="1"/>
      <c r="HJ453" s="7"/>
      <c r="HK453" s="7"/>
      <c r="HL453" s="1"/>
      <c r="HM453" s="1"/>
      <c r="HN453" s="7"/>
      <c r="HO453" s="7"/>
    </row>
    <row r="454" spans="1:223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  <c r="HH454" s="1"/>
      <c r="HI454" s="1"/>
      <c r="HJ454" s="7"/>
      <c r="HK454" s="7"/>
      <c r="HL454" s="1"/>
      <c r="HM454" s="1"/>
      <c r="HN454" s="7"/>
      <c r="HO454" s="7"/>
    </row>
    <row r="455" spans="1:223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  <c r="HH455" s="1"/>
      <c r="HI455" s="1"/>
      <c r="HJ455" s="7"/>
      <c r="HK455" s="7"/>
      <c r="HL455" s="1"/>
      <c r="HM455" s="1"/>
      <c r="HN455" s="7"/>
      <c r="HO455" s="7"/>
    </row>
    <row r="456" spans="1:223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  <c r="HH456" s="1"/>
      <c r="HI456" s="1"/>
      <c r="HJ456" s="7"/>
      <c r="HK456" s="7"/>
      <c r="HL456" s="1"/>
      <c r="HM456" s="1"/>
      <c r="HN456" s="7"/>
      <c r="HO456" s="7"/>
    </row>
    <row r="457" spans="1:223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  <c r="HH457" s="1"/>
      <c r="HI457" s="1"/>
      <c r="HJ457" s="7"/>
      <c r="HK457" s="7"/>
      <c r="HL457" s="1"/>
      <c r="HM457" s="1"/>
      <c r="HN457" s="7"/>
      <c r="HO457" s="7"/>
    </row>
    <row r="458" spans="1:223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  <c r="HH458" s="1"/>
      <c r="HI458" s="1"/>
      <c r="HJ458" s="7"/>
      <c r="HK458" s="7"/>
      <c r="HL458" s="1"/>
      <c r="HM458" s="1"/>
      <c r="HN458" s="7"/>
      <c r="HO458" s="7"/>
    </row>
    <row r="459" spans="1:223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  <c r="HH459" s="1"/>
      <c r="HI459" s="1"/>
      <c r="HJ459" s="7"/>
      <c r="HK459" s="7"/>
      <c r="HL459" s="1"/>
      <c r="HM459" s="1"/>
      <c r="HN459" s="7"/>
      <c r="HO459" s="7"/>
    </row>
    <row r="460" spans="1:223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  <c r="HH460" s="1"/>
      <c r="HI460" s="1"/>
      <c r="HJ460" s="7"/>
      <c r="HK460" s="7"/>
      <c r="HL460" s="1"/>
      <c r="HM460" s="1"/>
      <c r="HN460" s="7"/>
      <c r="HO460" s="7"/>
    </row>
    <row r="461" spans="1:223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  <c r="HH461" s="1"/>
      <c r="HI461" s="1"/>
      <c r="HJ461" s="7"/>
      <c r="HK461" s="7"/>
      <c r="HL461" s="1"/>
      <c r="HM461" s="1"/>
      <c r="HN461" s="7"/>
      <c r="HO461" s="7"/>
    </row>
    <row r="462" spans="1:223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  <c r="HH462" s="1"/>
      <c r="HI462" s="1"/>
      <c r="HJ462" s="7"/>
      <c r="HK462" s="7"/>
      <c r="HL462" s="1"/>
      <c r="HM462" s="1"/>
      <c r="HN462" s="7"/>
      <c r="HO462" s="7"/>
    </row>
    <row r="463" spans="1:223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  <c r="HH463" s="1"/>
      <c r="HI463" s="1"/>
      <c r="HJ463" s="7"/>
      <c r="HK463" s="7"/>
      <c r="HL463" s="1"/>
      <c r="HM463" s="1"/>
      <c r="HN463" s="7"/>
      <c r="HO463" s="7"/>
    </row>
    <row r="464" spans="1:223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  <c r="HH464" s="1"/>
      <c r="HI464" s="1"/>
      <c r="HJ464" s="7"/>
      <c r="HK464" s="7"/>
      <c r="HL464" s="1"/>
      <c r="HM464" s="1"/>
      <c r="HN464" s="7"/>
      <c r="HO464" s="7"/>
    </row>
    <row r="465" spans="1:223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  <c r="HH465" s="1"/>
      <c r="HI465" s="1"/>
      <c r="HJ465" s="7"/>
      <c r="HK465" s="7"/>
      <c r="HL465" s="1"/>
      <c r="HM465" s="1"/>
      <c r="HN465" s="7"/>
      <c r="HO465" s="7"/>
    </row>
    <row r="466" spans="1:223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  <c r="HH466" s="1"/>
      <c r="HI466" s="1"/>
      <c r="HJ466" s="7"/>
      <c r="HK466" s="7"/>
      <c r="HL466" s="1"/>
      <c r="HM466" s="1"/>
      <c r="HN466" s="7"/>
      <c r="HO466" s="7"/>
    </row>
    <row r="467" spans="1:223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  <c r="HH467" s="1"/>
      <c r="HI467" s="1"/>
      <c r="HJ467" s="7"/>
      <c r="HK467" s="7"/>
      <c r="HL467" s="1"/>
      <c r="HM467" s="1"/>
      <c r="HN467" s="7"/>
      <c r="HO467" s="7"/>
    </row>
    <row r="468" spans="1:223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  <c r="HH468" s="1"/>
      <c r="HI468" s="1"/>
      <c r="HJ468" s="7"/>
      <c r="HK468" s="7"/>
      <c r="HL468" s="1"/>
      <c r="HM468" s="1"/>
      <c r="HN468" s="7"/>
      <c r="HO468" s="7"/>
    </row>
    <row r="469" spans="1:223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  <c r="HH469" s="1"/>
      <c r="HI469" s="1"/>
      <c r="HJ469" s="7"/>
      <c r="HK469" s="7"/>
      <c r="HL469" s="1"/>
      <c r="HM469" s="1"/>
      <c r="HN469" s="7"/>
      <c r="HO469" s="7"/>
    </row>
    <row r="470" spans="1:223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  <c r="HH470" s="1"/>
      <c r="HI470" s="1"/>
      <c r="HJ470" s="7"/>
      <c r="HK470" s="7"/>
      <c r="HL470" s="1"/>
      <c r="HM470" s="1"/>
      <c r="HN470" s="7"/>
      <c r="HO470" s="7"/>
    </row>
    <row r="471" spans="1:223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  <c r="HH471" s="1"/>
      <c r="HI471" s="1"/>
      <c r="HJ471" s="7"/>
      <c r="HK471" s="7"/>
      <c r="HL471" s="1"/>
      <c r="HM471" s="1"/>
      <c r="HN471" s="7"/>
      <c r="HO471" s="7"/>
    </row>
    <row r="472" spans="1:223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  <c r="HH472" s="1"/>
      <c r="HI472" s="1"/>
      <c r="HJ472" s="7"/>
      <c r="HK472" s="7"/>
      <c r="HL472" s="1"/>
      <c r="HM472" s="1"/>
      <c r="HN472" s="7"/>
      <c r="HO472" s="7"/>
    </row>
    <row r="473" spans="1:223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  <c r="HH473" s="1"/>
      <c r="HI473" s="1"/>
      <c r="HJ473" s="7"/>
      <c r="HK473" s="7"/>
      <c r="HL473" s="1"/>
      <c r="HM473" s="1"/>
      <c r="HN473" s="7"/>
      <c r="HO473" s="7"/>
    </row>
    <row r="474" spans="1:223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  <c r="HH474" s="1"/>
      <c r="HI474" s="1"/>
      <c r="HJ474" s="7"/>
      <c r="HK474" s="7"/>
      <c r="HL474" s="1"/>
      <c r="HM474" s="1"/>
      <c r="HN474" s="7"/>
      <c r="HO474" s="7"/>
    </row>
    <row r="475" spans="1:223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  <c r="HH475" s="1"/>
      <c r="HI475" s="1"/>
      <c r="HJ475" s="7"/>
      <c r="HK475" s="7"/>
      <c r="HL475" s="1"/>
      <c r="HM475" s="1"/>
      <c r="HN475" s="7"/>
      <c r="HO475" s="7"/>
    </row>
    <row r="476" spans="1:223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  <c r="HH476" s="1"/>
      <c r="HI476" s="1"/>
      <c r="HJ476" s="7"/>
      <c r="HK476" s="7"/>
      <c r="HL476" s="1"/>
      <c r="HM476" s="1"/>
      <c r="HN476" s="7"/>
      <c r="HO476" s="7"/>
    </row>
    <row r="477" spans="1:223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  <c r="HH477" s="1"/>
      <c r="HI477" s="1"/>
      <c r="HJ477" s="7"/>
      <c r="HK477" s="7"/>
      <c r="HL477" s="1"/>
      <c r="HM477" s="1"/>
      <c r="HN477" s="7"/>
      <c r="HO477" s="7"/>
    </row>
    <row r="478" spans="1:223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  <c r="HH478" s="1"/>
      <c r="HI478" s="1"/>
      <c r="HJ478" s="7"/>
      <c r="HK478" s="7"/>
      <c r="HL478" s="1"/>
      <c r="HM478" s="1"/>
      <c r="HN478" s="7"/>
      <c r="HO478" s="7"/>
    </row>
    <row r="479" spans="1:223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  <c r="HH479" s="1"/>
      <c r="HI479" s="1"/>
      <c r="HJ479" s="7"/>
      <c r="HK479" s="7"/>
      <c r="HL479" s="1"/>
      <c r="HM479" s="1"/>
      <c r="HN479" s="7"/>
      <c r="HO479" s="7"/>
    </row>
    <row r="480" spans="1:223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  <c r="HH480" s="1"/>
      <c r="HI480" s="1"/>
      <c r="HJ480" s="7"/>
      <c r="HK480" s="7"/>
      <c r="HL480" s="1"/>
      <c r="HM480" s="1"/>
      <c r="HN480" s="7"/>
      <c r="HO480" s="7"/>
    </row>
    <row r="481" spans="1:223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  <c r="HH481" s="1"/>
      <c r="HI481" s="1"/>
      <c r="HJ481" s="7"/>
      <c r="HK481" s="7"/>
      <c r="HL481" s="1"/>
      <c r="HM481" s="1"/>
      <c r="HN481" s="7"/>
      <c r="HO481" s="7"/>
    </row>
    <row r="482" spans="1:223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  <c r="HH482" s="1"/>
      <c r="HI482" s="1"/>
      <c r="HJ482" s="7"/>
      <c r="HK482" s="7"/>
      <c r="HL482" s="1"/>
      <c r="HM482" s="1"/>
      <c r="HN482" s="7"/>
      <c r="HO482" s="7"/>
    </row>
    <row r="483" spans="1:223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  <c r="HH483" s="1"/>
      <c r="HI483" s="1"/>
      <c r="HJ483" s="7"/>
      <c r="HK483" s="7"/>
      <c r="HL483" s="1"/>
      <c r="HM483" s="1"/>
      <c r="HN483" s="7"/>
      <c r="HO483" s="7"/>
    </row>
    <row r="484" spans="1:223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  <c r="HH484" s="1"/>
      <c r="HI484" s="1"/>
      <c r="HJ484" s="7"/>
      <c r="HK484" s="7"/>
      <c r="HL484" s="1"/>
      <c r="HM484" s="1"/>
      <c r="HN484" s="7"/>
      <c r="HO484" s="7"/>
    </row>
    <row r="485" spans="1:223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  <c r="HH485" s="1"/>
      <c r="HI485" s="1"/>
      <c r="HJ485" s="7"/>
      <c r="HK485" s="7"/>
      <c r="HL485" s="1"/>
      <c r="HM485" s="1"/>
      <c r="HN485" s="7"/>
      <c r="HO485" s="7"/>
    </row>
    <row r="486" spans="1:223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  <c r="HH486" s="1"/>
      <c r="HI486" s="1"/>
      <c r="HJ486" s="7"/>
      <c r="HK486" s="7"/>
      <c r="HL486" s="1"/>
      <c r="HM486" s="1"/>
      <c r="HN486" s="7"/>
      <c r="HO486" s="7"/>
    </row>
    <row r="487" spans="1:223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  <c r="HH487" s="1"/>
      <c r="HI487" s="1"/>
      <c r="HJ487" s="7"/>
      <c r="HK487" s="7"/>
      <c r="HL487" s="1"/>
      <c r="HM487" s="1"/>
      <c r="HN487" s="7"/>
      <c r="HO487" s="7"/>
    </row>
    <row r="488" spans="1:223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  <c r="HH488" s="1"/>
      <c r="HI488" s="1"/>
      <c r="HJ488" s="7"/>
      <c r="HK488" s="7"/>
      <c r="HL488" s="1"/>
      <c r="HM488" s="1"/>
      <c r="HN488" s="7"/>
      <c r="HO488" s="7"/>
    </row>
    <row r="489" spans="1:223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  <c r="HH489" s="1"/>
      <c r="HI489" s="1"/>
      <c r="HJ489" s="7"/>
      <c r="HK489" s="7"/>
      <c r="HL489" s="1"/>
      <c r="HM489" s="1"/>
      <c r="HN489" s="7"/>
      <c r="HO489" s="7"/>
    </row>
    <row r="490" spans="1:223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  <c r="HH490" s="1"/>
      <c r="HI490" s="1"/>
      <c r="HJ490" s="7"/>
      <c r="HK490" s="7"/>
      <c r="HL490" s="1"/>
      <c r="HM490" s="1"/>
      <c r="HN490" s="7"/>
      <c r="HO490" s="7"/>
    </row>
    <row r="491" spans="1:223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  <c r="HH491" s="1"/>
      <c r="HI491" s="1"/>
      <c r="HJ491" s="7"/>
      <c r="HK491" s="7"/>
      <c r="HL491" s="1"/>
      <c r="HM491" s="1"/>
      <c r="HN491" s="7"/>
      <c r="HO491" s="7"/>
    </row>
    <row r="492" spans="1:223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  <c r="HH492" s="1"/>
      <c r="HI492" s="1"/>
      <c r="HJ492" s="7"/>
      <c r="HK492" s="7"/>
      <c r="HL492" s="1"/>
      <c r="HM492" s="1"/>
      <c r="HN492" s="7"/>
      <c r="HO492" s="7"/>
    </row>
    <row r="493" spans="1:223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  <c r="HH493" s="1"/>
      <c r="HI493" s="1"/>
      <c r="HJ493" s="7"/>
      <c r="HK493" s="7"/>
      <c r="HL493" s="1"/>
      <c r="HM493" s="1"/>
      <c r="HN493" s="7"/>
      <c r="HO493" s="7"/>
    </row>
    <row r="494" spans="1:223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  <c r="HH494" s="1"/>
      <c r="HI494" s="1"/>
      <c r="HJ494" s="7"/>
      <c r="HK494" s="7"/>
      <c r="HL494" s="1"/>
      <c r="HM494" s="1"/>
      <c r="HN494" s="7"/>
      <c r="HO494" s="7"/>
    </row>
    <row r="495" spans="1:223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  <c r="HH495" s="1"/>
      <c r="HI495" s="1"/>
      <c r="HJ495" s="7"/>
      <c r="HK495" s="7"/>
      <c r="HL495" s="1"/>
      <c r="HM495" s="1"/>
      <c r="HN495" s="7"/>
      <c r="HO495" s="7"/>
    </row>
    <row r="496" spans="1:223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  <c r="HH496" s="1"/>
      <c r="HI496" s="1"/>
      <c r="HJ496" s="7"/>
      <c r="HK496" s="7"/>
      <c r="HL496" s="1"/>
      <c r="HM496" s="1"/>
      <c r="HN496" s="7"/>
      <c r="HO496" s="7"/>
    </row>
    <row r="497" spans="1:223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  <c r="HH497" s="1"/>
      <c r="HI497" s="1"/>
      <c r="HJ497" s="7"/>
      <c r="HK497" s="7"/>
      <c r="HL497" s="1"/>
      <c r="HM497" s="1"/>
      <c r="HN497" s="7"/>
      <c r="HO497" s="7"/>
    </row>
    <row r="498" spans="1:223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  <c r="HH498" s="1"/>
      <c r="HI498" s="1"/>
      <c r="HJ498" s="7"/>
      <c r="HK498" s="7"/>
      <c r="HL498" s="1"/>
      <c r="HM498" s="1"/>
      <c r="HN498" s="7"/>
      <c r="HO498" s="7"/>
    </row>
    <row r="499" spans="1:223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  <c r="HH499" s="1"/>
      <c r="HI499" s="1"/>
      <c r="HJ499" s="7"/>
      <c r="HK499" s="7"/>
      <c r="HL499" s="1"/>
      <c r="HM499" s="1"/>
      <c r="HN499" s="7"/>
      <c r="HO499" s="7"/>
    </row>
    <row r="500" spans="1:223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  <c r="HH500" s="1"/>
      <c r="HI500" s="1"/>
      <c r="HJ500" s="7"/>
      <c r="HK500" s="7"/>
      <c r="HL500" s="1"/>
      <c r="HM500" s="1"/>
      <c r="HN500" s="7"/>
      <c r="HO500" s="7"/>
    </row>
    <row r="501" spans="1:223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  <c r="HH501" s="1"/>
      <c r="HI501" s="1"/>
      <c r="HJ501" s="7"/>
      <c r="HK501" s="7"/>
      <c r="HL501" s="1"/>
      <c r="HM501" s="1"/>
      <c r="HN501" s="7"/>
      <c r="HO501" s="7"/>
    </row>
    <row r="502" spans="1:223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  <c r="HH502" s="1"/>
      <c r="HI502" s="1"/>
      <c r="HJ502" s="7"/>
      <c r="HK502" s="7"/>
      <c r="HL502" s="1"/>
      <c r="HM502" s="1"/>
      <c r="HN502" s="7"/>
      <c r="HO502" s="7"/>
    </row>
    <row r="503" spans="1:223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  <c r="HH503" s="1"/>
      <c r="HI503" s="1"/>
      <c r="HJ503" s="7"/>
      <c r="HK503" s="7"/>
      <c r="HL503" s="1"/>
      <c r="HM503" s="1"/>
      <c r="HN503" s="7"/>
      <c r="HO503" s="7"/>
    </row>
    <row r="504" spans="1:223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  <c r="HH504" s="1"/>
      <c r="HI504" s="1"/>
      <c r="HJ504" s="7"/>
      <c r="HK504" s="7"/>
      <c r="HL504" s="1"/>
      <c r="HM504" s="1"/>
      <c r="HN504" s="7"/>
      <c r="HO504" s="7"/>
    </row>
    <row r="505" spans="1:223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  <c r="HH505" s="1"/>
      <c r="HI505" s="1"/>
      <c r="HJ505" s="7"/>
      <c r="HK505" s="7"/>
      <c r="HL505" s="1"/>
      <c r="HM505" s="1"/>
      <c r="HN505" s="7"/>
      <c r="HO505" s="7"/>
    </row>
    <row r="506" spans="1:223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  <c r="HH506" s="1"/>
      <c r="HI506" s="1"/>
      <c r="HJ506" s="7"/>
      <c r="HK506" s="7"/>
      <c r="HL506" s="1"/>
      <c r="HM506" s="1"/>
      <c r="HN506" s="7"/>
      <c r="HO506" s="7"/>
    </row>
    <row r="507" spans="1:223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  <c r="HH507" s="1"/>
      <c r="HI507" s="1"/>
      <c r="HJ507" s="7"/>
      <c r="HK507" s="7"/>
      <c r="HL507" s="1"/>
      <c r="HM507" s="1"/>
      <c r="HN507" s="7"/>
      <c r="HO507" s="7"/>
    </row>
    <row r="508" spans="1:223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  <c r="HH508" s="1"/>
      <c r="HI508" s="1"/>
      <c r="HJ508" s="7"/>
      <c r="HK508" s="7"/>
      <c r="HL508" s="1"/>
      <c r="HM508" s="1"/>
      <c r="HN508" s="7"/>
      <c r="HO508" s="7"/>
    </row>
    <row r="509" spans="1:223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  <c r="HH509" s="1"/>
      <c r="HI509" s="1"/>
      <c r="HJ509" s="7"/>
      <c r="HK509" s="7"/>
      <c r="HL509" s="1"/>
      <c r="HM509" s="1"/>
      <c r="HN509" s="7"/>
      <c r="HO509" s="7"/>
    </row>
    <row r="510" spans="1:223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  <c r="HH510" s="1"/>
      <c r="HI510" s="1"/>
      <c r="HJ510" s="7"/>
      <c r="HK510" s="7"/>
      <c r="HL510" s="1"/>
      <c r="HM510" s="1"/>
      <c r="HN510" s="7"/>
      <c r="HO510" s="7"/>
    </row>
    <row r="511" spans="1:223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  <c r="HH511" s="1"/>
      <c r="HI511" s="1"/>
      <c r="HJ511" s="7"/>
      <c r="HK511" s="7"/>
      <c r="HL511" s="1"/>
      <c r="HM511" s="1"/>
      <c r="HN511" s="7"/>
      <c r="HO511" s="7"/>
    </row>
    <row r="512" spans="1:223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  <c r="HH512" s="1"/>
      <c r="HI512" s="1"/>
      <c r="HJ512" s="7"/>
      <c r="HK512" s="7"/>
      <c r="HL512" s="1"/>
      <c r="HM512" s="1"/>
      <c r="HN512" s="7"/>
      <c r="HO512" s="7"/>
    </row>
    <row r="513" spans="1:223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  <c r="HH513" s="1"/>
      <c r="HI513" s="1"/>
      <c r="HJ513" s="7"/>
      <c r="HK513" s="7"/>
      <c r="HL513" s="1"/>
      <c r="HM513" s="1"/>
      <c r="HN513" s="7"/>
      <c r="HO513" s="7"/>
    </row>
    <row r="514" spans="1:223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  <c r="HH514" s="1"/>
      <c r="HI514" s="1"/>
      <c r="HJ514" s="7"/>
      <c r="HK514" s="7"/>
      <c r="HL514" s="1"/>
      <c r="HM514" s="1"/>
      <c r="HN514" s="7"/>
      <c r="HO514" s="7"/>
    </row>
    <row r="515" spans="1:223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  <c r="HH515" s="1"/>
      <c r="HI515" s="1"/>
      <c r="HJ515" s="7"/>
      <c r="HK515" s="7"/>
      <c r="HL515" s="1"/>
      <c r="HM515" s="1"/>
      <c r="HN515" s="7"/>
      <c r="HO515" s="7"/>
    </row>
    <row r="516" spans="1:223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  <c r="HH516" s="1"/>
      <c r="HI516" s="1"/>
      <c r="HJ516" s="7"/>
      <c r="HK516" s="7"/>
      <c r="HL516" s="1"/>
      <c r="HM516" s="1"/>
      <c r="HN516" s="7"/>
      <c r="HO516" s="7"/>
    </row>
    <row r="517" spans="1:223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  <c r="HH517" s="1"/>
      <c r="HI517" s="1"/>
      <c r="HJ517" s="7"/>
      <c r="HK517" s="7"/>
      <c r="HL517" s="1"/>
      <c r="HM517" s="1"/>
      <c r="HN517" s="7"/>
      <c r="HO517" s="7"/>
    </row>
    <row r="518" spans="1:223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  <c r="HH518" s="1"/>
      <c r="HI518" s="1"/>
      <c r="HJ518" s="7"/>
      <c r="HK518" s="7"/>
      <c r="HL518" s="1"/>
      <c r="HM518" s="1"/>
      <c r="HN518" s="7"/>
      <c r="HO518" s="7"/>
    </row>
    <row r="519" spans="1:223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  <c r="HH519" s="1"/>
      <c r="HI519" s="1"/>
      <c r="HJ519" s="7"/>
      <c r="HK519" s="7"/>
      <c r="HL519" s="1"/>
      <c r="HM519" s="1"/>
      <c r="HN519" s="7"/>
      <c r="HO519" s="7"/>
    </row>
    <row r="520" spans="1:223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  <c r="HH520" s="1"/>
      <c r="HI520" s="1"/>
      <c r="HJ520" s="7"/>
      <c r="HK520" s="7"/>
      <c r="HL520" s="1"/>
      <c r="HM520" s="1"/>
      <c r="HN520" s="7"/>
      <c r="HO520" s="7"/>
    </row>
    <row r="521" spans="1:223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  <c r="HH521" s="1"/>
      <c r="HI521" s="1"/>
      <c r="HJ521" s="7"/>
      <c r="HK521" s="7"/>
      <c r="HL521" s="1"/>
      <c r="HM521" s="1"/>
      <c r="HN521" s="7"/>
      <c r="HO521" s="7"/>
    </row>
    <row r="522" spans="1:223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  <c r="HH522" s="1"/>
      <c r="HI522" s="1"/>
      <c r="HJ522" s="7"/>
      <c r="HK522" s="7"/>
      <c r="HL522" s="1"/>
      <c r="HM522" s="1"/>
      <c r="HN522" s="7"/>
      <c r="HO522" s="7"/>
    </row>
    <row r="523" spans="1:223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  <c r="HH523" s="1"/>
      <c r="HI523" s="1"/>
      <c r="HJ523" s="7"/>
      <c r="HK523" s="7"/>
      <c r="HL523" s="1"/>
      <c r="HM523" s="1"/>
      <c r="HN523" s="7"/>
      <c r="HO523" s="7"/>
    </row>
    <row r="524" spans="1:223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  <c r="HH524" s="1"/>
      <c r="HI524" s="1"/>
      <c r="HJ524" s="7"/>
      <c r="HK524" s="7"/>
      <c r="HL524" s="1"/>
      <c r="HM524" s="1"/>
      <c r="HN524" s="7"/>
      <c r="HO524" s="7"/>
    </row>
    <row r="525" spans="1:223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  <c r="HH525" s="1"/>
      <c r="HI525" s="1"/>
      <c r="HJ525" s="7"/>
      <c r="HK525" s="7"/>
      <c r="HL525" s="1"/>
      <c r="HM525" s="1"/>
      <c r="HN525" s="7"/>
      <c r="HO525" s="7"/>
    </row>
    <row r="526" spans="1:223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  <c r="HH526" s="1"/>
      <c r="HI526" s="1"/>
      <c r="HJ526" s="7"/>
      <c r="HK526" s="7"/>
      <c r="HL526" s="1"/>
      <c r="HM526" s="1"/>
      <c r="HN526" s="7"/>
      <c r="HO526" s="7"/>
    </row>
    <row r="527" spans="1:223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  <c r="HH527" s="1"/>
      <c r="HI527" s="1"/>
      <c r="HJ527" s="7"/>
      <c r="HK527" s="7"/>
      <c r="HL527" s="1"/>
      <c r="HM527" s="1"/>
      <c r="HN527" s="7"/>
      <c r="HO527" s="7"/>
    </row>
    <row r="528" spans="1:223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  <c r="HH528" s="1"/>
      <c r="HI528" s="1"/>
      <c r="HJ528" s="7"/>
      <c r="HK528" s="7"/>
      <c r="HL528" s="1"/>
      <c r="HM528" s="1"/>
      <c r="HN528" s="7"/>
      <c r="HO528" s="7"/>
    </row>
    <row r="529" spans="1:223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  <c r="HH529" s="1"/>
      <c r="HI529" s="1"/>
      <c r="HJ529" s="7"/>
      <c r="HK529" s="7"/>
      <c r="HL529" s="1"/>
      <c r="HM529" s="1"/>
      <c r="HN529" s="7"/>
      <c r="HO529" s="7"/>
    </row>
    <row r="530" spans="1:223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  <c r="HH530" s="1"/>
      <c r="HI530" s="1"/>
      <c r="HJ530" s="7"/>
      <c r="HK530" s="7"/>
      <c r="HL530" s="1"/>
      <c r="HM530" s="1"/>
      <c r="HN530" s="7"/>
      <c r="HO530" s="7"/>
    </row>
    <row r="531" spans="1:223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  <c r="HH531" s="1"/>
      <c r="HI531" s="1"/>
      <c r="HJ531" s="7"/>
      <c r="HK531" s="7"/>
      <c r="HL531" s="1"/>
      <c r="HM531" s="1"/>
      <c r="HN531" s="7"/>
      <c r="HO531" s="7"/>
    </row>
    <row r="532" spans="1:223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  <c r="HH532" s="1"/>
      <c r="HI532" s="1"/>
      <c r="HJ532" s="7"/>
      <c r="HK532" s="7"/>
      <c r="HL532" s="1"/>
      <c r="HM532" s="1"/>
      <c r="HN532" s="7"/>
      <c r="HO532" s="7"/>
    </row>
    <row r="533" spans="1:223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  <c r="HH533" s="1"/>
      <c r="HI533" s="1"/>
      <c r="HJ533" s="7"/>
      <c r="HK533" s="7"/>
      <c r="HL533" s="1"/>
      <c r="HM533" s="1"/>
      <c r="HN533" s="7"/>
      <c r="HO533" s="7"/>
    </row>
    <row r="534" spans="1:223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  <c r="HH534" s="1"/>
      <c r="HI534" s="1"/>
      <c r="HJ534" s="7"/>
      <c r="HK534" s="7"/>
      <c r="HL534" s="1"/>
      <c r="HM534" s="1"/>
      <c r="HN534" s="7"/>
      <c r="HO534" s="7"/>
    </row>
    <row r="535" spans="1:223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  <c r="HH535" s="1"/>
      <c r="HI535" s="1"/>
      <c r="HJ535" s="7"/>
      <c r="HK535" s="7"/>
      <c r="HL535" s="1"/>
      <c r="HM535" s="1"/>
      <c r="HN535" s="7"/>
      <c r="HO535" s="7"/>
    </row>
    <row r="536" spans="1:223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  <c r="HH536" s="1"/>
      <c r="HI536" s="1"/>
      <c r="HJ536" s="7"/>
      <c r="HK536" s="7"/>
      <c r="HL536" s="1"/>
      <c r="HM536" s="1"/>
      <c r="HN536" s="7"/>
      <c r="HO536" s="7"/>
    </row>
    <row r="537" spans="1:223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  <c r="HH537" s="1"/>
      <c r="HI537" s="1"/>
      <c r="HJ537" s="7"/>
      <c r="HK537" s="7"/>
      <c r="HL537" s="1"/>
      <c r="HM537" s="1"/>
      <c r="HN537" s="7"/>
      <c r="HO537" s="7"/>
    </row>
    <row r="538" spans="1:223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  <c r="HH538" s="1"/>
      <c r="HI538" s="1"/>
      <c r="HJ538" s="7"/>
      <c r="HK538" s="7"/>
      <c r="HL538" s="1"/>
      <c r="HM538" s="1"/>
      <c r="HN538" s="7"/>
      <c r="HO538" s="7"/>
    </row>
    <row r="539" spans="1:223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  <c r="HH539" s="1"/>
      <c r="HI539" s="1"/>
      <c r="HJ539" s="7"/>
      <c r="HK539" s="7"/>
      <c r="HL539" s="1"/>
      <c r="HM539" s="1"/>
      <c r="HN539" s="7"/>
      <c r="HO539" s="7"/>
    </row>
    <row r="540" spans="1:223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  <c r="HH540" s="1"/>
      <c r="HI540" s="1"/>
      <c r="HJ540" s="7"/>
      <c r="HK540" s="7"/>
      <c r="HL540" s="1"/>
      <c r="HM540" s="1"/>
      <c r="HN540" s="7"/>
      <c r="HO540" s="7"/>
    </row>
    <row r="541" spans="1:223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  <c r="HH541" s="1"/>
      <c r="HI541" s="1"/>
      <c r="HJ541" s="7"/>
      <c r="HK541" s="7"/>
      <c r="HL541" s="1"/>
      <c r="HM541" s="1"/>
      <c r="HN541" s="7"/>
      <c r="HO541" s="7"/>
    </row>
    <row r="542" spans="1:223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  <c r="HH542" s="1"/>
      <c r="HI542" s="1"/>
      <c r="HJ542" s="7"/>
      <c r="HK542" s="7"/>
      <c r="HL542" s="1"/>
      <c r="HM542" s="1"/>
      <c r="HN542" s="7"/>
      <c r="HO542" s="7"/>
    </row>
    <row r="543" spans="1:223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  <c r="HH543" s="1"/>
      <c r="HI543" s="1"/>
      <c r="HJ543" s="7"/>
      <c r="HK543" s="7"/>
      <c r="HL543" s="1"/>
      <c r="HM543" s="1"/>
      <c r="HN543" s="7"/>
      <c r="HO543" s="7"/>
    </row>
    <row r="544" spans="1:223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  <c r="HH544" s="1"/>
      <c r="HI544" s="1"/>
      <c r="HJ544" s="7"/>
      <c r="HK544" s="7"/>
      <c r="HL544" s="1"/>
      <c r="HM544" s="1"/>
      <c r="HN544" s="7"/>
      <c r="HO544" s="7"/>
    </row>
    <row r="545" spans="1:223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  <c r="HH545" s="1"/>
      <c r="HI545" s="1"/>
      <c r="HJ545" s="7"/>
      <c r="HK545" s="7"/>
      <c r="HL545" s="1"/>
      <c r="HM545" s="1"/>
      <c r="HN545" s="7"/>
      <c r="HO545" s="7"/>
    </row>
    <row r="546" spans="1:223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  <c r="HH546" s="1"/>
      <c r="HI546" s="1"/>
      <c r="HJ546" s="7"/>
      <c r="HK546" s="7"/>
      <c r="HL546" s="1"/>
      <c r="HM546" s="1"/>
      <c r="HN546" s="7"/>
      <c r="HO546" s="7"/>
    </row>
    <row r="547" spans="1:223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  <c r="HH547" s="1"/>
      <c r="HI547" s="1"/>
      <c r="HJ547" s="7"/>
      <c r="HK547" s="7"/>
      <c r="HL547" s="1"/>
      <c r="HM547" s="1"/>
      <c r="HN547" s="7"/>
      <c r="HO547" s="7"/>
    </row>
    <row r="548" spans="1:223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  <c r="HH548" s="1"/>
      <c r="HI548" s="1"/>
      <c r="HJ548" s="7"/>
      <c r="HK548" s="7"/>
      <c r="HL548" s="1"/>
      <c r="HM548" s="1"/>
      <c r="HN548" s="7"/>
      <c r="HO548" s="7"/>
    </row>
    <row r="549" spans="1:223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  <c r="HH549" s="1"/>
      <c r="HI549" s="1"/>
      <c r="HJ549" s="7"/>
      <c r="HK549" s="7"/>
      <c r="HL549" s="1"/>
      <c r="HM549" s="1"/>
      <c r="HN549" s="7"/>
      <c r="HO549" s="7"/>
    </row>
    <row r="550" spans="1:223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  <c r="HH550" s="1"/>
      <c r="HI550" s="1"/>
      <c r="HJ550" s="7"/>
      <c r="HK550" s="7"/>
      <c r="HL550" s="1"/>
      <c r="HM550" s="1"/>
      <c r="HN550" s="7"/>
      <c r="HO550" s="7"/>
    </row>
    <row r="551" spans="1:223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  <c r="HH551" s="1"/>
      <c r="HI551" s="1"/>
      <c r="HJ551" s="7"/>
      <c r="HK551" s="7"/>
      <c r="HL551" s="1"/>
      <c r="HM551" s="1"/>
      <c r="HN551" s="7"/>
      <c r="HO551" s="7"/>
    </row>
    <row r="552" spans="1:223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  <c r="HH552" s="1"/>
      <c r="HI552" s="1"/>
      <c r="HJ552" s="7"/>
      <c r="HK552" s="7"/>
      <c r="HL552" s="1"/>
      <c r="HM552" s="1"/>
      <c r="HN552" s="7"/>
      <c r="HO552" s="7"/>
    </row>
    <row r="553" spans="1:223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  <c r="HH553" s="1"/>
      <c r="HI553" s="1"/>
      <c r="HJ553" s="7"/>
      <c r="HK553" s="7"/>
      <c r="HL553" s="1"/>
      <c r="HM553" s="1"/>
      <c r="HN553" s="7"/>
      <c r="HO553" s="7"/>
    </row>
    <row r="554" spans="1:223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  <c r="HH554" s="1"/>
      <c r="HI554" s="1"/>
      <c r="HJ554" s="7"/>
      <c r="HK554" s="7"/>
      <c r="HL554" s="1"/>
      <c r="HM554" s="1"/>
      <c r="HN554" s="7"/>
      <c r="HO554" s="7"/>
    </row>
    <row r="555" spans="1:223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  <c r="HH555" s="1"/>
      <c r="HI555" s="1"/>
      <c r="HJ555" s="7"/>
      <c r="HK555" s="7"/>
      <c r="HL555" s="1"/>
      <c r="HM555" s="1"/>
      <c r="HN555" s="7"/>
      <c r="HO555" s="7"/>
    </row>
    <row r="556" spans="1:223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  <c r="HH556" s="1"/>
      <c r="HI556" s="1"/>
      <c r="HJ556" s="7"/>
      <c r="HK556" s="7"/>
      <c r="HL556" s="1"/>
      <c r="HM556" s="1"/>
      <c r="HN556" s="7"/>
      <c r="HO556" s="7"/>
    </row>
    <row r="557" spans="1:223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  <c r="HH557" s="1"/>
      <c r="HI557" s="1"/>
      <c r="HJ557" s="7"/>
      <c r="HK557" s="7"/>
      <c r="HL557" s="1"/>
      <c r="HM557" s="1"/>
      <c r="HN557" s="7"/>
      <c r="HO557" s="7"/>
    </row>
    <row r="558" spans="1:223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  <c r="HH558" s="1"/>
      <c r="HI558" s="1"/>
      <c r="HJ558" s="7"/>
      <c r="HK558" s="7"/>
      <c r="HL558" s="1"/>
      <c r="HM558" s="1"/>
      <c r="HN558" s="7"/>
      <c r="HO558" s="7"/>
    </row>
    <row r="559" spans="1:223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  <c r="HH559" s="1"/>
      <c r="HI559" s="1"/>
      <c r="HJ559" s="7"/>
      <c r="HK559" s="7"/>
      <c r="HL559" s="1"/>
      <c r="HM559" s="1"/>
      <c r="HN559" s="7"/>
      <c r="HO559" s="7"/>
    </row>
    <row r="560" spans="1:223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  <c r="HH560" s="1"/>
      <c r="HI560" s="1"/>
      <c r="HJ560" s="7"/>
      <c r="HK560" s="7"/>
      <c r="HL560" s="1"/>
      <c r="HM560" s="1"/>
      <c r="HN560" s="7"/>
      <c r="HO560" s="7"/>
    </row>
    <row r="561" spans="1:223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  <c r="HH561" s="1"/>
      <c r="HI561" s="1"/>
      <c r="HJ561" s="7"/>
      <c r="HK561" s="7"/>
      <c r="HL561" s="1"/>
      <c r="HM561" s="1"/>
      <c r="HN561" s="7"/>
      <c r="HO561" s="7"/>
    </row>
    <row r="562" spans="1:223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  <c r="HH562" s="1"/>
      <c r="HI562" s="1"/>
      <c r="HJ562" s="7"/>
      <c r="HK562" s="7"/>
      <c r="HL562" s="1"/>
      <c r="HM562" s="1"/>
      <c r="HN562" s="7"/>
      <c r="HO562" s="7"/>
    </row>
    <row r="563" spans="1:223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  <c r="HH563" s="1"/>
      <c r="HI563" s="1"/>
      <c r="HJ563" s="7"/>
      <c r="HK563" s="7"/>
      <c r="HL563" s="1"/>
      <c r="HM563" s="1"/>
      <c r="HN563" s="7"/>
      <c r="HO563" s="7"/>
    </row>
    <row r="564" spans="1:223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  <c r="HH564" s="1"/>
      <c r="HI564" s="1"/>
      <c r="HJ564" s="7"/>
      <c r="HK564" s="7"/>
      <c r="HL564" s="1"/>
      <c r="HM564" s="1"/>
      <c r="HN564" s="7"/>
      <c r="HO564" s="7"/>
    </row>
    <row r="565" spans="1:223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  <c r="HH565" s="1"/>
      <c r="HI565" s="1"/>
      <c r="HJ565" s="7"/>
      <c r="HK565" s="7"/>
      <c r="HL565" s="1"/>
      <c r="HM565" s="1"/>
      <c r="HN565" s="7"/>
      <c r="HO565" s="7"/>
    </row>
    <row r="566" spans="1:223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  <c r="HH566" s="1"/>
      <c r="HI566" s="1"/>
      <c r="HJ566" s="7"/>
      <c r="HK566" s="7"/>
      <c r="HL566" s="1"/>
      <c r="HM566" s="1"/>
      <c r="HN566" s="7"/>
      <c r="HO566" s="7"/>
    </row>
    <row r="567" spans="1:223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  <c r="HH567" s="1"/>
      <c r="HI567" s="1"/>
      <c r="HJ567" s="7"/>
      <c r="HK567" s="7"/>
      <c r="HL567" s="1"/>
      <c r="HM567" s="1"/>
      <c r="HN567" s="7"/>
      <c r="HO567" s="7"/>
    </row>
    <row r="568" spans="1:223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  <c r="HH568" s="1"/>
      <c r="HI568" s="1"/>
      <c r="HJ568" s="7"/>
      <c r="HK568" s="7"/>
      <c r="HL568" s="1"/>
      <c r="HM568" s="1"/>
      <c r="HN568" s="7"/>
      <c r="HO568" s="7"/>
    </row>
    <row r="569" spans="1:223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  <c r="HH569" s="1"/>
      <c r="HI569" s="1"/>
      <c r="HJ569" s="7"/>
      <c r="HK569" s="7"/>
      <c r="HL569" s="1"/>
      <c r="HM569" s="1"/>
      <c r="HN569" s="7"/>
      <c r="HO569" s="7"/>
    </row>
    <row r="570" spans="1:223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  <c r="HH570" s="1"/>
      <c r="HI570" s="1"/>
      <c r="HJ570" s="7"/>
      <c r="HK570" s="7"/>
      <c r="HL570" s="1"/>
      <c r="HM570" s="1"/>
      <c r="HN570" s="7"/>
      <c r="HO570" s="7"/>
    </row>
    <row r="571" spans="1:223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  <c r="HH571" s="1"/>
      <c r="HI571" s="1"/>
      <c r="HJ571" s="7"/>
      <c r="HK571" s="7"/>
      <c r="HL571" s="1"/>
      <c r="HM571" s="1"/>
      <c r="HN571" s="7"/>
      <c r="HO571" s="7"/>
    </row>
    <row r="572" spans="1:223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  <c r="HH572" s="1"/>
      <c r="HI572" s="1"/>
      <c r="HJ572" s="7"/>
      <c r="HK572" s="7"/>
      <c r="HL572" s="1"/>
      <c r="HM572" s="1"/>
      <c r="HN572" s="7"/>
      <c r="HO572" s="7"/>
    </row>
    <row r="573" spans="1:223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  <c r="HH573" s="1"/>
      <c r="HI573" s="1"/>
      <c r="HJ573" s="7"/>
      <c r="HK573" s="7"/>
      <c r="HL573" s="1"/>
      <c r="HM573" s="1"/>
      <c r="HN573" s="7"/>
      <c r="HO573" s="7"/>
    </row>
    <row r="574" spans="1:223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  <c r="HH574" s="1"/>
      <c r="HI574" s="1"/>
      <c r="HJ574" s="7"/>
      <c r="HK574" s="7"/>
      <c r="HL574" s="1"/>
      <c r="HM574" s="1"/>
      <c r="HN574" s="7"/>
      <c r="HO574" s="7"/>
    </row>
    <row r="575" spans="1:223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  <c r="HH575" s="1"/>
      <c r="HI575" s="1"/>
      <c r="HJ575" s="7"/>
      <c r="HK575" s="7"/>
      <c r="HL575" s="1"/>
      <c r="HM575" s="1"/>
      <c r="HN575" s="7"/>
      <c r="HO575" s="7"/>
    </row>
    <row r="576" spans="1:223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  <c r="HH576" s="1"/>
      <c r="HI576" s="1"/>
      <c r="HJ576" s="7"/>
      <c r="HK576" s="7"/>
      <c r="HL576" s="1"/>
      <c r="HM576" s="1"/>
      <c r="HN576" s="7"/>
      <c r="HO576" s="7"/>
    </row>
    <row r="577" spans="1:223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  <c r="HH577" s="1"/>
      <c r="HI577" s="1"/>
      <c r="HJ577" s="7"/>
      <c r="HK577" s="7"/>
      <c r="HL577" s="1"/>
      <c r="HM577" s="1"/>
      <c r="HN577" s="7"/>
      <c r="HO577" s="7"/>
    </row>
    <row r="578" spans="1:223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  <c r="HH578" s="1"/>
      <c r="HI578" s="1"/>
      <c r="HJ578" s="7"/>
      <c r="HK578" s="7"/>
      <c r="HL578" s="1"/>
      <c r="HM578" s="1"/>
      <c r="HN578" s="7"/>
      <c r="HO578" s="7"/>
    </row>
    <row r="579" spans="1:223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  <c r="HH579" s="1"/>
      <c r="HI579" s="1"/>
      <c r="HJ579" s="7"/>
      <c r="HK579" s="7"/>
      <c r="HL579" s="1"/>
      <c r="HM579" s="1"/>
      <c r="HN579" s="7"/>
      <c r="HO579" s="7"/>
    </row>
    <row r="580" spans="1:223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  <c r="HH580" s="1"/>
      <c r="HI580" s="1"/>
      <c r="HJ580" s="7"/>
      <c r="HK580" s="7"/>
      <c r="HL580" s="1"/>
      <c r="HM580" s="1"/>
      <c r="HN580" s="7"/>
      <c r="HO580" s="7"/>
    </row>
    <row r="581" spans="1:223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  <c r="HH581" s="1"/>
      <c r="HI581" s="1"/>
      <c r="HJ581" s="7"/>
      <c r="HK581" s="7"/>
      <c r="HL581" s="1"/>
      <c r="HM581" s="1"/>
      <c r="HN581" s="7"/>
      <c r="HO581" s="7"/>
    </row>
    <row r="582" spans="1:223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  <c r="HH582" s="1"/>
      <c r="HI582" s="1"/>
      <c r="HJ582" s="7"/>
      <c r="HK582" s="7"/>
      <c r="HL582" s="1"/>
      <c r="HM582" s="1"/>
      <c r="HN582" s="7"/>
      <c r="HO582" s="7"/>
    </row>
    <row r="583" spans="1:223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  <c r="HH583" s="1"/>
      <c r="HI583" s="1"/>
      <c r="HJ583" s="7"/>
      <c r="HK583" s="7"/>
      <c r="HL583" s="1"/>
      <c r="HM583" s="1"/>
      <c r="HN583" s="7"/>
      <c r="HO583" s="7"/>
    </row>
    <row r="584" spans="1:223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  <c r="HH584" s="1"/>
      <c r="HI584" s="1"/>
      <c r="HJ584" s="7"/>
      <c r="HK584" s="7"/>
      <c r="HL584" s="1"/>
      <c r="HM584" s="1"/>
      <c r="HN584" s="7"/>
      <c r="HO584" s="7"/>
    </row>
    <row r="585" spans="1:223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  <c r="HH585" s="1"/>
      <c r="HI585" s="1"/>
      <c r="HJ585" s="7"/>
      <c r="HK585" s="7"/>
      <c r="HL585" s="1"/>
      <c r="HM585" s="1"/>
      <c r="HN585" s="7"/>
      <c r="HO585" s="7"/>
    </row>
    <row r="586" spans="1:223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  <c r="HH586" s="1"/>
      <c r="HI586" s="1"/>
      <c r="HJ586" s="7"/>
      <c r="HK586" s="7"/>
      <c r="HL586" s="1"/>
      <c r="HM586" s="1"/>
      <c r="HN586" s="7"/>
      <c r="HO586" s="7"/>
    </row>
    <row r="587" spans="1:223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  <c r="HH587" s="1"/>
      <c r="HI587" s="1"/>
      <c r="HJ587" s="7"/>
      <c r="HK587" s="7"/>
      <c r="HL587" s="1"/>
      <c r="HM587" s="1"/>
      <c r="HN587" s="7"/>
      <c r="HO587" s="7"/>
    </row>
    <row r="588" spans="1:223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  <c r="HH588" s="1"/>
      <c r="HI588" s="1"/>
      <c r="HJ588" s="7"/>
      <c r="HK588" s="7"/>
      <c r="HL588" s="1"/>
      <c r="HM588" s="1"/>
      <c r="HN588" s="7"/>
      <c r="HO588" s="7"/>
    </row>
    <row r="589" spans="1:223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  <c r="HH589" s="1"/>
      <c r="HI589" s="1"/>
      <c r="HJ589" s="7"/>
      <c r="HK589" s="7"/>
      <c r="HL589" s="1"/>
      <c r="HM589" s="1"/>
      <c r="HN589" s="7"/>
      <c r="HO589" s="7"/>
    </row>
    <row r="590" spans="1:223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  <c r="HH590" s="1"/>
      <c r="HI590" s="1"/>
      <c r="HJ590" s="7"/>
      <c r="HK590" s="7"/>
      <c r="HL590" s="1"/>
      <c r="HM590" s="1"/>
      <c r="HN590" s="7"/>
      <c r="HO590" s="7"/>
    </row>
    <row r="591" spans="1:223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  <c r="HH591" s="1"/>
      <c r="HI591" s="1"/>
      <c r="HJ591" s="7"/>
      <c r="HK591" s="7"/>
      <c r="HL591" s="1"/>
      <c r="HM591" s="1"/>
      <c r="HN591" s="7"/>
      <c r="HO591" s="7"/>
    </row>
    <row r="592" spans="1:223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  <c r="HH592" s="1"/>
      <c r="HI592" s="1"/>
      <c r="HJ592" s="7"/>
      <c r="HK592" s="7"/>
      <c r="HL592" s="1"/>
      <c r="HM592" s="1"/>
      <c r="HN592" s="7"/>
      <c r="HO592" s="7"/>
    </row>
    <row r="593" spans="1:223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  <c r="HH593" s="1"/>
      <c r="HI593" s="1"/>
      <c r="HJ593" s="7"/>
      <c r="HK593" s="7"/>
      <c r="HL593" s="1"/>
      <c r="HM593" s="1"/>
      <c r="HN593" s="7"/>
      <c r="HO593" s="7"/>
    </row>
    <row r="594" spans="1:223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  <c r="HH594" s="1"/>
      <c r="HI594" s="1"/>
      <c r="HJ594" s="7"/>
      <c r="HK594" s="7"/>
      <c r="HL594" s="1"/>
      <c r="HM594" s="1"/>
      <c r="HN594" s="7"/>
      <c r="HO594" s="7"/>
    </row>
    <row r="595" spans="1:223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  <c r="HH595" s="1"/>
      <c r="HI595" s="1"/>
      <c r="HJ595" s="7"/>
      <c r="HK595" s="7"/>
      <c r="HL595" s="1"/>
      <c r="HM595" s="1"/>
      <c r="HN595" s="7"/>
      <c r="HO595" s="7"/>
    </row>
    <row r="596" spans="1:223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  <c r="HH596" s="1"/>
      <c r="HI596" s="1"/>
      <c r="HJ596" s="7"/>
      <c r="HK596" s="7"/>
      <c r="HL596" s="1"/>
      <c r="HM596" s="1"/>
      <c r="HN596" s="7"/>
      <c r="HO596" s="7"/>
    </row>
    <row r="597" spans="1:223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  <c r="HH597" s="1"/>
      <c r="HI597" s="1"/>
      <c r="HJ597" s="7"/>
      <c r="HK597" s="7"/>
      <c r="HL597" s="1"/>
      <c r="HM597" s="1"/>
      <c r="HN597" s="7"/>
      <c r="HO597" s="7"/>
    </row>
    <row r="598" spans="1:223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  <c r="HH598" s="1"/>
      <c r="HI598" s="1"/>
      <c r="HJ598" s="7"/>
      <c r="HK598" s="7"/>
      <c r="HL598" s="1"/>
      <c r="HM598" s="1"/>
      <c r="HN598" s="7"/>
      <c r="HO598" s="7"/>
    </row>
    <row r="599" spans="1:223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  <c r="HH599" s="1"/>
      <c r="HI599" s="1"/>
      <c r="HJ599" s="7"/>
      <c r="HK599" s="7"/>
      <c r="HL599" s="1"/>
      <c r="HM599" s="1"/>
      <c r="HN599" s="7"/>
      <c r="HO599" s="7"/>
    </row>
    <row r="600" spans="1:223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  <c r="HH600" s="1"/>
      <c r="HI600" s="1"/>
      <c r="HJ600" s="7"/>
      <c r="HK600" s="7"/>
      <c r="HL600" s="1"/>
      <c r="HM600" s="1"/>
      <c r="HN600" s="7"/>
      <c r="HO600" s="7"/>
    </row>
    <row r="601" spans="1:223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  <c r="HH601" s="1"/>
      <c r="HI601" s="1"/>
      <c r="HJ601" s="7"/>
      <c r="HK601" s="7"/>
      <c r="HL601" s="1"/>
      <c r="HM601" s="1"/>
      <c r="HN601" s="7"/>
      <c r="HO601" s="7"/>
    </row>
    <row r="602" spans="1:223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  <c r="HH602" s="1"/>
      <c r="HI602" s="1"/>
      <c r="HJ602" s="7"/>
      <c r="HK602" s="7"/>
      <c r="HL602" s="1"/>
      <c r="HM602" s="1"/>
      <c r="HN602" s="7"/>
      <c r="HO602" s="7"/>
    </row>
    <row r="603" spans="1:223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  <c r="HH603" s="1"/>
      <c r="HI603" s="1"/>
      <c r="HJ603" s="7"/>
      <c r="HK603" s="7"/>
      <c r="HL603" s="1"/>
      <c r="HM603" s="1"/>
      <c r="HN603" s="7"/>
      <c r="HO603" s="7"/>
    </row>
    <row r="604" spans="1:223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  <c r="HH604" s="1"/>
      <c r="HI604" s="1"/>
      <c r="HJ604" s="7"/>
      <c r="HK604" s="7"/>
      <c r="HL604" s="1"/>
      <c r="HM604" s="1"/>
      <c r="HN604" s="7"/>
      <c r="HO604" s="7"/>
    </row>
    <row r="605" spans="1:223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  <c r="HH605" s="1"/>
      <c r="HI605" s="1"/>
      <c r="HJ605" s="7"/>
      <c r="HK605" s="7"/>
      <c r="HL605" s="1"/>
      <c r="HM605" s="1"/>
      <c r="HN605" s="7"/>
      <c r="HO605" s="7"/>
    </row>
    <row r="606" spans="1:223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  <c r="HH606" s="1"/>
      <c r="HI606" s="1"/>
      <c r="HJ606" s="7"/>
      <c r="HK606" s="7"/>
      <c r="HL606" s="1"/>
      <c r="HM606" s="1"/>
      <c r="HN606" s="7"/>
      <c r="HO606" s="7"/>
    </row>
    <row r="607" spans="1:223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  <c r="HH607" s="1"/>
      <c r="HI607" s="1"/>
      <c r="HJ607" s="7"/>
      <c r="HK607" s="7"/>
      <c r="HL607" s="1"/>
      <c r="HM607" s="1"/>
      <c r="HN607" s="7"/>
      <c r="HO607" s="7"/>
    </row>
    <row r="608" spans="1:223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  <c r="HH608" s="1"/>
      <c r="HI608" s="1"/>
      <c r="HJ608" s="7"/>
      <c r="HK608" s="7"/>
      <c r="HL608" s="1"/>
      <c r="HM608" s="1"/>
      <c r="HN608" s="7"/>
      <c r="HO608" s="7"/>
    </row>
    <row r="609" spans="1:223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  <c r="HH609" s="1"/>
      <c r="HI609" s="1"/>
      <c r="HJ609" s="7"/>
      <c r="HK609" s="7"/>
      <c r="HL609" s="1"/>
      <c r="HM609" s="1"/>
      <c r="HN609" s="7"/>
      <c r="HO609" s="7"/>
    </row>
    <row r="610" spans="1:223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  <c r="HH610" s="1"/>
      <c r="HI610" s="1"/>
      <c r="HJ610" s="7"/>
      <c r="HK610" s="7"/>
      <c r="HL610" s="1"/>
      <c r="HM610" s="1"/>
      <c r="HN610" s="7"/>
      <c r="HO610" s="7"/>
    </row>
    <row r="611" spans="1:223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  <c r="HH611" s="1"/>
      <c r="HI611" s="1"/>
      <c r="HJ611" s="7"/>
      <c r="HK611" s="7"/>
      <c r="HL611" s="1"/>
      <c r="HM611" s="1"/>
      <c r="HN611" s="7"/>
      <c r="HO611" s="7"/>
    </row>
    <row r="612" spans="1:223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  <c r="HH612" s="1"/>
      <c r="HI612" s="1"/>
      <c r="HJ612" s="7"/>
      <c r="HK612" s="7"/>
      <c r="HL612" s="1"/>
      <c r="HM612" s="1"/>
      <c r="HN612" s="7"/>
      <c r="HO612" s="7"/>
    </row>
    <row r="613" spans="1:223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  <c r="HH613" s="1"/>
      <c r="HI613" s="1"/>
      <c r="HJ613" s="7"/>
      <c r="HK613" s="7"/>
      <c r="HL613" s="1"/>
      <c r="HM613" s="1"/>
      <c r="HN613" s="7"/>
      <c r="HO613" s="7"/>
    </row>
    <row r="614" spans="1:223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  <c r="HH614" s="1"/>
      <c r="HI614" s="1"/>
      <c r="HJ614" s="7"/>
      <c r="HK614" s="7"/>
      <c r="HL614" s="1"/>
      <c r="HM614" s="1"/>
      <c r="HN614" s="7"/>
      <c r="HO614" s="7"/>
    </row>
    <row r="615" spans="1:223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  <c r="HH615" s="1"/>
      <c r="HI615" s="1"/>
      <c r="HJ615" s="7"/>
      <c r="HK615" s="7"/>
      <c r="HL615" s="1"/>
      <c r="HM615" s="1"/>
      <c r="HN615" s="7"/>
      <c r="HO615" s="7"/>
    </row>
    <row r="616" spans="1:223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  <c r="HH616" s="1"/>
      <c r="HI616" s="1"/>
      <c r="HJ616" s="7"/>
      <c r="HK616" s="7"/>
      <c r="HL616" s="1"/>
      <c r="HM616" s="1"/>
      <c r="HN616" s="7"/>
      <c r="HO616" s="7"/>
    </row>
    <row r="617" spans="1:223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  <c r="HH617" s="1"/>
      <c r="HI617" s="1"/>
      <c r="HJ617" s="7"/>
      <c r="HK617" s="7"/>
      <c r="HL617" s="1"/>
      <c r="HM617" s="1"/>
      <c r="HN617" s="7"/>
      <c r="HO617" s="7"/>
    </row>
    <row r="618" spans="1:223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  <c r="HH618" s="1"/>
      <c r="HI618" s="1"/>
      <c r="HJ618" s="7"/>
      <c r="HK618" s="7"/>
      <c r="HL618" s="1"/>
      <c r="HM618" s="1"/>
      <c r="HN618" s="7"/>
      <c r="HO618" s="7"/>
    </row>
    <row r="619" spans="1:223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  <c r="HH619" s="1"/>
      <c r="HI619" s="1"/>
      <c r="HJ619" s="7"/>
      <c r="HK619" s="7"/>
      <c r="HL619" s="1"/>
      <c r="HM619" s="1"/>
      <c r="HN619" s="7"/>
      <c r="HO619" s="7"/>
    </row>
    <row r="620" spans="1:223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  <c r="HH620" s="1"/>
      <c r="HI620" s="1"/>
      <c r="HJ620" s="7"/>
      <c r="HK620" s="7"/>
      <c r="HL620" s="1"/>
      <c r="HM620" s="1"/>
      <c r="HN620" s="7"/>
      <c r="HO620" s="7"/>
    </row>
    <row r="621" spans="1:223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  <c r="HH621" s="1"/>
      <c r="HI621" s="1"/>
      <c r="HJ621" s="7"/>
      <c r="HK621" s="7"/>
      <c r="HL621" s="1"/>
      <c r="HM621" s="1"/>
      <c r="HN621" s="7"/>
      <c r="HO621" s="7"/>
    </row>
    <row r="622" spans="1:223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  <c r="HH622" s="1"/>
      <c r="HI622" s="1"/>
      <c r="HJ622" s="7"/>
      <c r="HK622" s="7"/>
      <c r="HL622" s="1"/>
      <c r="HM622" s="1"/>
      <c r="HN622" s="7"/>
      <c r="HO622" s="7"/>
    </row>
    <row r="623" spans="1:223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  <c r="HH623" s="1"/>
      <c r="HI623" s="1"/>
      <c r="HJ623" s="7"/>
      <c r="HK623" s="7"/>
      <c r="HL623" s="1"/>
      <c r="HM623" s="1"/>
      <c r="HN623" s="7"/>
      <c r="HO623" s="7"/>
    </row>
    <row r="624" spans="1:223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  <c r="HH624" s="1"/>
      <c r="HI624" s="1"/>
      <c r="HJ624" s="7"/>
      <c r="HK624" s="7"/>
      <c r="HL624" s="1"/>
      <c r="HM624" s="1"/>
      <c r="HN624" s="7"/>
      <c r="HO624" s="7"/>
    </row>
    <row r="625" spans="1:223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  <c r="HH625" s="1"/>
      <c r="HI625" s="1"/>
      <c r="HJ625" s="7"/>
      <c r="HK625" s="7"/>
      <c r="HL625" s="1"/>
      <c r="HM625" s="1"/>
      <c r="HN625" s="7"/>
      <c r="HO625" s="7"/>
    </row>
    <row r="626" spans="1:223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  <c r="HH626" s="1"/>
      <c r="HI626" s="1"/>
      <c r="HJ626" s="7"/>
      <c r="HK626" s="7"/>
      <c r="HL626" s="1"/>
      <c r="HM626" s="1"/>
      <c r="HN626" s="7"/>
      <c r="HO626" s="7"/>
    </row>
    <row r="627" spans="1:223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  <c r="HH627" s="1"/>
      <c r="HI627" s="1"/>
      <c r="HJ627" s="7"/>
      <c r="HK627" s="7"/>
      <c r="HL627" s="1"/>
      <c r="HM627" s="1"/>
      <c r="HN627" s="7"/>
      <c r="HO627" s="7"/>
    </row>
    <row r="628" spans="1:223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  <c r="HH628" s="1"/>
      <c r="HI628" s="1"/>
      <c r="HJ628" s="7"/>
      <c r="HK628" s="7"/>
      <c r="HL628" s="1"/>
      <c r="HM628" s="1"/>
      <c r="HN628" s="7"/>
      <c r="HO628" s="7"/>
    </row>
    <row r="629" spans="1:223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  <c r="HH629" s="1"/>
      <c r="HI629" s="1"/>
      <c r="HJ629" s="7"/>
      <c r="HK629" s="7"/>
      <c r="HL629" s="1"/>
      <c r="HM629" s="1"/>
      <c r="HN629" s="7"/>
      <c r="HO629" s="7"/>
    </row>
    <row r="630" spans="1:223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  <c r="HH630" s="1"/>
      <c r="HI630" s="1"/>
      <c r="HJ630" s="7"/>
      <c r="HK630" s="7"/>
      <c r="HL630" s="1"/>
      <c r="HM630" s="1"/>
      <c r="HN630" s="7"/>
      <c r="HO630" s="7"/>
    </row>
    <row r="631" spans="1:223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  <c r="HH631" s="1"/>
      <c r="HI631" s="1"/>
      <c r="HJ631" s="7"/>
      <c r="HK631" s="7"/>
      <c r="HL631" s="1"/>
      <c r="HM631" s="1"/>
      <c r="HN631" s="7"/>
      <c r="HO631" s="7"/>
    </row>
    <row r="632" spans="1:223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  <c r="HH632" s="1"/>
      <c r="HI632" s="1"/>
      <c r="HJ632" s="7"/>
      <c r="HK632" s="7"/>
      <c r="HL632" s="1"/>
      <c r="HM632" s="1"/>
      <c r="HN632" s="7"/>
      <c r="HO632" s="7"/>
    </row>
    <row r="633" spans="1:223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  <c r="HH633" s="1"/>
      <c r="HI633" s="1"/>
      <c r="HJ633" s="7"/>
      <c r="HK633" s="7"/>
      <c r="HL633" s="1"/>
      <c r="HM633" s="1"/>
      <c r="HN633" s="7"/>
      <c r="HO633" s="7"/>
    </row>
    <row r="634" spans="1:223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  <c r="HH634" s="1"/>
      <c r="HI634" s="1"/>
      <c r="HJ634" s="7"/>
      <c r="HK634" s="7"/>
      <c r="HL634" s="1"/>
      <c r="HM634" s="1"/>
      <c r="HN634" s="7"/>
      <c r="HO634" s="7"/>
    </row>
    <row r="635" spans="1:223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  <c r="HH635" s="1"/>
      <c r="HI635" s="1"/>
      <c r="HJ635" s="7"/>
      <c r="HK635" s="7"/>
      <c r="HL635" s="1"/>
      <c r="HM635" s="1"/>
      <c r="HN635" s="7"/>
      <c r="HO635" s="7"/>
    </row>
    <row r="636" spans="1:223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  <c r="HH636" s="1"/>
      <c r="HI636" s="1"/>
      <c r="HJ636" s="7"/>
      <c r="HK636" s="7"/>
      <c r="HL636" s="1"/>
      <c r="HM636" s="1"/>
      <c r="HN636" s="7"/>
      <c r="HO636" s="7"/>
    </row>
    <row r="637" spans="1:223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  <c r="HH637" s="1"/>
      <c r="HI637" s="1"/>
      <c r="HJ637" s="7"/>
      <c r="HK637" s="7"/>
      <c r="HL637" s="1"/>
      <c r="HM637" s="1"/>
      <c r="HN637" s="7"/>
      <c r="HO637" s="7"/>
    </row>
    <row r="638" spans="1:223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  <c r="HH638" s="1"/>
      <c r="HI638" s="1"/>
      <c r="HJ638" s="7"/>
      <c r="HK638" s="7"/>
      <c r="HL638" s="1"/>
      <c r="HM638" s="1"/>
      <c r="HN638" s="7"/>
      <c r="HO638" s="7"/>
    </row>
    <row r="639" spans="1:223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  <c r="HH639" s="1"/>
      <c r="HI639" s="1"/>
      <c r="HJ639" s="7"/>
      <c r="HK639" s="7"/>
      <c r="HL639" s="1"/>
      <c r="HM639" s="1"/>
      <c r="HN639" s="7"/>
      <c r="HO639" s="7"/>
    </row>
    <row r="640" spans="1:223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  <c r="HH640" s="1"/>
      <c r="HI640" s="1"/>
      <c r="HJ640" s="7"/>
      <c r="HK640" s="7"/>
      <c r="HL640" s="1"/>
      <c r="HM640" s="1"/>
      <c r="HN640" s="7"/>
      <c r="HO640" s="7"/>
    </row>
    <row r="641" spans="1:223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  <c r="HH641" s="1"/>
      <c r="HI641" s="1"/>
      <c r="HJ641" s="7"/>
      <c r="HK641" s="7"/>
      <c r="HL641" s="1"/>
      <c r="HM641" s="1"/>
      <c r="HN641" s="7"/>
      <c r="HO641" s="7"/>
    </row>
    <row r="642" spans="1:223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  <c r="HH642" s="1"/>
      <c r="HI642" s="1"/>
      <c r="HJ642" s="7"/>
      <c r="HK642" s="7"/>
      <c r="HL642" s="1"/>
      <c r="HM642" s="1"/>
      <c r="HN642" s="7"/>
      <c r="HO642" s="7"/>
    </row>
    <row r="643" spans="1:223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  <c r="HH643" s="1"/>
      <c r="HI643" s="1"/>
      <c r="HJ643" s="7"/>
      <c r="HK643" s="7"/>
      <c r="HL643" s="1"/>
      <c r="HM643" s="1"/>
      <c r="HN643" s="7"/>
      <c r="HO643" s="7"/>
    </row>
    <row r="644" spans="1:223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  <c r="HH644" s="1"/>
      <c r="HI644" s="1"/>
      <c r="HJ644" s="7"/>
      <c r="HK644" s="7"/>
      <c r="HL644" s="1"/>
      <c r="HM644" s="1"/>
      <c r="HN644" s="7"/>
      <c r="HO644" s="7"/>
    </row>
    <row r="645" spans="1:223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  <c r="HH645" s="1"/>
      <c r="HI645" s="1"/>
      <c r="HJ645" s="7"/>
      <c r="HK645" s="7"/>
      <c r="HL645" s="1"/>
      <c r="HM645" s="1"/>
      <c r="HN645" s="7"/>
      <c r="HO645" s="7"/>
    </row>
    <row r="646" spans="1:223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  <c r="HH646" s="1"/>
      <c r="HI646" s="1"/>
      <c r="HJ646" s="7"/>
      <c r="HK646" s="7"/>
      <c r="HL646" s="1"/>
      <c r="HM646" s="1"/>
      <c r="HN646" s="7"/>
      <c r="HO646" s="7"/>
    </row>
    <row r="647" spans="1:223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  <c r="HH647" s="1"/>
      <c r="HI647" s="1"/>
      <c r="HJ647" s="7"/>
      <c r="HK647" s="7"/>
      <c r="HL647" s="1"/>
      <c r="HM647" s="1"/>
      <c r="HN647" s="7"/>
      <c r="HO647" s="7"/>
    </row>
    <row r="648" spans="1:223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  <c r="HH648" s="1"/>
      <c r="HI648" s="1"/>
      <c r="HJ648" s="7"/>
      <c r="HK648" s="7"/>
      <c r="HL648" s="1"/>
      <c r="HM648" s="1"/>
      <c r="HN648" s="7"/>
      <c r="HO648" s="7"/>
    </row>
    <row r="649" spans="1:223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  <c r="HH649" s="1"/>
      <c r="HI649" s="1"/>
      <c r="HJ649" s="7"/>
      <c r="HK649" s="7"/>
      <c r="HL649" s="1"/>
      <c r="HM649" s="1"/>
      <c r="HN649" s="7"/>
      <c r="HO649" s="7"/>
    </row>
    <row r="650" spans="1:223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  <c r="HH650" s="1"/>
      <c r="HI650" s="1"/>
      <c r="HJ650" s="7"/>
      <c r="HK650" s="7"/>
      <c r="HL650" s="1"/>
      <c r="HM650" s="1"/>
      <c r="HN650" s="7"/>
      <c r="HO650" s="7"/>
    </row>
    <row r="651" spans="1:223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  <c r="HH651" s="1"/>
      <c r="HI651" s="1"/>
      <c r="HJ651" s="7"/>
      <c r="HK651" s="7"/>
      <c r="HL651" s="1"/>
      <c r="HM651" s="1"/>
      <c r="HN651" s="7"/>
      <c r="HO651" s="7"/>
    </row>
    <row r="652" spans="1:223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  <c r="HH652" s="1"/>
      <c r="HI652" s="1"/>
      <c r="HJ652" s="7"/>
      <c r="HK652" s="7"/>
      <c r="HL652" s="1"/>
      <c r="HM652" s="1"/>
      <c r="HN652" s="7"/>
      <c r="HO652" s="7"/>
    </row>
    <row r="653" spans="1:223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  <c r="HH653" s="1"/>
      <c r="HI653" s="1"/>
      <c r="HJ653" s="7"/>
      <c r="HK653" s="7"/>
      <c r="HL653" s="1"/>
      <c r="HM653" s="1"/>
      <c r="HN653" s="7"/>
      <c r="HO653" s="7"/>
    </row>
    <row r="654" spans="1:223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  <c r="HH654" s="1"/>
      <c r="HI654" s="1"/>
      <c r="HJ654" s="7"/>
      <c r="HK654" s="7"/>
      <c r="HL654" s="1"/>
      <c r="HM654" s="1"/>
      <c r="HN654" s="7"/>
      <c r="HO654" s="7"/>
    </row>
    <row r="655" spans="1:223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  <c r="HH655" s="1"/>
      <c r="HI655" s="1"/>
      <c r="HJ655" s="7"/>
      <c r="HK655" s="7"/>
      <c r="HL655" s="1"/>
      <c r="HM655" s="1"/>
      <c r="HN655" s="7"/>
      <c r="HO655" s="7"/>
    </row>
    <row r="656" spans="1:223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  <c r="HH656" s="1"/>
      <c r="HI656" s="1"/>
      <c r="HJ656" s="7"/>
      <c r="HK656" s="7"/>
      <c r="HL656" s="1"/>
      <c r="HM656" s="1"/>
      <c r="HN656" s="7"/>
      <c r="HO656" s="7"/>
    </row>
    <row r="657" spans="1:223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  <c r="HH657" s="1"/>
      <c r="HI657" s="1"/>
      <c r="HJ657" s="7"/>
      <c r="HK657" s="7"/>
      <c r="HL657" s="1"/>
      <c r="HM657" s="1"/>
      <c r="HN657" s="7"/>
      <c r="HO657" s="7"/>
    </row>
    <row r="658" spans="1:223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  <c r="HH658" s="1"/>
      <c r="HI658" s="1"/>
      <c r="HJ658" s="7"/>
      <c r="HK658" s="7"/>
      <c r="HL658" s="1"/>
      <c r="HM658" s="1"/>
      <c r="HN658" s="7"/>
      <c r="HO658" s="7"/>
    </row>
    <row r="659" spans="1:223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  <c r="HH659" s="1"/>
      <c r="HI659" s="1"/>
      <c r="HJ659" s="7"/>
      <c r="HK659" s="7"/>
      <c r="HL659" s="1"/>
      <c r="HM659" s="1"/>
      <c r="HN659" s="7"/>
      <c r="HO659" s="7"/>
    </row>
    <row r="660" spans="1:223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  <c r="HH660" s="1"/>
      <c r="HI660" s="1"/>
      <c r="HJ660" s="7"/>
      <c r="HK660" s="7"/>
      <c r="HL660" s="1"/>
      <c r="HM660" s="1"/>
      <c r="HN660" s="7"/>
      <c r="HO660" s="7"/>
    </row>
    <row r="661" spans="1:223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  <c r="HH661" s="1"/>
      <c r="HI661" s="1"/>
      <c r="HJ661" s="7"/>
      <c r="HK661" s="7"/>
      <c r="HL661" s="1"/>
      <c r="HM661" s="1"/>
      <c r="HN661" s="7"/>
      <c r="HO661" s="7"/>
    </row>
    <row r="662" spans="1:223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  <c r="HH662" s="1"/>
      <c r="HI662" s="1"/>
      <c r="HJ662" s="7"/>
      <c r="HK662" s="7"/>
      <c r="HL662" s="1"/>
      <c r="HM662" s="1"/>
      <c r="HN662" s="7"/>
      <c r="HO662" s="7"/>
    </row>
    <row r="663" spans="1:223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  <c r="HH663" s="1"/>
      <c r="HI663" s="1"/>
      <c r="HJ663" s="7"/>
      <c r="HK663" s="7"/>
      <c r="HL663" s="1"/>
      <c r="HM663" s="1"/>
      <c r="HN663" s="7"/>
      <c r="HO663" s="7"/>
    </row>
    <row r="664" spans="1:223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  <c r="HH664" s="1"/>
      <c r="HI664" s="1"/>
      <c r="HJ664" s="7"/>
      <c r="HK664" s="7"/>
      <c r="HL664" s="1"/>
      <c r="HM664" s="1"/>
      <c r="HN664" s="7"/>
      <c r="HO664" s="7"/>
    </row>
    <row r="665" spans="1:223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  <c r="HH665" s="1"/>
      <c r="HI665" s="1"/>
      <c r="HJ665" s="7"/>
      <c r="HK665" s="7"/>
      <c r="HL665" s="1"/>
      <c r="HM665" s="1"/>
      <c r="HN665" s="7"/>
      <c r="HO665" s="7"/>
    </row>
    <row r="666" spans="1:223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  <c r="HH666" s="1"/>
      <c r="HI666" s="1"/>
      <c r="HJ666" s="7"/>
      <c r="HK666" s="7"/>
      <c r="HL666" s="1"/>
      <c r="HM666" s="1"/>
      <c r="HN666" s="7"/>
      <c r="HO666" s="7"/>
    </row>
    <row r="667" spans="1:223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  <c r="HH667" s="1"/>
      <c r="HI667" s="1"/>
      <c r="HJ667" s="7"/>
      <c r="HK667" s="7"/>
      <c r="HL667" s="1"/>
      <c r="HM667" s="1"/>
      <c r="HN667" s="7"/>
      <c r="HO667" s="7"/>
    </row>
    <row r="668" spans="1:223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  <c r="HH668" s="1"/>
      <c r="HI668" s="1"/>
      <c r="HJ668" s="7"/>
      <c r="HK668" s="7"/>
      <c r="HL668" s="1"/>
      <c r="HM668" s="1"/>
      <c r="HN668" s="7"/>
      <c r="HO668" s="7"/>
    </row>
    <row r="669" spans="1:223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  <c r="HH669" s="1"/>
      <c r="HI669" s="1"/>
      <c r="HJ669" s="7"/>
      <c r="HK669" s="7"/>
      <c r="HL669" s="1"/>
      <c r="HM669" s="1"/>
      <c r="HN669" s="7"/>
      <c r="HO669" s="7"/>
    </row>
    <row r="670" spans="1:223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  <c r="HH670" s="1"/>
      <c r="HI670" s="1"/>
      <c r="HJ670" s="7"/>
      <c r="HK670" s="7"/>
      <c r="HL670" s="1"/>
      <c r="HM670" s="1"/>
      <c r="HN670" s="7"/>
      <c r="HO670" s="7"/>
    </row>
    <row r="671" spans="1:223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  <c r="HH671" s="1"/>
      <c r="HI671" s="1"/>
      <c r="HJ671" s="7"/>
      <c r="HK671" s="7"/>
      <c r="HL671" s="1"/>
      <c r="HM671" s="1"/>
      <c r="HN671" s="7"/>
      <c r="HO671" s="7"/>
    </row>
    <row r="672" spans="1:223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  <c r="HH672" s="1"/>
      <c r="HI672" s="1"/>
      <c r="HJ672" s="7"/>
      <c r="HK672" s="7"/>
      <c r="HL672" s="1"/>
      <c r="HM672" s="1"/>
      <c r="HN672" s="7"/>
      <c r="HO672" s="7"/>
    </row>
    <row r="673" spans="1:223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  <c r="HH673" s="1"/>
      <c r="HI673" s="1"/>
      <c r="HJ673" s="7"/>
      <c r="HK673" s="7"/>
      <c r="HL673" s="1"/>
      <c r="HM673" s="1"/>
      <c r="HN673" s="7"/>
      <c r="HO673" s="7"/>
    </row>
    <row r="674" spans="1:223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  <c r="HH674" s="1"/>
      <c r="HI674" s="1"/>
      <c r="HJ674" s="7"/>
      <c r="HK674" s="7"/>
      <c r="HL674" s="1"/>
      <c r="HM674" s="1"/>
      <c r="HN674" s="7"/>
      <c r="HO674" s="7"/>
    </row>
    <row r="675" spans="1:223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  <c r="HH675" s="1"/>
      <c r="HI675" s="1"/>
      <c r="HJ675" s="7"/>
      <c r="HK675" s="7"/>
      <c r="HL675" s="1"/>
      <c r="HM675" s="1"/>
      <c r="HN675" s="7"/>
      <c r="HO675" s="7"/>
    </row>
    <row r="676" spans="1:223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  <c r="HH676" s="1"/>
      <c r="HI676" s="1"/>
      <c r="HJ676" s="7"/>
      <c r="HK676" s="7"/>
      <c r="HL676" s="1"/>
      <c r="HM676" s="1"/>
      <c r="HN676" s="7"/>
      <c r="HO676" s="7"/>
    </row>
    <row r="677" spans="1:223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  <c r="HH677" s="1"/>
      <c r="HI677" s="1"/>
      <c r="HJ677" s="7"/>
      <c r="HK677" s="7"/>
      <c r="HL677" s="1"/>
      <c r="HM677" s="1"/>
      <c r="HN677" s="7"/>
      <c r="HO677" s="7"/>
    </row>
    <row r="678" spans="1:223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  <c r="HH678" s="1"/>
      <c r="HI678" s="1"/>
      <c r="HJ678" s="7"/>
      <c r="HK678" s="7"/>
      <c r="HL678" s="1"/>
      <c r="HM678" s="1"/>
      <c r="HN678" s="7"/>
      <c r="HO678" s="7"/>
    </row>
    <row r="679" spans="1:223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  <c r="HH679" s="1"/>
      <c r="HI679" s="1"/>
      <c r="HJ679" s="7"/>
      <c r="HK679" s="7"/>
      <c r="HL679" s="1"/>
      <c r="HM679" s="1"/>
      <c r="HN679" s="7"/>
      <c r="HO679" s="7"/>
    </row>
    <row r="680" spans="1:223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  <c r="HH680" s="1"/>
      <c r="HI680" s="1"/>
      <c r="HJ680" s="7"/>
      <c r="HK680" s="7"/>
      <c r="HL680" s="1"/>
      <c r="HM680" s="1"/>
      <c r="HN680" s="7"/>
      <c r="HO680" s="7"/>
    </row>
    <row r="681" spans="1:223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  <c r="HH681" s="1"/>
      <c r="HI681" s="1"/>
      <c r="HJ681" s="7"/>
      <c r="HK681" s="7"/>
      <c r="HL681" s="1"/>
      <c r="HM681" s="1"/>
      <c r="HN681" s="7"/>
      <c r="HO681" s="7"/>
    </row>
    <row r="682" spans="1:223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  <c r="HH682" s="1"/>
      <c r="HI682" s="1"/>
      <c r="HJ682" s="7"/>
      <c r="HK682" s="7"/>
      <c r="HL682" s="1"/>
      <c r="HM682" s="1"/>
      <c r="HN682" s="7"/>
      <c r="HO682" s="7"/>
    </row>
    <row r="683" spans="1:223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  <c r="HH683" s="1"/>
      <c r="HI683" s="1"/>
      <c r="HJ683" s="7"/>
      <c r="HK683" s="7"/>
      <c r="HL683" s="1"/>
      <c r="HM683" s="1"/>
      <c r="HN683" s="7"/>
      <c r="HO683" s="7"/>
    </row>
    <row r="684" spans="1:223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  <c r="HH684" s="1"/>
      <c r="HI684" s="1"/>
      <c r="HJ684" s="7"/>
      <c r="HK684" s="7"/>
      <c r="HL684" s="1"/>
      <c r="HM684" s="1"/>
      <c r="HN684" s="7"/>
      <c r="HO684" s="7"/>
    </row>
    <row r="685" spans="1:223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  <c r="HH685" s="1"/>
      <c r="HI685" s="1"/>
      <c r="HJ685" s="7"/>
      <c r="HK685" s="7"/>
      <c r="HL685" s="1"/>
      <c r="HM685" s="1"/>
      <c r="HN685" s="7"/>
      <c r="HO685" s="7"/>
    </row>
    <row r="686" spans="1:223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  <c r="HH686" s="1"/>
      <c r="HI686" s="1"/>
      <c r="HJ686" s="7"/>
      <c r="HK686" s="7"/>
      <c r="HL686" s="1"/>
      <c r="HM686" s="1"/>
      <c r="HN686" s="7"/>
      <c r="HO686" s="7"/>
    </row>
    <row r="687" spans="1:223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  <c r="HH687" s="1"/>
      <c r="HI687" s="1"/>
      <c r="HJ687" s="7"/>
      <c r="HK687" s="7"/>
      <c r="HL687" s="1"/>
      <c r="HM687" s="1"/>
      <c r="HN687" s="7"/>
      <c r="HO687" s="7"/>
    </row>
    <row r="688" spans="1:223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  <c r="HH688" s="1"/>
      <c r="HI688" s="1"/>
      <c r="HJ688" s="7"/>
      <c r="HK688" s="7"/>
      <c r="HL688" s="1"/>
      <c r="HM688" s="1"/>
      <c r="HN688" s="7"/>
      <c r="HO688" s="7"/>
    </row>
    <row r="689" spans="1:223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  <c r="HH689" s="1"/>
      <c r="HI689" s="1"/>
      <c r="HJ689" s="7"/>
      <c r="HK689" s="7"/>
      <c r="HL689" s="1"/>
      <c r="HM689" s="1"/>
      <c r="HN689" s="7"/>
      <c r="HO689" s="7"/>
    </row>
    <row r="690" spans="1:223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  <c r="HH690" s="1"/>
      <c r="HI690" s="1"/>
      <c r="HJ690" s="7"/>
      <c r="HK690" s="7"/>
      <c r="HL690" s="1"/>
      <c r="HM690" s="1"/>
      <c r="HN690" s="7"/>
      <c r="HO690" s="7"/>
    </row>
    <row r="691" spans="1:223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  <c r="HH691" s="1"/>
      <c r="HI691" s="1"/>
      <c r="HJ691" s="7"/>
      <c r="HK691" s="7"/>
      <c r="HL691" s="1"/>
      <c r="HM691" s="1"/>
      <c r="HN691" s="7"/>
      <c r="HO691" s="7"/>
    </row>
    <row r="692" spans="1:223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  <c r="HH692" s="1"/>
      <c r="HI692" s="1"/>
      <c r="HJ692" s="7"/>
      <c r="HK692" s="7"/>
      <c r="HL692" s="1"/>
      <c r="HM692" s="1"/>
      <c r="HN692" s="7"/>
      <c r="HO692" s="7"/>
    </row>
    <row r="693" spans="1:223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  <c r="HH693" s="1"/>
      <c r="HI693" s="1"/>
      <c r="HJ693" s="7"/>
      <c r="HK693" s="7"/>
      <c r="HL693" s="1"/>
      <c r="HM693" s="1"/>
      <c r="HN693" s="7"/>
      <c r="HO693" s="7"/>
    </row>
    <row r="694" spans="1:223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  <c r="HH694" s="1"/>
      <c r="HI694" s="1"/>
      <c r="HJ694" s="7"/>
      <c r="HK694" s="7"/>
      <c r="HL694" s="1"/>
      <c r="HM694" s="1"/>
      <c r="HN694" s="7"/>
      <c r="HO694" s="7"/>
    </row>
    <row r="695" spans="1:223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  <c r="HH695" s="1"/>
      <c r="HI695" s="1"/>
      <c r="HJ695" s="7"/>
      <c r="HK695" s="7"/>
      <c r="HL695" s="1"/>
      <c r="HM695" s="1"/>
      <c r="HN695" s="7"/>
      <c r="HO695" s="7"/>
    </row>
    <row r="696" spans="1:223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  <c r="HH696" s="1"/>
      <c r="HI696" s="1"/>
      <c r="HJ696" s="7"/>
      <c r="HK696" s="7"/>
      <c r="HL696" s="1"/>
      <c r="HM696" s="1"/>
      <c r="HN696" s="7"/>
      <c r="HO696" s="7"/>
    </row>
    <row r="697" spans="1:223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  <c r="HH697" s="1"/>
      <c r="HI697" s="1"/>
      <c r="HJ697" s="7"/>
      <c r="HK697" s="7"/>
      <c r="HL697" s="1"/>
      <c r="HM697" s="1"/>
      <c r="HN697" s="7"/>
      <c r="HO697" s="7"/>
    </row>
    <row r="698" spans="1:223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  <c r="HH698" s="1"/>
      <c r="HI698" s="1"/>
      <c r="HJ698" s="7"/>
      <c r="HK698" s="7"/>
      <c r="HL698" s="1"/>
      <c r="HM698" s="1"/>
      <c r="HN698" s="7"/>
      <c r="HO698" s="7"/>
    </row>
    <row r="699" spans="1:223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  <c r="HH699" s="1"/>
      <c r="HI699" s="1"/>
      <c r="HJ699" s="7"/>
      <c r="HK699" s="7"/>
      <c r="HL699" s="1"/>
      <c r="HM699" s="1"/>
      <c r="HN699" s="7"/>
      <c r="HO699" s="7"/>
    </row>
    <row r="700" spans="1:223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  <c r="HH700" s="1"/>
      <c r="HI700" s="1"/>
      <c r="HJ700" s="7"/>
      <c r="HK700" s="7"/>
      <c r="HL700" s="1"/>
      <c r="HM700" s="1"/>
      <c r="HN700" s="7"/>
      <c r="HO700" s="7"/>
    </row>
    <row r="701" spans="1:223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  <c r="HH701" s="1"/>
      <c r="HI701" s="1"/>
      <c r="HJ701" s="7"/>
      <c r="HK701" s="7"/>
      <c r="HL701" s="1"/>
      <c r="HM701" s="1"/>
      <c r="HN701" s="7"/>
      <c r="HO701" s="7"/>
    </row>
    <row r="702" spans="1:223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  <c r="HH702" s="1"/>
      <c r="HI702" s="1"/>
      <c r="HJ702" s="7"/>
      <c r="HK702" s="7"/>
      <c r="HL702" s="1"/>
      <c r="HM702" s="1"/>
      <c r="HN702" s="7"/>
      <c r="HO702" s="7"/>
    </row>
    <row r="703" spans="1:223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  <c r="HH703" s="1"/>
      <c r="HI703" s="1"/>
      <c r="HJ703" s="7"/>
      <c r="HK703" s="7"/>
      <c r="HL703" s="1"/>
      <c r="HM703" s="1"/>
      <c r="HN703" s="7"/>
      <c r="HO703" s="7"/>
    </row>
    <row r="704" spans="1:223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  <c r="HH704" s="1"/>
      <c r="HI704" s="1"/>
      <c r="HJ704" s="7"/>
      <c r="HK704" s="7"/>
      <c r="HL704" s="1"/>
      <c r="HM704" s="1"/>
      <c r="HN704" s="7"/>
      <c r="HO704" s="7"/>
    </row>
    <row r="705" spans="1:223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  <c r="HH705" s="1"/>
      <c r="HI705" s="1"/>
      <c r="HJ705" s="7"/>
      <c r="HK705" s="7"/>
      <c r="HL705" s="1"/>
      <c r="HM705" s="1"/>
      <c r="HN705" s="7"/>
      <c r="HO705" s="7"/>
    </row>
    <row r="706" spans="1:223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  <c r="HH706" s="1"/>
      <c r="HI706" s="1"/>
      <c r="HJ706" s="7"/>
      <c r="HK706" s="7"/>
      <c r="HL706" s="1"/>
      <c r="HM706" s="1"/>
      <c r="HN706" s="7"/>
      <c r="HO706" s="7"/>
    </row>
    <row r="707" spans="1:223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  <c r="HH707" s="1"/>
      <c r="HI707" s="1"/>
      <c r="HJ707" s="7"/>
      <c r="HK707" s="7"/>
      <c r="HL707" s="1"/>
      <c r="HM707" s="1"/>
      <c r="HN707" s="7"/>
      <c r="HO707" s="7"/>
    </row>
    <row r="708" spans="1:223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  <c r="HH708" s="1"/>
      <c r="HI708" s="1"/>
      <c r="HJ708" s="7"/>
      <c r="HK708" s="7"/>
      <c r="HL708" s="1"/>
      <c r="HM708" s="1"/>
      <c r="HN708" s="7"/>
      <c r="HO708" s="7"/>
    </row>
    <row r="709" spans="1:223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  <c r="HH709" s="1"/>
      <c r="HI709" s="1"/>
      <c r="HJ709" s="7"/>
      <c r="HK709" s="7"/>
      <c r="HL709" s="1"/>
      <c r="HM709" s="1"/>
      <c r="HN709" s="7"/>
      <c r="HO709" s="7"/>
    </row>
    <row r="710" spans="1:223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  <c r="HH710" s="1"/>
      <c r="HI710" s="1"/>
      <c r="HJ710" s="7"/>
      <c r="HK710" s="7"/>
      <c r="HL710" s="1"/>
      <c r="HM710" s="1"/>
      <c r="HN710" s="7"/>
      <c r="HO710" s="7"/>
    </row>
    <row r="711" spans="1:223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  <c r="HH711" s="1"/>
      <c r="HI711" s="1"/>
      <c r="HJ711" s="7"/>
      <c r="HK711" s="7"/>
      <c r="HL711" s="1"/>
      <c r="HM711" s="1"/>
      <c r="HN711" s="7"/>
      <c r="HO711" s="7"/>
    </row>
    <row r="712" spans="1:223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  <c r="HH712" s="1"/>
      <c r="HI712" s="1"/>
      <c r="HJ712" s="7"/>
      <c r="HK712" s="7"/>
      <c r="HL712" s="1"/>
      <c r="HM712" s="1"/>
      <c r="HN712" s="7"/>
      <c r="HO712" s="7"/>
    </row>
    <row r="713" spans="1:223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  <c r="HH713" s="1"/>
      <c r="HI713" s="1"/>
      <c r="HJ713" s="7"/>
      <c r="HK713" s="7"/>
      <c r="HL713" s="1"/>
      <c r="HM713" s="1"/>
      <c r="HN713" s="7"/>
      <c r="HO713" s="7"/>
    </row>
    <row r="714" spans="1:223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  <c r="HH714" s="1"/>
      <c r="HI714" s="1"/>
      <c r="HJ714" s="7"/>
      <c r="HK714" s="7"/>
      <c r="HL714" s="1"/>
      <c r="HM714" s="1"/>
      <c r="HN714" s="7"/>
      <c r="HO714" s="7"/>
    </row>
    <row r="715" spans="1:223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  <c r="HH715" s="1"/>
      <c r="HI715" s="1"/>
      <c r="HJ715" s="7"/>
      <c r="HK715" s="7"/>
      <c r="HL715" s="1"/>
      <c r="HM715" s="1"/>
      <c r="HN715" s="7"/>
      <c r="HO715" s="7"/>
    </row>
    <row r="716" spans="1:223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  <c r="HH716" s="1"/>
      <c r="HI716" s="1"/>
      <c r="HJ716" s="7"/>
      <c r="HK716" s="7"/>
      <c r="HL716" s="1"/>
      <c r="HM716" s="1"/>
      <c r="HN716" s="7"/>
      <c r="HO716" s="7"/>
    </row>
    <row r="717" spans="1:223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  <c r="HH717" s="1"/>
      <c r="HI717" s="1"/>
      <c r="HJ717" s="7"/>
      <c r="HK717" s="7"/>
      <c r="HL717" s="1"/>
      <c r="HM717" s="1"/>
      <c r="HN717" s="7"/>
      <c r="HO717" s="7"/>
    </row>
    <row r="718" spans="1:223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  <c r="HH718" s="1"/>
      <c r="HI718" s="1"/>
      <c r="HJ718" s="7"/>
      <c r="HK718" s="7"/>
      <c r="HL718" s="1"/>
      <c r="HM718" s="1"/>
      <c r="HN718" s="7"/>
      <c r="HO718" s="7"/>
    </row>
    <row r="719" spans="1:223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  <c r="HH719" s="1"/>
      <c r="HI719" s="1"/>
      <c r="HJ719" s="7"/>
      <c r="HK719" s="7"/>
      <c r="HL719" s="1"/>
      <c r="HM719" s="1"/>
      <c r="HN719" s="7"/>
      <c r="HO719" s="7"/>
    </row>
    <row r="720" spans="1:223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  <c r="HH720" s="1"/>
      <c r="HI720" s="1"/>
      <c r="HJ720" s="7"/>
      <c r="HK720" s="7"/>
      <c r="HL720" s="1"/>
      <c r="HM720" s="1"/>
      <c r="HN720" s="7"/>
      <c r="HO720" s="7"/>
    </row>
    <row r="721" spans="1:223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  <c r="HH721" s="1"/>
      <c r="HI721" s="1"/>
      <c r="HJ721" s="7"/>
      <c r="HK721" s="7"/>
      <c r="HL721" s="1"/>
      <c r="HM721" s="1"/>
      <c r="HN721" s="7"/>
      <c r="HO721" s="7"/>
    </row>
    <row r="722" spans="1:223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  <c r="HH722" s="1"/>
      <c r="HI722" s="1"/>
      <c r="HJ722" s="7"/>
      <c r="HK722" s="7"/>
      <c r="HL722" s="1"/>
      <c r="HM722" s="1"/>
      <c r="HN722" s="7"/>
      <c r="HO722" s="7"/>
    </row>
    <row r="723" spans="1:223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  <c r="HH723" s="1"/>
      <c r="HI723" s="1"/>
      <c r="HJ723" s="7"/>
      <c r="HK723" s="7"/>
      <c r="HL723" s="1"/>
      <c r="HM723" s="1"/>
      <c r="HN723" s="7"/>
      <c r="HO723" s="7"/>
    </row>
    <row r="724" spans="1:223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  <c r="HH724" s="1"/>
      <c r="HI724" s="1"/>
      <c r="HJ724" s="7"/>
      <c r="HK724" s="7"/>
      <c r="HL724" s="1"/>
      <c r="HM724" s="1"/>
      <c r="HN724" s="7"/>
      <c r="HO724" s="7"/>
    </row>
    <row r="725" spans="1:223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  <c r="HH725" s="1"/>
      <c r="HI725" s="1"/>
      <c r="HJ725" s="7"/>
      <c r="HK725" s="7"/>
      <c r="HL725" s="1"/>
      <c r="HM725" s="1"/>
      <c r="HN725" s="7"/>
      <c r="HO725" s="7"/>
    </row>
    <row r="726" spans="1:223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  <c r="HH726" s="1"/>
      <c r="HI726" s="1"/>
      <c r="HJ726" s="7"/>
      <c r="HK726" s="7"/>
      <c r="HL726" s="1"/>
      <c r="HM726" s="1"/>
      <c r="HN726" s="7"/>
      <c r="HO726" s="7"/>
    </row>
    <row r="727" spans="1:223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  <c r="HH727" s="1"/>
      <c r="HI727" s="1"/>
      <c r="HJ727" s="7"/>
      <c r="HK727" s="7"/>
      <c r="HL727" s="1"/>
      <c r="HM727" s="1"/>
      <c r="HN727" s="7"/>
      <c r="HO727" s="7"/>
    </row>
    <row r="728" spans="1:223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  <c r="HH728" s="1"/>
      <c r="HI728" s="1"/>
      <c r="HJ728" s="7"/>
      <c r="HK728" s="7"/>
      <c r="HL728" s="1"/>
      <c r="HM728" s="1"/>
      <c r="HN728" s="7"/>
      <c r="HO728" s="7"/>
    </row>
    <row r="729" spans="1:223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  <c r="HH729" s="1"/>
      <c r="HI729" s="1"/>
      <c r="HJ729" s="7"/>
      <c r="HK729" s="7"/>
      <c r="HL729" s="1"/>
      <c r="HM729" s="1"/>
      <c r="HN729" s="7"/>
      <c r="HO729" s="7"/>
    </row>
    <row r="730" spans="1:223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  <c r="HH730" s="1"/>
      <c r="HI730" s="1"/>
      <c r="HJ730" s="7"/>
      <c r="HK730" s="7"/>
      <c r="HL730" s="1"/>
      <c r="HM730" s="1"/>
      <c r="HN730" s="7"/>
      <c r="HO730" s="7"/>
    </row>
    <row r="731" spans="1:223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  <c r="HH731" s="1"/>
      <c r="HI731" s="1"/>
      <c r="HJ731" s="7"/>
      <c r="HK731" s="7"/>
      <c r="HL731" s="1"/>
      <c r="HM731" s="1"/>
      <c r="HN731" s="7"/>
      <c r="HO731" s="7"/>
    </row>
    <row r="732" spans="1:223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  <c r="HH732" s="1"/>
      <c r="HI732" s="1"/>
      <c r="HJ732" s="7"/>
      <c r="HK732" s="7"/>
      <c r="HL732" s="1"/>
      <c r="HM732" s="1"/>
      <c r="HN732" s="7"/>
      <c r="HO732" s="7"/>
    </row>
    <row r="733" spans="1:223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  <c r="HH733" s="1"/>
      <c r="HI733" s="1"/>
      <c r="HJ733" s="7"/>
      <c r="HK733" s="7"/>
      <c r="HL733" s="1"/>
      <c r="HM733" s="1"/>
      <c r="HN733" s="7"/>
      <c r="HO733" s="7"/>
    </row>
    <row r="734" spans="1:223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  <c r="HH734" s="1"/>
      <c r="HI734" s="1"/>
      <c r="HJ734" s="7"/>
      <c r="HK734" s="7"/>
      <c r="HL734" s="1"/>
      <c r="HM734" s="1"/>
      <c r="HN734" s="7"/>
      <c r="HO734" s="7"/>
    </row>
    <row r="735" spans="1:223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  <c r="HH735" s="1"/>
      <c r="HI735" s="1"/>
      <c r="HJ735" s="7"/>
      <c r="HK735" s="7"/>
      <c r="HL735" s="1"/>
      <c r="HM735" s="1"/>
      <c r="HN735" s="7"/>
      <c r="HO735" s="7"/>
    </row>
    <row r="736" spans="1:223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  <c r="HH736" s="1"/>
      <c r="HI736" s="1"/>
      <c r="HJ736" s="7"/>
      <c r="HK736" s="7"/>
      <c r="HL736" s="1"/>
      <c r="HM736" s="1"/>
      <c r="HN736" s="7"/>
      <c r="HO736" s="7"/>
    </row>
    <row r="737" spans="1:223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  <c r="HH737" s="1"/>
      <c r="HI737" s="1"/>
      <c r="HJ737" s="7"/>
      <c r="HK737" s="7"/>
      <c r="HL737" s="1"/>
      <c r="HM737" s="1"/>
      <c r="HN737" s="7"/>
      <c r="HO737" s="7"/>
    </row>
    <row r="738" spans="1:223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  <c r="HH738" s="1"/>
      <c r="HI738" s="1"/>
      <c r="HJ738" s="7"/>
      <c r="HK738" s="7"/>
      <c r="HL738" s="1"/>
      <c r="HM738" s="1"/>
      <c r="HN738" s="7"/>
      <c r="HO738" s="7"/>
    </row>
    <row r="739" spans="1:223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  <c r="HH739" s="1"/>
      <c r="HI739" s="1"/>
      <c r="HJ739" s="7"/>
      <c r="HK739" s="7"/>
      <c r="HL739" s="1"/>
      <c r="HM739" s="1"/>
      <c r="HN739" s="7"/>
      <c r="HO739" s="7"/>
    </row>
    <row r="740" spans="1:223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  <c r="HH740" s="1"/>
      <c r="HI740" s="1"/>
      <c r="HJ740" s="7"/>
      <c r="HK740" s="7"/>
      <c r="HL740" s="1"/>
      <c r="HM740" s="1"/>
      <c r="HN740" s="7"/>
      <c r="HO740" s="7"/>
    </row>
    <row r="741" spans="1:223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  <c r="HH741" s="1"/>
      <c r="HI741" s="1"/>
      <c r="HJ741" s="7"/>
      <c r="HK741" s="7"/>
      <c r="HL741" s="1"/>
      <c r="HM741" s="1"/>
      <c r="HN741" s="7"/>
      <c r="HO741" s="7"/>
    </row>
    <row r="742" spans="1:223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  <c r="HH742" s="1"/>
      <c r="HI742" s="1"/>
      <c r="HJ742" s="7"/>
      <c r="HK742" s="7"/>
      <c r="HL742" s="1"/>
      <c r="HM742" s="1"/>
      <c r="HN742" s="7"/>
      <c r="HO742" s="7"/>
    </row>
    <row r="743" spans="1:223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  <c r="HH743" s="1"/>
      <c r="HI743" s="1"/>
      <c r="HJ743" s="7"/>
      <c r="HK743" s="7"/>
      <c r="HL743" s="1"/>
      <c r="HM743" s="1"/>
      <c r="HN743" s="7"/>
      <c r="HO743" s="7"/>
    </row>
    <row r="744" spans="1:223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  <c r="HH744" s="1"/>
      <c r="HI744" s="1"/>
      <c r="HJ744" s="7"/>
      <c r="HK744" s="7"/>
      <c r="HL744" s="1"/>
      <c r="HM744" s="1"/>
      <c r="HN744" s="7"/>
      <c r="HO744" s="7"/>
    </row>
    <row r="745" spans="1:223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  <c r="HH745" s="1"/>
      <c r="HI745" s="1"/>
      <c r="HJ745" s="7"/>
      <c r="HK745" s="7"/>
      <c r="HL745" s="1"/>
      <c r="HM745" s="1"/>
      <c r="HN745" s="7"/>
      <c r="HO745" s="7"/>
    </row>
    <row r="746" spans="1:223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  <c r="HH746" s="1"/>
      <c r="HI746" s="1"/>
      <c r="HJ746" s="7"/>
      <c r="HK746" s="7"/>
      <c r="HL746" s="1"/>
      <c r="HM746" s="1"/>
      <c r="HN746" s="7"/>
      <c r="HO746" s="7"/>
    </row>
    <row r="747" spans="1:223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  <c r="HH747" s="1"/>
      <c r="HI747" s="1"/>
      <c r="HJ747" s="7"/>
      <c r="HK747" s="7"/>
      <c r="HL747" s="1"/>
      <c r="HM747" s="1"/>
      <c r="HN747" s="7"/>
      <c r="HO747" s="7"/>
    </row>
    <row r="748" spans="1:223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  <c r="HH748" s="1"/>
      <c r="HI748" s="1"/>
      <c r="HJ748" s="7"/>
      <c r="HK748" s="7"/>
      <c r="HL748" s="1"/>
      <c r="HM748" s="1"/>
      <c r="HN748" s="7"/>
      <c r="HO748" s="7"/>
    </row>
    <row r="749" spans="1:223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  <c r="HH749" s="1"/>
      <c r="HI749" s="1"/>
      <c r="HJ749" s="7"/>
      <c r="HK749" s="7"/>
      <c r="HL749" s="1"/>
      <c r="HM749" s="1"/>
      <c r="HN749" s="7"/>
      <c r="HO749" s="7"/>
    </row>
    <row r="750" spans="1:223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  <c r="HH750" s="1"/>
      <c r="HI750" s="1"/>
      <c r="HJ750" s="7"/>
      <c r="HK750" s="7"/>
      <c r="HL750" s="1"/>
      <c r="HM750" s="1"/>
      <c r="HN750" s="7"/>
      <c r="HO750" s="7"/>
    </row>
    <row r="751" spans="1:223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  <c r="HH751" s="1"/>
      <c r="HI751" s="1"/>
      <c r="HJ751" s="7"/>
      <c r="HK751" s="7"/>
      <c r="HL751" s="1"/>
      <c r="HM751" s="1"/>
      <c r="HN751" s="7"/>
      <c r="HO751" s="7"/>
    </row>
    <row r="752" spans="1:223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  <c r="HH752" s="1"/>
      <c r="HI752" s="1"/>
      <c r="HJ752" s="7"/>
      <c r="HK752" s="7"/>
      <c r="HL752" s="1"/>
      <c r="HM752" s="1"/>
      <c r="HN752" s="7"/>
      <c r="HO752" s="7"/>
    </row>
    <row r="753" spans="1:223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  <c r="HH753" s="1"/>
      <c r="HI753" s="1"/>
      <c r="HJ753" s="7"/>
      <c r="HK753" s="7"/>
      <c r="HL753" s="1"/>
      <c r="HM753" s="1"/>
      <c r="HN753" s="7"/>
      <c r="HO753" s="7"/>
    </row>
    <row r="754" spans="1:223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  <c r="HH754" s="1"/>
      <c r="HI754" s="1"/>
      <c r="HJ754" s="7"/>
      <c r="HK754" s="7"/>
      <c r="HL754" s="1"/>
      <c r="HM754" s="1"/>
      <c r="HN754" s="7"/>
      <c r="HO754" s="7"/>
    </row>
    <row r="755" spans="1:223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  <c r="HH755" s="1"/>
      <c r="HI755" s="1"/>
      <c r="HJ755" s="7"/>
      <c r="HK755" s="7"/>
      <c r="HL755" s="1"/>
      <c r="HM755" s="1"/>
      <c r="HN755" s="7"/>
      <c r="HO755" s="7"/>
    </row>
    <row r="756" spans="1:223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  <c r="HH756" s="1"/>
      <c r="HI756" s="1"/>
      <c r="HJ756" s="7"/>
      <c r="HK756" s="7"/>
      <c r="HL756" s="1"/>
      <c r="HM756" s="1"/>
      <c r="HN756" s="7"/>
      <c r="HO756" s="7"/>
    </row>
    <row r="757" spans="1:223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  <c r="HH757" s="1"/>
      <c r="HI757" s="1"/>
      <c r="HJ757" s="7"/>
      <c r="HK757" s="7"/>
      <c r="HL757" s="1"/>
      <c r="HM757" s="1"/>
      <c r="HN757" s="7"/>
      <c r="HO757" s="7"/>
    </row>
    <row r="758" spans="1:223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  <c r="HH758" s="1"/>
      <c r="HI758" s="1"/>
      <c r="HJ758" s="7"/>
      <c r="HK758" s="7"/>
      <c r="HL758" s="1"/>
      <c r="HM758" s="1"/>
      <c r="HN758" s="7"/>
      <c r="HO758" s="7"/>
    </row>
    <row r="759" spans="1:223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  <c r="HH759" s="1"/>
      <c r="HI759" s="1"/>
      <c r="HJ759" s="7"/>
      <c r="HK759" s="7"/>
      <c r="HL759" s="1"/>
      <c r="HM759" s="1"/>
      <c r="HN759" s="7"/>
      <c r="HO759" s="7"/>
    </row>
    <row r="760" spans="1:223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  <c r="HH760" s="1"/>
      <c r="HI760" s="1"/>
      <c r="HJ760" s="7"/>
      <c r="HK760" s="7"/>
      <c r="HL760" s="1"/>
      <c r="HM760" s="1"/>
      <c r="HN760" s="7"/>
      <c r="HO760" s="7"/>
    </row>
    <row r="761" spans="1:223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  <c r="HH761" s="1"/>
      <c r="HI761" s="1"/>
      <c r="HJ761" s="7"/>
      <c r="HK761" s="7"/>
      <c r="HL761" s="1"/>
      <c r="HM761" s="1"/>
      <c r="HN761" s="7"/>
      <c r="HO761" s="7"/>
    </row>
    <row r="762" spans="1:223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  <c r="HH762" s="1"/>
      <c r="HI762" s="1"/>
      <c r="HJ762" s="7"/>
      <c r="HK762" s="7"/>
      <c r="HL762" s="1"/>
      <c r="HM762" s="1"/>
      <c r="HN762" s="7"/>
      <c r="HO762" s="7"/>
    </row>
    <row r="763" spans="1:223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  <c r="HH763" s="1"/>
      <c r="HI763" s="1"/>
      <c r="HJ763" s="7"/>
      <c r="HK763" s="7"/>
      <c r="HL763" s="1"/>
      <c r="HM763" s="1"/>
      <c r="HN763" s="7"/>
      <c r="HO763" s="7"/>
    </row>
    <row r="764" spans="1:223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  <c r="HH764" s="1"/>
      <c r="HI764" s="1"/>
      <c r="HJ764" s="7"/>
      <c r="HK764" s="7"/>
      <c r="HL764" s="1"/>
      <c r="HM764" s="1"/>
      <c r="HN764" s="7"/>
      <c r="HO764" s="7"/>
    </row>
    <row r="765" spans="1:223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  <c r="HH765" s="1"/>
      <c r="HI765" s="1"/>
      <c r="HJ765" s="7"/>
      <c r="HK765" s="7"/>
      <c r="HL765" s="1"/>
      <c r="HM765" s="1"/>
      <c r="HN765" s="7"/>
      <c r="HO765" s="7"/>
    </row>
    <row r="766" spans="1:223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  <c r="HH766" s="1"/>
      <c r="HI766" s="1"/>
      <c r="HJ766" s="7"/>
      <c r="HK766" s="7"/>
      <c r="HL766" s="1"/>
      <c r="HM766" s="1"/>
      <c r="HN766" s="7"/>
      <c r="HO766" s="7"/>
    </row>
    <row r="767" spans="1:223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  <c r="HH767" s="1"/>
      <c r="HI767" s="1"/>
      <c r="HJ767" s="7"/>
      <c r="HK767" s="7"/>
      <c r="HL767" s="1"/>
      <c r="HM767" s="1"/>
      <c r="HN767" s="7"/>
      <c r="HO767" s="7"/>
    </row>
    <row r="768" spans="1:223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  <c r="HH768" s="1"/>
      <c r="HI768" s="1"/>
      <c r="HJ768" s="7"/>
      <c r="HK768" s="7"/>
      <c r="HL768" s="1"/>
      <c r="HM768" s="1"/>
      <c r="HN768" s="7"/>
      <c r="HO768" s="7"/>
    </row>
    <row r="769" spans="1:223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  <c r="HH769" s="1"/>
      <c r="HI769" s="1"/>
      <c r="HJ769" s="7"/>
      <c r="HK769" s="7"/>
      <c r="HL769" s="1"/>
      <c r="HM769" s="1"/>
      <c r="HN769" s="7"/>
      <c r="HO769" s="7"/>
    </row>
    <row r="770" spans="1:223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  <c r="HH770" s="1"/>
      <c r="HI770" s="1"/>
      <c r="HJ770" s="7"/>
      <c r="HK770" s="7"/>
      <c r="HL770" s="1"/>
      <c r="HM770" s="1"/>
      <c r="HN770" s="7"/>
      <c r="HO770" s="7"/>
    </row>
    <row r="771" spans="1:223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  <c r="HH771" s="1"/>
      <c r="HI771" s="1"/>
      <c r="HJ771" s="7"/>
      <c r="HK771" s="7"/>
      <c r="HL771" s="1"/>
      <c r="HM771" s="1"/>
      <c r="HN771" s="7"/>
      <c r="HO771" s="7"/>
    </row>
    <row r="772" spans="1:223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  <c r="HH772" s="1"/>
      <c r="HI772" s="1"/>
      <c r="HJ772" s="7"/>
      <c r="HK772" s="7"/>
      <c r="HL772" s="1"/>
      <c r="HM772" s="1"/>
      <c r="HN772" s="7"/>
      <c r="HO772" s="7"/>
    </row>
    <row r="773" spans="1:223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  <c r="HH773" s="1"/>
      <c r="HI773" s="1"/>
      <c r="HJ773" s="7"/>
      <c r="HK773" s="7"/>
      <c r="HL773" s="1"/>
      <c r="HM773" s="1"/>
      <c r="HN773" s="7"/>
      <c r="HO773" s="7"/>
    </row>
    <row r="774" spans="1:223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  <c r="HH774" s="1"/>
      <c r="HI774" s="1"/>
      <c r="HJ774" s="7"/>
      <c r="HK774" s="7"/>
      <c r="HL774" s="1"/>
      <c r="HM774" s="1"/>
      <c r="HN774" s="7"/>
      <c r="HO774" s="7"/>
    </row>
    <row r="775" spans="1:223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  <c r="HH775" s="1"/>
      <c r="HI775" s="1"/>
      <c r="HJ775" s="7"/>
      <c r="HK775" s="7"/>
      <c r="HL775" s="1"/>
      <c r="HM775" s="1"/>
      <c r="HN775" s="7"/>
      <c r="HO775" s="7"/>
    </row>
    <row r="776" spans="1:223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  <c r="HH776" s="1"/>
      <c r="HI776" s="1"/>
      <c r="HJ776" s="7"/>
      <c r="HK776" s="7"/>
      <c r="HL776" s="1"/>
      <c r="HM776" s="1"/>
      <c r="HN776" s="7"/>
      <c r="HO776" s="7"/>
    </row>
    <row r="777" spans="1:223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  <c r="HH777" s="1"/>
      <c r="HI777" s="1"/>
      <c r="HJ777" s="7"/>
      <c r="HK777" s="7"/>
      <c r="HL777" s="1"/>
      <c r="HM777" s="1"/>
      <c r="HN777" s="7"/>
      <c r="HO777" s="7"/>
    </row>
    <row r="778" spans="1:223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  <c r="HH778" s="1"/>
      <c r="HI778" s="1"/>
      <c r="HJ778" s="7"/>
      <c r="HK778" s="7"/>
      <c r="HL778" s="1"/>
      <c r="HM778" s="1"/>
      <c r="HN778" s="7"/>
      <c r="HO778" s="7"/>
    </row>
    <row r="779" spans="1:223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  <c r="HH779" s="1"/>
      <c r="HI779" s="1"/>
      <c r="HJ779" s="7"/>
      <c r="HK779" s="7"/>
      <c r="HL779" s="1"/>
      <c r="HM779" s="1"/>
      <c r="HN779" s="7"/>
      <c r="HO779" s="7"/>
    </row>
    <row r="780" spans="1:223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  <c r="HH780" s="1"/>
      <c r="HI780" s="1"/>
      <c r="HJ780" s="7"/>
      <c r="HK780" s="7"/>
      <c r="HL780" s="1"/>
      <c r="HM780" s="1"/>
      <c r="HN780" s="7"/>
      <c r="HO780" s="7"/>
    </row>
    <row r="781" spans="1:223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  <c r="HH781" s="1"/>
      <c r="HI781" s="1"/>
      <c r="HJ781" s="7"/>
      <c r="HK781" s="7"/>
      <c r="HL781" s="1"/>
      <c r="HM781" s="1"/>
      <c r="HN781" s="7"/>
      <c r="HO781" s="7"/>
    </row>
    <row r="782" spans="1:223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  <c r="HH782" s="1"/>
      <c r="HI782" s="1"/>
      <c r="HJ782" s="7"/>
      <c r="HK782" s="7"/>
      <c r="HL782" s="1"/>
      <c r="HM782" s="1"/>
      <c r="HN782" s="7"/>
      <c r="HO782" s="7"/>
    </row>
    <row r="783" spans="1:223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  <c r="HH783" s="1"/>
      <c r="HI783" s="1"/>
      <c r="HJ783" s="7"/>
      <c r="HK783" s="7"/>
      <c r="HL783" s="1"/>
      <c r="HM783" s="1"/>
      <c r="HN783" s="7"/>
      <c r="HO783" s="7"/>
    </row>
    <row r="784" spans="1:223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  <c r="HH784" s="1"/>
      <c r="HI784" s="1"/>
      <c r="HJ784" s="7"/>
      <c r="HK784" s="7"/>
      <c r="HL784" s="1"/>
      <c r="HM784" s="1"/>
      <c r="HN784" s="7"/>
      <c r="HO784" s="7"/>
    </row>
    <row r="785" spans="1:223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  <c r="HH785" s="1"/>
      <c r="HI785" s="1"/>
      <c r="HJ785" s="7"/>
      <c r="HK785" s="7"/>
      <c r="HL785" s="1"/>
      <c r="HM785" s="1"/>
      <c r="HN785" s="7"/>
      <c r="HO785" s="7"/>
    </row>
    <row r="786" spans="1:223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  <c r="HH786" s="1"/>
      <c r="HI786" s="1"/>
      <c r="HJ786" s="7"/>
      <c r="HK786" s="7"/>
      <c r="HL786" s="1"/>
      <c r="HM786" s="1"/>
      <c r="HN786" s="7"/>
      <c r="HO786" s="7"/>
    </row>
    <row r="787" spans="1:223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  <c r="HH787" s="1"/>
      <c r="HI787" s="1"/>
      <c r="HJ787" s="7"/>
      <c r="HK787" s="7"/>
      <c r="HL787" s="1"/>
      <c r="HM787" s="1"/>
      <c r="HN787" s="7"/>
      <c r="HO787" s="7"/>
    </row>
    <row r="788" spans="1:223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  <c r="HH788" s="1"/>
      <c r="HI788" s="1"/>
      <c r="HJ788" s="7"/>
      <c r="HK788" s="7"/>
      <c r="HL788" s="1"/>
      <c r="HM788" s="1"/>
      <c r="HN788" s="7"/>
      <c r="HO788" s="7"/>
    </row>
    <row r="789" spans="1:223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  <c r="HH789" s="1"/>
      <c r="HI789" s="1"/>
      <c r="HJ789" s="7"/>
      <c r="HK789" s="7"/>
      <c r="HL789" s="1"/>
      <c r="HM789" s="1"/>
      <c r="HN789" s="7"/>
      <c r="HO789" s="7"/>
    </row>
    <row r="790" spans="1:223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  <c r="HH790" s="1"/>
      <c r="HI790" s="1"/>
      <c r="HJ790" s="7"/>
      <c r="HK790" s="7"/>
      <c r="HL790" s="1"/>
      <c r="HM790" s="1"/>
      <c r="HN790" s="7"/>
      <c r="HO790" s="7"/>
    </row>
    <row r="791" spans="1:223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  <c r="HH791" s="1"/>
      <c r="HI791" s="1"/>
      <c r="HJ791" s="7"/>
      <c r="HK791" s="7"/>
      <c r="HL791" s="1"/>
      <c r="HM791" s="1"/>
      <c r="HN791" s="7"/>
      <c r="HO791" s="7"/>
    </row>
    <row r="792" spans="1:223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  <c r="HH792" s="1"/>
      <c r="HI792" s="1"/>
      <c r="HJ792" s="7"/>
      <c r="HK792" s="7"/>
      <c r="HL792" s="1"/>
      <c r="HM792" s="1"/>
      <c r="HN792" s="7"/>
      <c r="HO792" s="7"/>
    </row>
    <row r="793" spans="1:223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  <c r="HH793" s="1"/>
      <c r="HI793" s="1"/>
      <c r="HJ793" s="7"/>
      <c r="HK793" s="7"/>
      <c r="HL793" s="1"/>
      <c r="HM793" s="1"/>
      <c r="HN793" s="7"/>
      <c r="HO793" s="7"/>
    </row>
    <row r="794" spans="1:223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  <c r="HH794" s="1"/>
      <c r="HI794" s="1"/>
      <c r="HJ794" s="7"/>
      <c r="HK794" s="7"/>
      <c r="HL794" s="1"/>
      <c r="HM794" s="1"/>
      <c r="HN794" s="7"/>
      <c r="HO794" s="7"/>
    </row>
    <row r="795" spans="1:223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  <c r="HH795" s="1"/>
      <c r="HI795" s="1"/>
      <c r="HJ795" s="7"/>
      <c r="HK795" s="7"/>
      <c r="HL795" s="1"/>
      <c r="HM795" s="1"/>
      <c r="HN795" s="7"/>
      <c r="HO795" s="7"/>
    </row>
    <row r="796" spans="1:223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  <c r="HH796" s="1"/>
      <c r="HI796" s="1"/>
      <c r="HJ796" s="7"/>
      <c r="HK796" s="7"/>
      <c r="HL796" s="1"/>
      <c r="HM796" s="1"/>
      <c r="HN796" s="7"/>
      <c r="HO796" s="7"/>
    </row>
    <row r="797" spans="1:223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  <c r="HH797" s="1"/>
      <c r="HI797" s="1"/>
      <c r="HJ797" s="7"/>
      <c r="HK797" s="7"/>
      <c r="HL797" s="1"/>
      <c r="HM797" s="1"/>
      <c r="HN797" s="7"/>
      <c r="HO797" s="7"/>
    </row>
    <row r="798" spans="1:223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  <c r="HH798" s="1"/>
      <c r="HI798" s="1"/>
      <c r="HJ798" s="7"/>
      <c r="HK798" s="7"/>
      <c r="HL798" s="1"/>
      <c r="HM798" s="1"/>
      <c r="HN798" s="7"/>
      <c r="HO798" s="7"/>
    </row>
    <row r="799" spans="1:223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  <c r="HH799" s="1"/>
      <c r="HI799" s="1"/>
      <c r="HJ799" s="7"/>
      <c r="HK799" s="7"/>
      <c r="HL799" s="1"/>
      <c r="HM799" s="1"/>
      <c r="HN799" s="7"/>
      <c r="HO799" s="7"/>
    </row>
    <row r="800" spans="1:223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  <c r="HH800" s="1"/>
      <c r="HI800" s="1"/>
      <c r="HJ800" s="7"/>
      <c r="HK800" s="7"/>
      <c r="HL800" s="1"/>
      <c r="HM800" s="1"/>
      <c r="HN800" s="7"/>
      <c r="HO800" s="7"/>
    </row>
    <row r="801" spans="1:223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  <c r="HH801" s="1"/>
      <c r="HI801" s="1"/>
      <c r="HJ801" s="7"/>
      <c r="HK801" s="7"/>
      <c r="HL801" s="1"/>
      <c r="HM801" s="1"/>
      <c r="HN801" s="7"/>
      <c r="HO801" s="7"/>
    </row>
    <row r="802" spans="1:223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  <c r="HH802" s="1"/>
      <c r="HI802" s="1"/>
      <c r="HJ802" s="7"/>
      <c r="HK802" s="7"/>
      <c r="HL802" s="1"/>
      <c r="HM802" s="1"/>
      <c r="HN802" s="7"/>
      <c r="HO802" s="7"/>
    </row>
    <row r="803" spans="1:223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  <c r="HH803" s="1"/>
      <c r="HI803" s="1"/>
      <c r="HJ803" s="7"/>
      <c r="HK803" s="7"/>
      <c r="HL803" s="1"/>
      <c r="HM803" s="1"/>
      <c r="HN803" s="7"/>
      <c r="HO803" s="7"/>
    </row>
    <row r="804" spans="1:223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  <c r="HH804" s="1"/>
      <c r="HI804" s="1"/>
      <c r="HJ804" s="7"/>
      <c r="HK804" s="7"/>
      <c r="HL804" s="1"/>
      <c r="HM804" s="1"/>
      <c r="HN804" s="7"/>
      <c r="HO804" s="7"/>
    </row>
    <row r="805" spans="1:223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  <c r="HH805" s="1"/>
      <c r="HI805" s="1"/>
      <c r="HJ805" s="7"/>
      <c r="HK805" s="7"/>
      <c r="HL805" s="1"/>
      <c r="HM805" s="1"/>
      <c r="HN805" s="7"/>
      <c r="HO805" s="7"/>
    </row>
    <row r="806" spans="1:223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  <c r="HH806" s="1"/>
      <c r="HI806" s="1"/>
      <c r="HJ806" s="7"/>
      <c r="HK806" s="7"/>
      <c r="HL806" s="1"/>
      <c r="HM806" s="1"/>
      <c r="HN806" s="7"/>
      <c r="HO806" s="7"/>
    </row>
    <row r="807" spans="1:223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  <c r="HH807" s="1"/>
      <c r="HI807" s="1"/>
      <c r="HJ807" s="7"/>
      <c r="HK807" s="7"/>
      <c r="HL807" s="1"/>
      <c r="HM807" s="1"/>
      <c r="HN807" s="7"/>
      <c r="HO807" s="7"/>
    </row>
    <row r="808" spans="1:223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  <c r="HH808" s="1"/>
      <c r="HI808" s="1"/>
      <c r="HJ808" s="7"/>
      <c r="HK808" s="7"/>
      <c r="HL808" s="1"/>
      <c r="HM808" s="1"/>
      <c r="HN808" s="7"/>
      <c r="HO808" s="7"/>
    </row>
    <row r="809" spans="1:223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  <c r="HH809" s="1"/>
      <c r="HI809" s="1"/>
      <c r="HJ809" s="7"/>
      <c r="HK809" s="7"/>
      <c r="HL809" s="1"/>
      <c r="HM809" s="1"/>
      <c r="HN809" s="7"/>
      <c r="HO809" s="7"/>
    </row>
    <row r="810" spans="1:223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  <c r="HH810" s="1"/>
      <c r="HI810" s="1"/>
      <c r="HJ810" s="7"/>
      <c r="HK810" s="7"/>
      <c r="HL810" s="1"/>
      <c r="HM810" s="1"/>
      <c r="HN810" s="7"/>
      <c r="HO810" s="7"/>
    </row>
    <row r="811" spans="1:223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  <c r="HH811" s="1"/>
      <c r="HI811" s="1"/>
      <c r="HJ811" s="7"/>
      <c r="HK811" s="7"/>
      <c r="HL811" s="1"/>
      <c r="HM811" s="1"/>
      <c r="HN811" s="7"/>
      <c r="HO811" s="7"/>
    </row>
    <row r="812" spans="1:223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  <c r="HH812" s="1"/>
      <c r="HI812" s="1"/>
      <c r="HJ812" s="7"/>
      <c r="HK812" s="7"/>
      <c r="HL812" s="1"/>
      <c r="HM812" s="1"/>
      <c r="HN812" s="7"/>
      <c r="HO812" s="7"/>
    </row>
    <row r="813" spans="1:223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  <c r="HH813" s="1"/>
      <c r="HI813" s="1"/>
      <c r="HJ813" s="7"/>
      <c r="HK813" s="7"/>
      <c r="HL813" s="1"/>
      <c r="HM813" s="1"/>
      <c r="HN813" s="7"/>
      <c r="HO813" s="7"/>
    </row>
    <row r="814" spans="1:223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  <c r="HH814" s="1"/>
      <c r="HI814" s="1"/>
      <c r="HJ814" s="7"/>
      <c r="HK814" s="7"/>
      <c r="HL814" s="1"/>
      <c r="HM814" s="1"/>
      <c r="HN814" s="7"/>
      <c r="HO814" s="7"/>
    </row>
    <row r="815" spans="1:223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  <c r="HH815" s="1"/>
      <c r="HI815" s="1"/>
      <c r="HJ815" s="7"/>
      <c r="HK815" s="7"/>
      <c r="HL815" s="1"/>
      <c r="HM815" s="1"/>
      <c r="HN815" s="7"/>
      <c r="HO815" s="7"/>
    </row>
    <row r="816" spans="1:223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  <c r="HH816" s="1"/>
      <c r="HI816" s="1"/>
      <c r="HJ816" s="7"/>
      <c r="HK816" s="7"/>
      <c r="HL816" s="1"/>
      <c r="HM816" s="1"/>
      <c r="HN816" s="7"/>
      <c r="HO816" s="7"/>
    </row>
    <row r="817" spans="1:223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  <c r="HH817" s="1"/>
      <c r="HI817" s="1"/>
      <c r="HJ817" s="7"/>
      <c r="HK817" s="7"/>
      <c r="HL817" s="1"/>
      <c r="HM817" s="1"/>
      <c r="HN817" s="7"/>
      <c r="HO817" s="7"/>
    </row>
    <row r="818" spans="1:223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  <c r="HH818" s="1"/>
      <c r="HI818" s="1"/>
      <c r="HJ818" s="7"/>
      <c r="HK818" s="7"/>
      <c r="HL818" s="1"/>
      <c r="HM818" s="1"/>
      <c r="HN818" s="7"/>
      <c r="HO818" s="7"/>
    </row>
    <row r="819" spans="1:223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  <c r="HH819" s="1"/>
      <c r="HI819" s="1"/>
      <c r="HJ819" s="7"/>
      <c r="HK819" s="7"/>
      <c r="HL819" s="1"/>
      <c r="HM819" s="1"/>
      <c r="HN819" s="7"/>
      <c r="HO819" s="7"/>
    </row>
    <row r="820" spans="1:223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  <c r="HH820" s="1"/>
      <c r="HI820" s="1"/>
      <c r="HJ820" s="7"/>
      <c r="HK820" s="7"/>
      <c r="HL820" s="1"/>
      <c r="HM820" s="1"/>
      <c r="HN820" s="7"/>
      <c r="HO820" s="7"/>
    </row>
    <row r="821" spans="1:223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  <c r="HH821" s="1"/>
      <c r="HI821" s="1"/>
      <c r="HJ821" s="7"/>
      <c r="HK821" s="7"/>
      <c r="HL821" s="1"/>
      <c r="HM821" s="1"/>
      <c r="HN821" s="7"/>
      <c r="HO821" s="7"/>
    </row>
    <row r="822" spans="1:223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  <c r="HH822" s="1"/>
      <c r="HI822" s="1"/>
      <c r="HJ822" s="7"/>
      <c r="HK822" s="7"/>
      <c r="HL822" s="1"/>
      <c r="HM822" s="1"/>
      <c r="HN822" s="7"/>
      <c r="HO822" s="7"/>
    </row>
    <row r="823" spans="1:223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  <c r="HH823" s="1"/>
      <c r="HI823" s="1"/>
      <c r="HJ823" s="7"/>
      <c r="HK823" s="7"/>
      <c r="HL823" s="1"/>
      <c r="HM823" s="1"/>
      <c r="HN823" s="7"/>
      <c r="HO823" s="7"/>
    </row>
    <row r="824" spans="1:223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  <c r="HH824" s="1"/>
      <c r="HI824" s="1"/>
      <c r="HJ824" s="7"/>
      <c r="HK824" s="7"/>
      <c r="HL824" s="1"/>
      <c r="HM824" s="1"/>
      <c r="HN824" s="7"/>
      <c r="HO824" s="7"/>
    </row>
    <row r="825" spans="1:223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  <c r="HH825" s="1"/>
      <c r="HI825" s="1"/>
      <c r="HJ825" s="7"/>
      <c r="HK825" s="7"/>
      <c r="HL825" s="1"/>
      <c r="HM825" s="1"/>
      <c r="HN825" s="7"/>
      <c r="HO825" s="7"/>
    </row>
    <row r="826" spans="1:223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  <c r="HH826" s="1"/>
      <c r="HI826" s="1"/>
      <c r="HJ826" s="7"/>
      <c r="HK826" s="7"/>
      <c r="HL826" s="1"/>
      <c r="HM826" s="1"/>
      <c r="HN826" s="7"/>
      <c r="HO826" s="7"/>
    </row>
    <row r="827" spans="1:223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  <c r="HH827" s="1"/>
      <c r="HI827" s="1"/>
      <c r="HJ827" s="7"/>
      <c r="HK827" s="7"/>
      <c r="HL827" s="1"/>
      <c r="HM827" s="1"/>
      <c r="HN827" s="7"/>
      <c r="HO827" s="7"/>
    </row>
    <row r="828" spans="1:223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  <c r="HH828" s="1"/>
      <c r="HI828" s="1"/>
      <c r="HJ828" s="7"/>
      <c r="HK828" s="7"/>
      <c r="HL828" s="1"/>
      <c r="HM828" s="1"/>
      <c r="HN828" s="7"/>
      <c r="HO828" s="7"/>
    </row>
    <row r="829" spans="1:223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  <c r="HH829" s="1"/>
      <c r="HI829" s="1"/>
      <c r="HJ829" s="7"/>
      <c r="HK829" s="7"/>
      <c r="HL829" s="1"/>
      <c r="HM829" s="1"/>
      <c r="HN829" s="7"/>
      <c r="HO829" s="7"/>
    </row>
    <row r="830" spans="1:223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  <c r="HH830" s="1"/>
      <c r="HI830" s="1"/>
      <c r="HJ830" s="7"/>
      <c r="HK830" s="7"/>
      <c r="HL830" s="1"/>
      <c r="HM830" s="1"/>
      <c r="HN830" s="7"/>
      <c r="HO830" s="7"/>
    </row>
    <row r="831" spans="1:223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  <c r="HH831" s="1"/>
      <c r="HI831" s="1"/>
      <c r="HJ831" s="7"/>
      <c r="HK831" s="7"/>
      <c r="HL831" s="1"/>
      <c r="HM831" s="1"/>
      <c r="HN831" s="7"/>
      <c r="HO831" s="7"/>
    </row>
    <row r="832" spans="1:223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  <c r="HH832" s="1"/>
      <c r="HI832" s="1"/>
      <c r="HJ832" s="7"/>
      <c r="HK832" s="7"/>
      <c r="HL832" s="1"/>
      <c r="HM832" s="1"/>
      <c r="HN832" s="7"/>
      <c r="HO832" s="7"/>
    </row>
    <row r="833" spans="1:223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  <c r="HH833" s="1"/>
      <c r="HI833" s="1"/>
      <c r="HJ833" s="7"/>
      <c r="HK833" s="7"/>
      <c r="HL833" s="1"/>
      <c r="HM833" s="1"/>
      <c r="HN833" s="7"/>
      <c r="HO833" s="7"/>
    </row>
    <row r="834" spans="1:223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  <c r="HH834" s="1"/>
      <c r="HI834" s="1"/>
      <c r="HJ834" s="7"/>
      <c r="HK834" s="7"/>
      <c r="HL834" s="1"/>
      <c r="HM834" s="1"/>
      <c r="HN834" s="7"/>
      <c r="HO834" s="7"/>
    </row>
    <row r="835" spans="1:223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  <c r="HH835" s="1"/>
      <c r="HI835" s="1"/>
      <c r="HJ835" s="7"/>
      <c r="HK835" s="7"/>
      <c r="HL835" s="1"/>
      <c r="HM835" s="1"/>
      <c r="HN835" s="7"/>
      <c r="HO835" s="7"/>
    </row>
    <row r="836" spans="1:223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  <c r="HH836" s="1"/>
      <c r="HI836" s="1"/>
      <c r="HJ836" s="7"/>
      <c r="HK836" s="7"/>
      <c r="HL836" s="1"/>
      <c r="HM836" s="1"/>
      <c r="HN836" s="7"/>
      <c r="HO836" s="7"/>
    </row>
    <row r="837" spans="1:223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  <c r="HH837" s="1"/>
      <c r="HI837" s="1"/>
      <c r="HJ837" s="7"/>
      <c r="HK837" s="7"/>
      <c r="HL837" s="1"/>
      <c r="HM837" s="1"/>
      <c r="HN837" s="7"/>
      <c r="HO837" s="7"/>
    </row>
    <row r="838" spans="1:223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  <c r="HH838" s="1"/>
      <c r="HI838" s="1"/>
      <c r="HJ838" s="7"/>
      <c r="HK838" s="7"/>
      <c r="HL838" s="1"/>
      <c r="HM838" s="1"/>
      <c r="HN838" s="7"/>
      <c r="HO838" s="7"/>
    </row>
    <row r="839" spans="1:223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  <c r="HH839" s="1"/>
      <c r="HI839" s="1"/>
      <c r="HJ839" s="7"/>
      <c r="HK839" s="7"/>
      <c r="HL839" s="1"/>
      <c r="HM839" s="1"/>
      <c r="HN839" s="7"/>
      <c r="HO839" s="7"/>
    </row>
    <row r="840" spans="1:223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  <c r="HH840" s="1"/>
      <c r="HI840" s="1"/>
      <c r="HJ840" s="7"/>
      <c r="HK840" s="7"/>
      <c r="HL840" s="1"/>
      <c r="HM840" s="1"/>
      <c r="HN840" s="7"/>
      <c r="HO840" s="7"/>
    </row>
    <row r="841" spans="1:223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  <c r="HH841" s="1"/>
      <c r="HI841" s="1"/>
      <c r="HJ841" s="7"/>
      <c r="HK841" s="7"/>
      <c r="HL841" s="1"/>
      <c r="HM841" s="1"/>
      <c r="HN841" s="7"/>
      <c r="HO841" s="7"/>
    </row>
    <row r="842" spans="1:223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  <c r="HH842" s="1"/>
      <c r="HI842" s="1"/>
      <c r="HJ842" s="7"/>
      <c r="HK842" s="7"/>
      <c r="HL842" s="1"/>
      <c r="HM842" s="1"/>
      <c r="HN842" s="7"/>
      <c r="HO842" s="7"/>
    </row>
    <row r="843" spans="1:223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  <c r="HH843" s="1"/>
      <c r="HI843" s="1"/>
      <c r="HJ843" s="7"/>
      <c r="HK843" s="7"/>
      <c r="HL843" s="1"/>
      <c r="HM843" s="1"/>
      <c r="HN843" s="7"/>
      <c r="HO843" s="7"/>
    </row>
    <row r="844" spans="1:223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  <c r="HH844" s="1"/>
      <c r="HI844" s="1"/>
      <c r="HJ844" s="7"/>
      <c r="HK844" s="7"/>
      <c r="HL844" s="1"/>
      <c r="HM844" s="1"/>
      <c r="HN844" s="7"/>
      <c r="HO844" s="7"/>
    </row>
    <row r="845" spans="1:223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  <c r="HH845" s="1"/>
      <c r="HI845" s="1"/>
      <c r="HJ845" s="7"/>
      <c r="HK845" s="7"/>
      <c r="HL845" s="1"/>
      <c r="HM845" s="1"/>
      <c r="HN845" s="7"/>
      <c r="HO845" s="7"/>
    </row>
    <row r="846" spans="1:223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  <c r="HH846" s="1"/>
      <c r="HI846" s="1"/>
      <c r="HJ846" s="7"/>
      <c r="HK846" s="7"/>
      <c r="HL846" s="1"/>
      <c r="HM846" s="1"/>
      <c r="HN846" s="7"/>
      <c r="HO846" s="7"/>
    </row>
    <row r="847" spans="1:223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  <c r="HH847" s="1"/>
      <c r="HI847" s="1"/>
      <c r="HJ847" s="7"/>
      <c r="HK847" s="7"/>
      <c r="HL847" s="1"/>
      <c r="HM847" s="1"/>
      <c r="HN847" s="7"/>
      <c r="HO847" s="7"/>
    </row>
    <row r="848" spans="1:223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  <c r="HH848" s="1"/>
      <c r="HI848" s="1"/>
      <c r="HJ848" s="7"/>
      <c r="HK848" s="7"/>
      <c r="HL848" s="1"/>
      <c r="HM848" s="1"/>
      <c r="HN848" s="7"/>
      <c r="HO848" s="7"/>
    </row>
    <row r="849" spans="1:223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  <c r="HH849" s="1"/>
      <c r="HI849" s="1"/>
      <c r="HJ849" s="7"/>
      <c r="HK849" s="7"/>
      <c r="HL849" s="1"/>
      <c r="HM849" s="1"/>
      <c r="HN849" s="7"/>
      <c r="HO849" s="7"/>
    </row>
    <row r="850" spans="1:223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  <c r="HH850" s="1"/>
      <c r="HI850" s="1"/>
      <c r="HJ850" s="7"/>
      <c r="HK850" s="7"/>
      <c r="HL850" s="1"/>
      <c r="HM850" s="1"/>
      <c r="HN850" s="7"/>
      <c r="HO850" s="7"/>
    </row>
    <row r="851" spans="1:223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  <c r="HH851" s="1"/>
      <c r="HI851" s="1"/>
      <c r="HJ851" s="7"/>
      <c r="HK851" s="7"/>
      <c r="HL851" s="1"/>
      <c r="HM851" s="1"/>
      <c r="HN851" s="7"/>
      <c r="HO851" s="7"/>
    </row>
    <row r="852" spans="1:223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  <c r="HH852" s="1"/>
      <c r="HI852" s="1"/>
      <c r="HJ852" s="7"/>
      <c r="HK852" s="7"/>
      <c r="HL852" s="1"/>
      <c r="HM852" s="1"/>
      <c r="HN852" s="7"/>
      <c r="HO852" s="7"/>
    </row>
    <row r="853" spans="1:223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  <c r="HH853" s="1"/>
      <c r="HI853" s="1"/>
      <c r="HJ853" s="7"/>
      <c r="HK853" s="7"/>
      <c r="HL853" s="1"/>
      <c r="HM853" s="1"/>
      <c r="HN853" s="7"/>
      <c r="HO853" s="7"/>
    </row>
    <row r="854" spans="1:223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  <c r="HH854" s="1"/>
      <c r="HI854" s="1"/>
      <c r="HJ854" s="7"/>
      <c r="HK854" s="7"/>
      <c r="HL854" s="1"/>
      <c r="HM854" s="1"/>
      <c r="HN854" s="7"/>
      <c r="HO854" s="7"/>
    </row>
    <row r="855" spans="1:223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  <c r="HH855" s="1"/>
      <c r="HI855" s="1"/>
      <c r="HJ855" s="7"/>
      <c r="HK855" s="7"/>
      <c r="HL855" s="1"/>
      <c r="HM855" s="1"/>
      <c r="HN855" s="7"/>
      <c r="HO855" s="7"/>
    </row>
    <row r="856" spans="1:223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  <c r="HH856" s="1"/>
      <c r="HI856" s="1"/>
      <c r="HJ856" s="7"/>
      <c r="HK856" s="7"/>
      <c r="HL856" s="1"/>
      <c r="HM856" s="1"/>
      <c r="HN856" s="7"/>
      <c r="HO856" s="7"/>
    </row>
    <row r="857" spans="1:223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  <c r="HH857" s="1"/>
      <c r="HI857" s="1"/>
      <c r="HJ857" s="7"/>
      <c r="HK857" s="7"/>
      <c r="HL857" s="1"/>
      <c r="HM857" s="1"/>
      <c r="HN857" s="7"/>
      <c r="HO857" s="7"/>
    </row>
    <row r="858" spans="1:223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  <c r="HH858" s="1"/>
      <c r="HI858" s="1"/>
      <c r="HJ858" s="7"/>
      <c r="HK858" s="7"/>
      <c r="HL858" s="1"/>
      <c r="HM858" s="1"/>
      <c r="HN858" s="7"/>
      <c r="HO858" s="7"/>
    </row>
    <row r="859" spans="1:223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  <c r="HH859" s="1"/>
      <c r="HI859" s="1"/>
      <c r="HJ859" s="7"/>
      <c r="HK859" s="7"/>
      <c r="HL859" s="1"/>
      <c r="HM859" s="1"/>
      <c r="HN859" s="7"/>
      <c r="HO859" s="7"/>
    </row>
    <row r="860" spans="1:223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  <c r="HH860" s="1"/>
      <c r="HI860" s="1"/>
      <c r="HJ860" s="7"/>
      <c r="HK860" s="7"/>
      <c r="HL860" s="1"/>
      <c r="HM860" s="1"/>
      <c r="HN860" s="7"/>
      <c r="HO860" s="7"/>
    </row>
    <row r="861" spans="1:223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  <c r="HH861" s="1"/>
      <c r="HI861" s="1"/>
      <c r="HJ861" s="7"/>
      <c r="HK861" s="7"/>
      <c r="HL861" s="1"/>
      <c r="HM861" s="1"/>
      <c r="HN861" s="7"/>
      <c r="HO861" s="7"/>
    </row>
    <row r="862" spans="1:223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  <c r="HH862" s="1"/>
      <c r="HI862" s="1"/>
      <c r="HJ862" s="7"/>
      <c r="HK862" s="7"/>
      <c r="HL862" s="1"/>
      <c r="HM862" s="1"/>
      <c r="HN862" s="7"/>
      <c r="HO862" s="7"/>
    </row>
    <row r="863" spans="1:223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  <c r="HH863" s="1"/>
      <c r="HI863" s="1"/>
      <c r="HJ863" s="7"/>
      <c r="HK863" s="7"/>
      <c r="HL863" s="1"/>
      <c r="HM863" s="1"/>
      <c r="HN863" s="7"/>
      <c r="HO863" s="7"/>
    </row>
    <row r="864" spans="1:223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  <c r="HH864" s="1"/>
      <c r="HI864" s="1"/>
      <c r="HJ864" s="7"/>
      <c r="HK864" s="7"/>
      <c r="HL864" s="1"/>
      <c r="HM864" s="1"/>
      <c r="HN864" s="7"/>
      <c r="HO864" s="7"/>
    </row>
    <row r="865" spans="1:223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  <c r="HH865" s="1"/>
      <c r="HI865" s="1"/>
      <c r="HJ865" s="7"/>
      <c r="HK865" s="7"/>
      <c r="HL865" s="1"/>
      <c r="HM865" s="1"/>
      <c r="HN865" s="7"/>
      <c r="HO865" s="7"/>
    </row>
    <row r="866" spans="1:223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  <c r="HH866" s="1"/>
      <c r="HI866" s="1"/>
      <c r="HJ866" s="7"/>
      <c r="HK866" s="7"/>
      <c r="HL866" s="1"/>
      <c r="HM866" s="1"/>
      <c r="HN866" s="7"/>
      <c r="HO866" s="7"/>
    </row>
    <row r="867" spans="1:223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  <c r="HH867" s="1"/>
      <c r="HI867" s="1"/>
      <c r="HJ867" s="7"/>
      <c r="HK867" s="7"/>
      <c r="HL867" s="1"/>
      <c r="HM867" s="1"/>
      <c r="HN867" s="7"/>
      <c r="HO867" s="7"/>
    </row>
    <row r="868" spans="1:223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  <c r="HH868" s="1"/>
      <c r="HI868" s="1"/>
      <c r="HJ868" s="7"/>
      <c r="HK868" s="7"/>
      <c r="HL868" s="1"/>
      <c r="HM868" s="1"/>
      <c r="HN868" s="7"/>
      <c r="HO868" s="7"/>
    </row>
    <row r="869" spans="1:223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  <c r="HH869" s="1"/>
      <c r="HI869" s="1"/>
      <c r="HJ869" s="7"/>
      <c r="HK869" s="7"/>
      <c r="HL869" s="1"/>
      <c r="HM869" s="1"/>
      <c r="HN869" s="7"/>
      <c r="HO869" s="7"/>
    </row>
    <row r="870" spans="1:223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  <c r="HH870" s="1"/>
      <c r="HI870" s="1"/>
      <c r="HJ870" s="7"/>
      <c r="HK870" s="7"/>
      <c r="HL870" s="1"/>
      <c r="HM870" s="1"/>
      <c r="HN870" s="7"/>
      <c r="HO870" s="7"/>
    </row>
    <row r="871" spans="1:223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  <c r="HH871" s="1"/>
      <c r="HI871" s="1"/>
      <c r="HJ871" s="7"/>
      <c r="HK871" s="7"/>
      <c r="HL871" s="1"/>
      <c r="HM871" s="1"/>
      <c r="HN871" s="7"/>
      <c r="HO871" s="7"/>
    </row>
    <row r="872" spans="1:223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  <c r="HH872" s="1"/>
      <c r="HI872" s="1"/>
      <c r="HJ872" s="7"/>
      <c r="HK872" s="7"/>
      <c r="HL872" s="1"/>
      <c r="HM872" s="1"/>
      <c r="HN872" s="7"/>
      <c r="HO872" s="7"/>
    </row>
    <row r="873" spans="1:223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  <c r="HH873" s="1"/>
      <c r="HI873" s="1"/>
      <c r="HJ873" s="7"/>
      <c r="HK873" s="7"/>
      <c r="HL873" s="1"/>
      <c r="HM873" s="1"/>
      <c r="HN873" s="7"/>
      <c r="HO873" s="7"/>
    </row>
    <row r="874" spans="1:223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  <c r="HH874" s="1"/>
      <c r="HI874" s="1"/>
      <c r="HJ874" s="7"/>
      <c r="HK874" s="7"/>
      <c r="HL874" s="1"/>
      <c r="HM874" s="1"/>
      <c r="HN874" s="7"/>
      <c r="HO874" s="7"/>
    </row>
    <row r="875" spans="1:223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  <c r="HH875" s="1"/>
      <c r="HI875" s="1"/>
      <c r="HJ875" s="7"/>
      <c r="HK875" s="7"/>
      <c r="HL875" s="1"/>
      <c r="HM875" s="1"/>
      <c r="HN875" s="7"/>
      <c r="HO875" s="7"/>
    </row>
    <row r="876" spans="1:223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  <c r="HH876" s="1"/>
      <c r="HI876" s="1"/>
      <c r="HJ876" s="7"/>
      <c r="HK876" s="7"/>
      <c r="HL876" s="1"/>
      <c r="HM876" s="1"/>
      <c r="HN876" s="7"/>
      <c r="HO876" s="7"/>
    </row>
    <row r="877" spans="1:223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  <c r="HH877" s="1"/>
      <c r="HI877" s="1"/>
      <c r="HJ877" s="7"/>
      <c r="HK877" s="7"/>
      <c r="HL877" s="1"/>
      <c r="HM877" s="1"/>
      <c r="HN877" s="7"/>
      <c r="HO877" s="7"/>
    </row>
    <row r="878" spans="1:223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  <c r="HH878" s="1"/>
      <c r="HI878" s="1"/>
      <c r="HJ878" s="7"/>
      <c r="HK878" s="7"/>
      <c r="HL878" s="1"/>
      <c r="HM878" s="1"/>
      <c r="HN878" s="7"/>
      <c r="HO878" s="7"/>
    </row>
    <row r="879" spans="1:223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  <c r="HH879" s="1"/>
      <c r="HI879" s="1"/>
      <c r="HJ879" s="7"/>
      <c r="HK879" s="7"/>
      <c r="HL879" s="1"/>
      <c r="HM879" s="1"/>
      <c r="HN879" s="7"/>
      <c r="HO879" s="7"/>
    </row>
    <row r="880" spans="1:223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  <c r="HH880" s="1"/>
      <c r="HI880" s="1"/>
      <c r="HJ880" s="7"/>
      <c r="HK880" s="7"/>
      <c r="HL880" s="1"/>
      <c r="HM880" s="1"/>
      <c r="HN880" s="7"/>
      <c r="HO880" s="7"/>
    </row>
    <row r="881" spans="1:223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  <c r="HH881" s="1"/>
      <c r="HI881" s="1"/>
      <c r="HJ881" s="7"/>
      <c r="HK881" s="7"/>
      <c r="HL881" s="1"/>
      <c r="HM881" s="1"/>
      <c r="HN881" s="7"/>
      <c r="HO881" s="7"/>
    </row>
    <row r="882" spans="1:223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  <c r="HH882" s="1"/>
      <c r="HI882" s="1"/>
      <c r="HJ882" s="7"/>
      <c r="HK882" s="7"/>
      <c r="HL882" s="1"/>
      <c r="HM882" s="1"/>
      <c r="HN882" s="7"/>
      <c r="HO882" s="7"/>
    </row>
    <row r="883" spans="1:223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  <c r="HH883" s="1"/>
      <c r="HI883" s="1"/>
      <c r="HJ883" s="7"/>
      <c r="HK883" s="7"/>
      <c r="HL883" s="1"/>
      <c r="HM883" s="1"/>
      <c r="HN883" s="7"/>
      <c r="HO883" s="7"/>
    </row>
    <row r="884" spans="1:223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  <c r="HH884" s="1"/>
      <c r="HI884" s="1"/>
      <c r="HJ884" s="7"/>
      <c r="HK884" s="7"/>
      <c r="HL884" s="1"/>
      <c r="HM884" s="1"/>
      <c r="HN884" s="7"/>
      <c r="HO884" s="7"/>
    </row>
    <row r="885" spans="1:223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  <c r="HH885" s="1"/>
      <c r="HI885" s="1"/>
      <c r="HJ885" s="7"/>
      <c r="HK885" s="7"/>
      <c r="HL885" s="1"/>
      <c r="HM885" s="1"/>
      <c r="HN885" s="7"/>
      <c r="HO885" s="7"/>
    </row>
    <row r="886" spans="1:223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  <c r="HH886" s="1"/>
      <c r="HI886" s="1"/>
      <c r="HJ886" s="7"/>
      <c r="HK886" s="7"/>
      <c r="HL886" s="1"/>
      <c r="HM886" s="1"/>
      <c r="HN886" s="7"/>
      <c r="HO886" s="7"/>
    </row>
    <row r="887" spans="1:223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  <c r="HH887" s="1"/>
      <c r="HI887" s="1"/>
      <c r="HJ887" s="7"/>
      <c r="HK887" s="7"/>
      <c r="HL887" s="1"/>
      <c r="HM887" s="1"/>
      <c r="HN887" s="7"/>
      <c r="HO887" s="7"/>
    </row>
    <row r="888" spans="1:223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  <c r="HH888" s="1"/>
      <c r="HI888" s="1"/>
      <c r="HJ888" s="7"/>
      <c r="HK888" s="7"/>
      <c r="HL888" s="1"/>
      <c r="HM888" s="1"/>
      <c r="HN888" s="7"/>
      <c r="HO888" s="7"/>
    </row>
    <row r="889" spans="1:223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  <c r="HH889" s="1"/>
      <c r="HI889" s="1"/>
      <c r="HJ889" s="7"/>
      <c r="HK889" s="7"/>
      <c r="HL889" s="1"/>
      <c r="HM889" s="1"/>
      <c r="HN889" s="7"/>
      <c r="HO889" s="7"/>
    </row>
    <row r="890" spans="1:223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  <c r="HH890" s="1"/>
      <c r="HI890" s="1"/>
      <c r="HJ890" s="7"/>
      <c r="HK890" s="7"/>
      <c r="HL890" s="1"/>
      <c r="HM890" s="1"/>
      <c r="HN890" s="7"/>
      <c r="HO890" s="7"/>
    </row>
    <row r="891" spans="1:223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  <c r="HH891" s="1"/>
      <c r="HI891" s="1"/>
      <c r="HJ891" s="7"/>
      <c r="HK891" s="7"/>
      <c r="HL891" s="1"/>
      <c r="HM891" s="1"/>
      <c r="HN891" s="7"/>
      <c r="HO891" s="7"/>
    </row>
    <row r="892" spans="1:223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  <c r="HH892" s="1"/>
      <c r="HI892" s="1"/>
      <c r="HJ892" s="7"/>
      <c r="HK892" s="7"/>
      <c r="HL892" s="1"/>
      <c r="HM892" s="1"/>
      <c r="HN892" s="7"/>
      <c r="HO892" s="7"/>
    </row>
    <row r="893" spans="1:223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  <c r="HH893" s="1"/>
      <c r="HI893" s="1"/>
      <c r="HJ893" s="7"/>
      <c r="HK893" s="7"/>
      <c r="HL893" s="1"/>
      <c r="HM893" s="1"/>
      <c r="HN893" s="7"/>
      <c r="HO893" s="7"/>
    </row>
    <row r="894" spans="1:223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  <c r="HH894" s="1"/>
      <c r="HI894" s="1"/>
      <c r="HJ894" s="7"/>
      <c r="HK894" s="7"/>
      <c r="HL894" s="1"/>
      <c r="HM894" s="1"/>
      <c r="HN894" s="7"/>
      <c r="HO894" s="7"/>
    </row>
    <row r="895" spans="1:223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  <c r="HH895" s="1"/>
      <c r="HI895" s="1"/>
      <c r="HJ895" s="7"/>
      <c r="HK895" s="7"/>
      <c r="HL895" s="1"/>
      <c r="HM895" s="1"/>
      <c r="HN895" s="7"/>
      <c r="HO895" s="7"/>
    </row>
    <row r="896" spans="1:223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  <c r="HH896" s="1"/>
      <c r="HI896" s="1"/>
      <c r="HJ896" s="7"/>
      <c r="HK896" s="7"/>
      <c r="HL896" s="1"/>
      <c r="HM896" s="1"/>
      <c r="HN896" s="7"/>
      <c r="HO896" s="7"/>
    </row>
    <row r="897" spans="1:223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  <c r="HH897" s="1"/>
      <c r="HI897" s="1"/>
      <c r="HJ897" s="7"/>
      <c r="HK897" s="7"/>
      <c r="HL897" s="1"/>
      <c r="HM897" s="1"/>
      <c r="HN897" s="7"/>
      <c r="HO897" s="7"/>
    </row>
    <row r="898" spans="1:223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  <c r="HH898" s="1"/>
      <c r="HI898" s="1"/>
      <c r="HJ898" s="7"/>
      <c r="HK898" s="7"/>
      <c r="HL898" s="1"/>
      <c r="HM898" s="1"/>
      <c r="HN898" s="7"/>
      <c r="HO898" s="7"/>
    </row>
    <row r="899" spans="1:223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  <c r="HH899" s="1"/>
      <c r="HI899" s="1"/>
      <c r="HJ899" s="7"/>
      <c r="HK899" s="7"/>
      <c r="HL899" s="1"/>
      <c r="HM899" s="1"/>
      <c r="HN899" s="7"/>
      <c r="HO899" s="7"/>
    </row>
    <row r="900" spans="1:223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  <c r="HH900" s="1"/>
      <c r="HI900" s="1"/>
      <c r="HJ900" s="7"/>
      <c r="HK900" s="7"/>
      <c r="HL900" s="1"/>
      <c r="HM900" s="1"/>
      <c r="HN900" s="7"/>
      <c r="HO900" s="7"/>
    </row>
    <row r="901" spans="1:223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  <c r="HH901" s="1"/>
      <c r="HI901" s="1"/>
      <c r="HJ901" s="7"/>
      <c r="HK901" s="7"/>
      <c r="HL901" s="1"/>
      <c r="HM901" s="1"/>
      <c r="HN901" s="7"/>
      <c r="HO901" s="7"/>
    </row>
    <row r="902" spans="1:223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  <c r="HH902" s="1"/>
      <c r="HI902" s="1"/>
      <c r="HJ902" s="7"/>
      <c r="HK902" s="7"/>
      <c r="HL902" s="1"/>
      <c r="HM902" s="1"/>
      <c r="HN902" s="7"/>
      <c r="HO902" s="7"/>
    </row>
    <row r="903" spans="1:223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  <c r="HH903" s="1"/>
      <c r="HI903" s="1"/>
      <c r="HJ903" s="7"/>
      <c r="HK903" s="7"/>
      <c r="HL903" s="1"/>
      <c r="HM903" s="1"/>
      <c r="HN903" s="7"/>
      <c r="HO903" s="7"/>
    </row>
    <row r="904" spans="1:223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  <c r="HH904" s="1"/>
      <c r="HI904" s="1"/>
      <c r="HJ904" s="7"/>
      <c r="HK904" s="7"/>
      <c r="HL904" s="1"/>
      <c r="HM904" s="1"/>
      <c r="HN904" s="7"/>
      <c r="HO904" s="7"/>
    </row>
    <row r="905" spans="1:223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  <c r="HH905" s="1"/>
      <c r="HI905" s="1"/>
      <c r="HJ905" s="7"/>
      <c r="HK905" s="7"/>
      <c r="HL905" s="1"/>
      <c r="HM905" s="1"/>
      <c r="HN905" s="7"/>
      <c r="HO905" s="7"/>
    </row>
    <row r="906" spans="1:223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  <c r="HH906" s="1"/>
      <c r="HI906" s="1"/>
      <c r="HJ906" s="7"/>
      <c r="HK906" s="7"/>
      <c r="HL906" s="1"/>
      <c r="HM906" s="1"/>
      <c r="HN906" s="7"/>
      <c r="HO906" s="7"/>
    </row>
    <row r="907" spans="1:223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  <c r="HH907" s="1"/>
      <c r="HI907" s="1"/>
      <c r="HJ907" s="7"/>
      <c r="HK907" s="7"/>
      <c r="HL907" s="1"/>
      <c r="HM907" s="1"/>
      <c r="HN907" s="7"/>
      <c r="HO907" s="7"/>
    </row>
    <row r="908" spans="1:223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  <c r="HH908" s="1"/>
      <c r="HI908" s="1"/>
      <c r="HJ908" s="7"/>
      <c r="HK908" s="7"/>
      <c r="HL908" s="1"/>
      <c r="HM908" s="1"/>
      <c r="HN908" s="7"/>
      <c r="HO908" s="7"/>
    </row>
    <row r="909" spans="1:223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  <c r="HH909" s="1"/>
      <c r="HI909" s="1"/>
      <c r="HJ909" s="7"/>
      <c r="HK909" s="7"/>
      <c r="HL909" s="1"/>
      <c r="HM909" s="1"/>
      <c r="HN909" s="7"/>
      <c r="HO909" s="7"/>
    </row>
    <row r="910" spans="1:223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  <c r="HH910" s="1"/>
      <c r="HI910" s="1"/>
      <c r="HJ910" s="7"/>
      <c r="HK910" s="7"/>
      <c r="HL910" s="1"/>
      <c r="HM910" s="1"/>
      <c r="HN910" s="7"/>
      <c r="HO910" s="7"/>
    </row>
    <row r="911" spans="1:223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  <c r="HH911" s="1"/>
      <c r="HI911" s="1"/>
      <c r="HJ911" s="7"/>
      <c r="HK911" s="7"/>
      <c r="HL911" s="1"/>
      <c r="HM911" s="1"/>
      <c r="HN911" s="7"/>
      <c r="HO911" s="7"/>
    </row>
    <row r="912" spans="1:223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  <c r="HH912" s="1"/>
      <c r="HI912" s="1"/>
      <c r="HJ912" s="7"/>
      <c r="HK912" s="7"/>
      <c r="HL912" s="1"/>
      <c r="HM912" s="1"/>
      <c r="HN912" s="7"/>
      <c r="HO912" s="7"/>
    </row>
    <row r="913" spans="1:223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  <c r="HH913" s="1"/>
      <c r="HI913" s="1"/>
      <c r="HJ913" s="7"/>
      <c r="HK913" s="7"/>
      <c r="HL913" s="1"/>
      <c r="HM913" s="1"/>
      <c r="HN913" s="7"/>
      <c r="HO913" s="7"/>
    </row>
    <row r="914" spans="1:223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  <c r="HH914" s="1"/>
      <c r="HI914" s="1"/>
      <c r="HJ914" s="7"/>
      <c r="HK914" s="7"/>
      <c r="HL914" s="1"/>
      <c r="HM914" s="1"/>
      <c r="HN914" s="7"/>
      <c r="HO914" s="7"/>
    </row>
    <row r="915" spans="1:223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  <c r="HH915" s="1"/>
      <c r="HI915" s="1"/>
      <c r="HJ915" s="7"/>
      <c r="HK915" s="7"/>
      <c r="HL915" s="1"/>
      <c r="HM915" s="1"/>
      <c r="HN915" s="7"/>
      <c r="HO915" s="7"/>
    </row>
    <row r="916" spans="1:223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  <c r="HH916" s="1"/>
      <c r="HI916" s="1"/>
      <c r="HJ916" s="7"/>
      <c r="HK916" s="7"/>
      <c r="HL916" s="1"/>
      <c r="HM916" s="1"/>
      <c r="HN916" s="7"/>
      <c r="HO916" s="7"/>
    </row>
    <row r="917" spans="1:223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  <c r="HH917" s="1"/>
      <c r="HI917" s="1"/>
      <c r="HJ917" s="7"/>
      <c r="HK917" s="7"/>
      <c r="HL917" s="1"/>
      <c r="HM917" s="1"/>
      <c r="HN917" s="7"/>
      <c r="HO917" s="7"/>
    </row>
    <row r="918" spans="1:223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  <c r="HH918" s="1"/>
      <c r="HI918" s="1"/>
      <c r="HJ918" s="7"/>
      <c r="HK918" s="7"/>
      <c r="HL918" s="1"/>
      <c r="HM918" s="1"/>
      <c r="HN918" s="7"/>
      <c r="HO918" s="7"/>
    </row>
    <row r="919" spans="1:223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  <c r="HH919" s="1"/>
      <c r="HI919" s="1"/>
      <c r="HJ919" s="7"/>
      <c r="HK919" s="7"/>
      <c r="HL919" s="1"/>
      <c r="HM919" s="1"/>
      <c r="HN919" s="7"/>
      <c r="HO919" s="7"/>
    </row>
    <row r="920" spans="1:223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  <c r="HH920" s="1"/>
      <c r="HI920" s="1"/>
      <c r="HJ920" s="7"/>
      <c r="HK920" s="7"/>
      <c r="HL920" s="1"/>
      <c r="HM920" s="1"/>
      <c r="HN920" s="7"/>
      <c r="HO920" s="7"/>
    </row>
    <row r="921" spans="1:223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  <c r="HH921" s="1"/>
      <c r="HI921" s="1"/>
      <c r="HJ921" s="7"/>
      <c r="HK921" s="7"/>
      <c r="HL921" s="1"/>
      <c r="HM921" s="1"/>
      <c r="HN921" s="7"/>
      <c r="HO921" s="7"/>
    </row>
    <row r="922" spans="1:223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  <c r="HH922" s="1"/>
      <c r="HI922" s="1"/>
      <c r="HJ922" s="7"/>
      <c r="HK922" s="7"/>
      <c r="HL922" s="1"/>
      <c r="HM922" s="1"/>
      <c r="HN922" s="7"/>
      <c r="HO922" s="7"/>
    </row>
    <row r="923" spans="1:223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  <c r="HH923" s="1"/>
      <c r="HI923" s="1"/>
      <c r="HJ923" s="7"/>
      <c r="HK923" s="7"/>
      <c r="HL923" s="1"/>
      <c r="HM923" s="1"/>
      <c r="HN923" s="7"/>
      <c r="HO923" s="7"/>
    </row>
    <row r="924" spans="1:223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  <c r="HH924" s="1"/>
      <c r="HI924" s="1"/>
      <c r="HJ924" s="7"/>
      <c r="HK924" s="7"/>
      <c r="HL924" s="1"/>
      <c r="HM924" s="1"/>
      <c r="HN924" s="7"/>
      <c r="HO924" s="7"/>
    </row>
    <row r="925" spans="1:223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  <c r="HH925" s="1"/>
      <c r="HI925" s="1"/>
      <c r="HJ925" s="7"/>
      <c r="HK925" s="7"/>
      <c r="HL925" s="1"/>
      <c r="HM925" s="1"/>
      <c r="HN925" s="7"/>
      <c r="HO925" s="7"/>
    </row>
    <row r="926" spans="1:223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  <c r="HH926" s="1"/>
      <c r="HI926" s="1"/>
      <c r="HJ926" s="7"/>
      <c r="HK926" s="7"/>
      <c r="HL926" s="1"/>
      <c r="HM926" s="1"/>
      <c r="HN926" s="7"/>
      <c r="HO926" s="7"/>
    </row>
    <row r="927" spans="1:223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  <c r="HH927" s="1"/>
      <c r="HI927" s="1"/>
      <c r="HJ927" s="7"/>
      <c r="HK927" s="7"/>
      <c r="HL927" s="1"/>
      <c r="HM927" s="1"/>
      <c r="HN927" s="7"/>
      <c r="HO927" s="7"/>
    </row>
    <row r="928" spans="1:223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  <c r="HH928" s="1"/>
      <c r="HI928" s="1"/>
      <c r="HJ928" s="7"/>
      <c r="HK928" s="7"/>
      <c r="HL928" s="1"/>
      <c r="HM928" s="1"/>
      <c r="HN928" s="7"/>
      <c r="HO928" s="7"/>
    </row>
    <row r="929" spans="1:223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  <c r="HH929" s="1"/>
      <c r="HI929" s="1"/>
      <c r="HJ929" s="7"/>
      <c r="HK929" s="7"/>
      <c r="HL929" s="1"/>
      <c r="HM929" s="1"/>
      <c r="HN929" s="7"/>
      <c r="HO929" s="7"/>
    </row>
    <row r="930" spans="1:223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  <c r="HH930" s="1"/>
      <c r="HI930" s="1"/>
      <c r="HJ930" s="7"/>
      <c r="HK930" s="7"/>
      <c r="HL930" s="1"/>
      <c r="HM930" s="1"/>
      <c r="HN930" s="7"/>
      <c r="HO930" s="7"/>
    </row>
    <row r="931" spans="1:223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  <c r="HH931" s="1"/>
      <c r="HI931" s="1"/>
      <c r="HJ931" s="7"/>
      <c r="HK931" s="7"/>
      <c r="HL931" s="1"/>
      <c r="HM931" s="1"/>
      <c r="HN931" s="7"/>
      <c r="HO931" s="7"/>
    </row>
    <row r="932" spans="1:223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  <c r="HH932" s="1"/>
      <c r="HI932" s="1"/>
      <c r="HJ932" s="7"/>
      <c r="HK932" s="7"/>
      <c r="HL932" s="1"/>
      <c r="HM932" s="1"/>
      <c r="HN932" s="7"/>
      <c r="HO932" s="7"/>
    </row>
    <row r="933" spans="1:223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  <c r="HH933" s="1"/>
      <c r="HI933" s="1"/>
      <c r="HJ933" s="7"/>
      <c r="HK933" s="7"/>
      <c r="HL933" s="1"/>
      <c r="HM933" s="1"/>
      <c r="HN933" s="7"/>
      <c r="HO933" s="7"/>
    </row>
    <row r="934" spans="1:223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  <c r="HH934" s="1"/>
      <c r="HI934" s="1"/>
      <c r="HJ934" s="7"/>
      <c r="HK934" s="7"/>
      <c r="HL934" s="1"/>
      <c r="HM934" s="1"/>
      <c r="HN934" s="7"/>
      <c r="HO934" s="7"/>
    </row>
    <row r="935" spans="1:223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  <c r="HH935" s="1"/>
      <c r="HI935" s="1"/>
      <c r="HJ935" s="7"/>
      <c r="HK935" s="7"/>
      <c r="HL935" s="1"/>
      <c r="HM935" s="1"/>
      <c r="HN935" s="7"/>
      <c r="HO935" s="7"/>
    </row>
    <row r="936" spans="1:223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  <c r="HH936" s="1"/>
      <c r="HI936" s="1"/>
      <c r="HJ936" s="7"/>
      <c r="HK936" s="7"/>
      <c r="HL936" s="1"/>
      <c r="HM936" s="1"/>
      <c r="HN936" s="7"/>
      <c r="HO936" s="7"/>
    </row>
    <row r="937" spans="1:223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  <c r="HH937" s="1"/>
      <c r="HI937" s="1"/>
      <c r="HJ937" s="7"/>
      <c r="HK937" s="7"/>
      <c r="HL937" s="1"/>
      <c r="HM937" s="1"/>
      <c r="HN937" s="7"/>
      <c r="HO937" s="7"/>
    </row>
    <row r="938" spans="1:223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  <c r="HH938" s="1"/>
      <c r="HI938" s="1"/>
      <c r="HJ938" s="7"/>
      <c r="HK938" s="7"/>
      <c r="HL938" s="1"/>
      <c r="HM938" s="1"/>
      <c r="HN938" s="7"/>
      <c r="HO938" s="7"/>
    </row>
    <row r="939" spans="1:223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  <c r="HH939" s="1"/>
      <c r="HI939" s="1"/>
      <c r="HJ939" s="7"/>
      <c r="HK939" s="7"/>
      <c r="HL939" s="1"/>
      <c r="HM939" s="1"/>
      <c r="HN939" s="7"/>
      <c r="HO939" s="7"/>
    </row>
    <row r="940" spans="1:223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  <c r="HH940" s="1"/>
      <c r="HI940" s="1"/>
      <c r="HJ940" s="7"/>
      <c r="HK940" s="7"/>
      <c r="HL940" s="1"/>
      <c r="HM940" s="1"/>
      <c r="HN940" s="7"/>
      <c r="HO940" s="7"/>
    </row>
    <row r="941" spans="1:223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  <c r="HH941" s="1"/>
      <c r="HI941" s="1"/>
      <c r="HJ941" s="7"/>
      <c r="HK941" s="7"/>
      <c r="HL941" s="1"/>
      <c r="HM941" s="1"/>
      <c r="HN941" s="7"/>
      <c r="HO941" s="7"/>
    </row>
    <row r="942" spans="1:223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  <c r="HH942" s="1"/>
      <c r="HI942" s="1"/>
      <c r="HJ942" s="7"/>
      <c r="HK942" s="7"/>
      <c r="HL942" s="1"/>
      <c r="HM942" s="1"/>
      <c r="HN942" s="7"/>
      <c r="HO942" s="7"/>
    </row>
    <row r="943" spans="1:223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  <c r="HH943" s="1"/>
      <c r="HI943" s="1"/>
      <c r="HJ943" s="7"/>
      <c r="HK943" s="7"/>
      <c r="HL943" s="1"/>
      <c r="HM943" s="1"/>
      <c r="HN943" s="7"/>
      <c r="HO943" s="7"/>
    </row>
    <row r="944" spans="1:223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  <c r="HH944" s="1"/>
      <c r="HI944" s="1"/>
      <c r="HJ944" s="7"/>
      <c r="HK944" s="7"/>
      <c r="HL944" s="1"/>
      <c r="HM944" s="1"/>
      <c r="HN944" s="7"/>
      <c r="HO944" s="7"/>
    </row>
    <row r="945" spans="1:223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  <c r="HH945" s="1"/>
      <c r="HI945" s="1"/>
      <c r="HJ945" s="7"/>
      <c r="HK945" s="7"/>
      <c r="HL945" s="1"/>
      <c r="HM945" s="1"/>
      <c r="HN945" s="7"/>
      <c r="HO945" s="7"/>
    </row>
    <row r="946" spans="1:223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  <c r="HH946" s="1"/>
      <c r="HI946" s="1"/>
      <c r="HJ946" s="7"/>
      <c r="HK946" s="7"/>
      <c r="HL946" s="1"/>
      <c r="HM946" s="1"/>
      <c r="HN946" s="7"/>
      <c r="HO946" s="7"/>
    </row>
    <row r="947" spans="1:223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  <c r="HH947" s="1"/>
      <c r="HI947" s="1"/>
      <c r="HJ947" s="7"/>
      <c r="HK947" s="7"/>
      <c r="HL947" s="1"/>
      <c r="HM947" s="1"/>
      <c r="HN947" s="7"/>
      <c r="HO947" s="7"/>
    </row>
    <row r="948" spans="1:223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  <c r="HH948" s="1"/>
      <c r="HI948" s="1"/>
      <c r="HJ948" s="7"/>
      <c r="HK948" s="7"/>
      <c r="HL948" s="1"/>
      <c r="HM948" s="1"/>
      <c r="HN948" s="7"/>
      <c r="HO948" s="7"/>
    </row>
    <row r="949" spans="1:223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  <c r="HH949" s="1"/>
      <c r="HI949" s="1"/>
      <c r="HJ949" s="7"/>
      <c r="HK949" s="7"/>
      <c r="HL949" s="1"/>
      <c r="HM949" s="1"/>
      <c r="HN949" s="7"/>
      <c r="HO949" s="7"/>
    </row>
    <row r="950" spans="1:223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  <c r="HH950" s="1"/>
      <c r="HI950" s="1"/>
      <c r="HJ950" s="7"/>
      <c r="HK950" s="7"/>
      <c r="HL950" s="1"/>
      <c r="HM950" s="1"/>
      <c r="HN950" s="7"/>
      <c r="HO950" s="7"/>
    </row>
    <row r="951" spans="1:223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  <c r="HH951" s="1"/>
      <c r="HI951" s="1"/>
      <c r="HJ951" s="7"/>
      <c r="HK951" s="7"/>
      <c r="HL951" s="1"/>
      <c r="HM951" s="1"/>
      <c r="HN951" s="7"/>
      <c r="HO951" s="7"/>
    </row>
    <row r="952" spans="1:223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  <c r="HH952" s="1"/>
      <c r="HI952" s="1"/>
      <c r="HJ952" s="7"/>
      <c r="HK952" s="7"/>
      <c r="HL952" s="1"/>
      <c r="HM952" s="1"/>
      <c r="HN952" s="7"/>
      <c r="HO952" s="7"/>
    </row>
    <row r="953" spans="1:223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  <c r="HH953" s="1"/>
      <c r="HI953" s="1"/>
      <c r="HJ953" s="7"/>
      <c r="HK953" s="7"/>
      <c r="HL953" s="1"/>
      <c r="HM953" s="1"/>
      <c r="HN953" s="7"/>
      <c r="HO953" s="7"/>
    </row>
    <row r="954" spans="1:223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  <c r="HH954" s="1"/>
      <c r="HI954" s="1"/>
      <c r="HJ954" s="7"/>
      <c r="HK954" s="7"/>
      <c r="HL954" s="1"/>
      <c r="HM954" s="1"/>
      <c r="HN954" s="7"/>
      <c r="HO954" s="7"/>
    </row>
    <row r="955" spans="1:223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  <c r="HH955" s="1"/>
      <c r="HI955" s="1"/>
      <c r="HJ955" s="7"/>
      <c r="HK955" s="7"/>
      <c r="HL955" s="1"/>
      <c r="HM955" s="1"/>
      <c r="HN955" s="7"/>
      <c r="HO955" s="7"/>
    </row>
    <row r="956" spans="1:223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  <c r="HH956" s="1"/>
      <c r="HI956" s="1"/>
      <c r="HJ956" s="7"/>
      <c r="HK956" s="7"/>
      <c r="HL956" s="1"/>
      <c r="HM956" s="1"/>
      <c r="HN956" s="7"/>
      <c r="HO956" s="7"/>
    </row>
    <row r="957" spans="1:223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  <c r="HH957" s="1"/>
      <c r="HI957" s="1"/>
      <c r="HJ957" s="7"/>
      <c r="HK957" s="7"/>
      <c r="HL957" s="1"/>
      <c r="HM957" s="1"/>
      <c r="HN957" s="7"/>
      <c r="HO957" s="7"/>
    </row>
    <row r="958" spans="1:223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  <c r="HH958" s="1"/>
      <c r="HI958" s="1"/>
      <c r="HJ958" s="7"/>
      <c r="HK958" s="7"/>
      <c r="HL958" s="1"/>
      <c r="HM958" s="1"/>
      <c r="HN958" s="7"/>
      <c r="HO958" s="7"/>
    </row>
    <row r="959" spans="1:223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  <c r="HH959" s="1"/>
      <c r="HI959" s="1"/>
      <c r="HJ959" s="7"/>
      <c r="HK959" s="7"/>
      <c r="HL959" s="1"/>
      <c r="HM959" s="1"/>
      <c r="HN959" s="7"/>
      <c r="HO959" s="7"/>
    </row>
    <row r="960" spans="1:223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  <c r="HH960" s="1"/>
      <c r="HI960" s="1"/>
      <c r="HJ960" s="7"/>
      <c r="HK960" s="7"/>
      <c r="HL960" s="1"/>
      <c r="HM960" s="1"/>
      <c r="HN960" s="7"/>
      <c r="HO960" s="7"/>
    </row>
    <row r="961" spans="1:223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  <c r="HH961" s="1"/>
      <c r="HI961" s="1"/>
      <c r="HJ961" s="7"/>
      <c r="HK961" s="7"/>
      <c r="HL961" s="1"/>
      <c r="HM961" s="1"/>
      <c r="HN961" s="7"/>
      <c r="HO961" s="7"/>
    </row>
    <row r="962" spans="1:223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  <c r="HH962" s="1"/>
      <c r="HI962" s="1"/>
      <c r="HJ962" s="7"/>
      <c r="HK962" s="7"/>
      <c r="HL962" s="1"/>
      <c r="HM962" s="1"/>
      <c r="HN962" s="7"/>
      <c r="HO962" s="7"/>
    </row>
    <row r="963" spans="1:223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  <c r="HH963" s="1"/>
      <c r="HI963" s="1"/>
      <c r="HJ963" s="7"/>
      <c r="HK963" s="7"/>
      <c r="HL963" s="1"/>
      <c r="HM963" s="1"/>
      <c r="HN963" s="7"/>
      <c r="HO963" s="7"/>
    </row>
    <row r="964" spans="1:223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  <c r="HH964" s="1"/>
      <c r="HI964" s="1"/>
      <c r="HJ964" s="7"/>
      <c r="HK964" s="7"/>
      <c r="HL964" s="1"/>
      <c r="HM964" s="1"/>
      <c r="HN964" s="7"/>
      <c r="HO964" s="7"/>
    </row>
    <row r="965" spans="1:223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  <c r="HH965" s="1"/>
      <c r="HI965" s="1"/>
      <c r="HJ965" s="7"/>
      <c r="HK965" s="7"/>
      <c r="HL965" s="1"/>
      <c r="HM965" s="1"/>
      <c r="HN965" s="7"/>
      <c r="HO965" s="7"/>
    </row>
    <row r="966" spans="1:223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  <c r="HH966" s="1"/>
      <c r="HI966" s="1"/>
      <c r="HJ966" s="7"/>
      <c r="HK966" s="7"/>
      <c r="HL966" s="1"/>
      <c r="HM966" s="1"/>
      <c r="HN966" s="7"/>
      <c r="HO966" s="7"/>
    </row>
    <row r="967" spans="1:223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  <c r="HH967" s="1"/>
      <c r="HI967" s="1"/>
      <c r="HJ967" s="7"/>
      <c r="HK967" s="7"/>
      <c r="HL967" s="1"/>
      <c r="HM967" s="1"/>
      <c r="HN967" s="7"/>
      <c r="HO967" s="7"/>
    </row>
    <row r="968" spans="1:223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  <c r="HH968" s="1"/>
      <c r="HI968" s="1"/>
      <c r="HJ968" s="7"/>
      <c r="HK968" s="7"/>
      <c r="HL968" s="1"/>
      <c r="HM968" s="1"/>
      <c r="HN968" s="7"/>
      <c r="HO968" s="7"/>
    </row>
    <row r="969" spans="1:223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  <c r="HH969" s="1"/>
      <c r="HI969" s="1"/>
      <c r="HJ969" s="7"/>
      <c r="HK969" s="7"/>
      <c r="HL969" s="1"/>
      <c r="HM969" s="1"/>
      <c r="HN969" s="7"/>
      <c r="HO969" s="7"/>
    </row>
    <row r="970" spans="1:223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  <c r="HH970" s="1"/>
      <c r="HI970" s="1"/>
      <c r="HJ970" s="7"/>
      <c r="HK970" s="7"/>
      <c r="HL970" s="1"/>
      <c r="HM970" s="1"/>
      <c r="HN970" s="7"/>
      <c r="HO970" s="7"/>
    </row>
    <row r="971" spans="1:223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  <c r="HH971" s="1"/>
      <c r="HI971" s="1"/>
      <c r="HJ971" s="7"/>
      <c r="HK971" s="7"/>
      <c r="HL971" s="1"/>
      <c r="HM971" s="1"/>
      <c r="HN971" s="7"/>
      <c r="HO971" s="7"/>
    </row>
    <row r="972" spans="1:223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  <c r="HH972" s="1"/>
      <c r="HI972" s="1"/>
      <c r="HJ972" s="7"/>
      <c r="HK972" s="7"/>
      <c r="HL972" s="1"/>
      <c r="HM972" s="1"/>
      <c r="HN972" s="7"/>
      <c r="HO972" s="7"/>
    </row>
    <row r="973" spans="1:223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  <c r="HH973" s="1"/>
      <c r="HI973" s="1"/>
      <c r="HJ973" s="7"/>
      <c r="HK973" s="7"/>
      <c r="HL973" s="1"/>
      <c r="HM973" s="1"/>
      <c r="HN973" s="7"/>
      <c r="HO973" s="7"/>
    </row>
    <row r="974" spans="1:223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  <c r="HH974" s="1"/>
      <c r="HI974" s="1"/>
      <c r="HJ974" s="7"/>
      <c r="HK974" s="7"/>
      <c r="HL974" s="1"/>
      <c r="HM974" s="1"/>
      <c r="HN974" s="7"/>
      <c r="HO974" s="7"/>
    </row>
    <row r="975" spans="1:223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  <c r="HH975" s="1"/>
      <c r="HI975" s="1"/>
      <c r="HJ975" s="7"/>
      <c r="HK975" s="7"/>
      <c r="HL975" s="1"/>
      <c r="HM975" s="1"/>
      <c r="HN975" s="7"/>
      <c r="HO975" s="7"/>
    </row>
    <row r="976" spans="1:223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  <c r="HH976" s="1"/>
      <c r="HI976" s="1"/>
      <c r="HJ976" s="7"/>
      <c r="HK976" s="7"/>
      <c r="HL976" s="1"/>
      <c r="HM976" s="1"/>
      <c r="HN976" s="7"/>
      <c r="HO976" s="7"/>
    </row>
    <row r="977" spans="1:223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  <c r="HH977" s="1"/>
      <c r="HI977" s="1"/>
      <c r="HJ977" s="7"/>
      <c r="HK977" s="7"/>
      <c r="HL977" s="1"/>
      <c r="HM977" s="1"/>
      <c r="HN977" s="7"/>
      <c r="HO977" s="7"/>
    </row>
    <row r="978" spans="1:223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  <c r="HH978" s="1"/>
      <c r="HI978" s="1"/>
      <c r="HJ978" s="7"/>
      <c r="HK978" s="7"/>
      <c r="HL978" s="1"/>
      <c r="HM978" s="1"/>
      <c r="HN978" s="7"/>
      <c r="HO978" s="7"/>
    </row>
    <row r="979" spans="1:223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  <c r="HH979" s="1"/>
      <c r="HI979" s="1"/>
      <c r="HJ979" s="7"/>
      <c r="HK979" s="7"/>
      <c r="HL979" s="1"/>
      <c r="HM979" s="1"/>
      <c r="HN979" s="7"/>
      <c r="HO979" s="7"/>
    </row>
    <row r="980" spans="1:223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  <c r="HH980" s="1"/>
      <c r="HI980" s="1"/>
      <c r="HJ980" s="7"/>
      <c r="HK980" s="7"/>
      <c r="HL980" s="1"/>
      <c r="HM980" s="1"/>
      <c r="HN980" s="7"/>
      <c r="HO980" s="7"/>
    </row>
    <row r="981" spans="1:223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  <c r="HH981" s="1"/>
      <c r="HI981" s="1"/>
      <c r="HJ981" s="7"/>
      <c r="HK981" s="7"/>
      <c r="HL981" s="1"/>
      <c r="HM981" s="1"/>
      <c r="HN981" s="7"/>
      <c r="HO981" s="7"/>
    </row>
    <row r="982" spans="1:223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  <c r="HH982" s="1"/>
      <c r="HI982" s="1"/>
      <c r="HJ982" s="7"/>
      <c r="HK982" s="7"/>
      <c r="HL982" s="1"/>
      <c r="HM982" s="1"/>
      <c r="HN982" s="7"/>
      <c r="HO982" s="7"/>
    </row>
    <row r="983" spans="1:223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  <c r="HH983" s="1"/>
      <c r="HI983" s="1"/>
      <c r="HJ983" s="7"/>
      <c r="HK983" s="7"/>
      <c r="HL983" s="1"/>
      <c r="HM983" s="1"/>
      <c r="HN983" s="7"/>
      <c r="HO983" s="7"/>
    </row>
    <row r="984" spans="1:223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  <c r="HH984" s="1"/>
      <c r="HI984" s="1"/>
      <c r="HJ984" s="7"/>
      <c r="HK984" s="7"/>
      <c r="HL984" s="1"/>
      <c r="HM984" s="1"/>
      <c r="HN984" s="7"/>
      <c r="HO984" s="7"/>
    </row>
    <row r="985" spans="1:223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  <c r="HH985" s="1"/>
      <c r="HI985" s="1"/>
      <c r="HJ985" s="7"/>
      <c r="HK985" s="7"/>
      <c r="HL985" s="1"/>
      <c r="HM985" s="1"/>
      <c r="HN985" s="7"/>
      <c r="HO985" s="7"/>
    </row>
    <row r="986" spans="1:223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  <c r="HH986" s="1"/>
      <c r="HI986" s="1"/>
      <c r="HJ986" s="7"/>
      <c r="HK986" s="7"/>
      <c r="HL986" s="1"/>
      <c r="HM986" s="1"/>
      <c r="HN986" s="7"/>
      <c r="HO986" s="7"/>
    </row>
    <row r="987" spans="1:223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  <c r="HH987" s="1"/>
      <c r="HI987" s="1"/>
      <c r="HJ987" s="7"/>
      <c r="HK987" s="7"/>
      <c r="HL987" s="1"/>
      <c r="HM987" s="1"/>
      <c r="HN987" s="7"/>
      <c r="HO987" s="7"/>
    </row>
    <row r="988" spans="1:223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  <c r="HH988" s="1"/>
      <c r="HI988" s="1"/>
      <c r="HJ988" s="7"/>
      <c r="HK988" s="7"/>
      <c r="HL988" s="1"/>
      <c r="HM988" s="1"/>
      <c r="HN988" s="7"/>
      <c r="HO988" s="7"/>
    </row>
    <row r="989" spans="1:223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  <c r="HH989" s="1"/>
      <c r="HI989" s="1"/>
      <c r="HJ989" s="7"/>
      <c r="HK989" s="7"/>
      <c r="HL989" s="1"/>
      <c r="HM989" s="1"/>
      <c r="HN989" s="7"/>
      <c r="HO989" s="7"/>
    </row>
    <row r="990" spans="1:223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  <c r="HH990" s="1"/>
      <c r="HI990" s="1"/>
      <c r="HJ990" s="7"/>
      <c r="HK990" s="7"/>
      <c r="HL990" s="1"/>
      <c r="HM990" s="1"/>
      <c r="HN990" s="7"/>
      <c r="HO990" s="7"/>
    </row>
    <row r="991" spans="1:223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  <c r="HH991" s="1"/>
      <c r="HI991" s="1"/>
      <c r="HJ991" s="7"/>
      <c r="HK991" s="7"/>
      <c r="HL991" s="1"/>
      <c r="HM991" s="1"/>
      <c r="HN991" s="7"/>
      <c r="HO991" s="7"/>
    </row>
    <row r="992" spans="1:223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  <c r="HH992" s="1"/>
      <c r="HI992" s="1"/>
      <c r="HJ992" s="7"/>
      <c r="HK992" s="7"/>
      <c r="HL992" s="1"/>
      <c r="HM992" s="1"/>
      <c r="HN992" s="7"/>
      <c r="HO992" s="7"/>
    </row>
    <row r="993" spans="1:223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  <c r="HH993" s="1"/>
      <c r="HI993" s="1"/>
      <c r="HJ993" s="7"/>
      <c r="HK993" s="7"/>
      <c r="HL993" s="1"/>
      <c r="HM993" s="1"/>
      <c r="HN993" s="7"/>
      <c r="HO993" s="7"/>
    </row>
    <row r="994" spans="1:223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  <c r="HH994" s="1"/>
      <c r="HI994" s="1"/>
      <c r="HJ994" s="7"/>
      <c r="HK994" s="7"/>
      <c r="HL994" s="1"/>
      <c r="HM994" s="1"/>
      <c r="HN994" s="7"/>
      <c r="HO994" s="7"/>
    </row>
    <row r="995" spans="1:223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  <c r="HH995" s="1"/>
      <c r="HI995" s="1"/>
      <c r="HJ995" s="7"/>
      <c r="HK995" s="7"/>
      <c r="HL995" s="1"/>
      <c r="HM995" s="1"/>
      <c r="HN995" s="7"/>
      <c r="HO995" s="7"/>
    </row>
    <row r="996" spans="1:223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  <c r="HH996" s="1"/>
      <c r="HI996" s="1"/>
      <c r="HJ996" s="7"/>
      <c r="HK996" s="7"/>
      <c r="HL996" s="1"/>
      <c r="HM996" s="1"/>
      <c r="HN996" s="7"/>
      <c r="HO996" s="7"/>
    </row>
    <row r="997" spans="1:223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  <c r="HH997" s="1"/>
      <c r="HI997" s="1"/>
      <c r="HJ997" s="7"/>
      <c r="HK997" s="7"/>
      <c r="HL997" s="1"/>
      <c r="HM997" s="1"/>
      <c r="HN997" s="7"/>
      <c r="HO997" s="7"/>
    </row>
    <row r="998" spans="1:223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  <c r="HH998" s="1"/>
      <c r="HI998" s="1"/>
      <c r="HJ998" s="7"/>
      <c r="HK998" s="7"/>
      <c r="HL998" s="1"/>
      <c r="HM998" s="1"/>
      <c r="HN998" s="7"/>
      <c r="HO998" s="7"/>
    </row>
    <row r="999" spans="1:223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  <c r="HH999" s="1"/>
      <c r="HI999" s="1"/>
      <c r="HJ999" s="7"/>
      <c r="HK999" s="7"/>
      <c r="HL999" s="1"/>
      <c r="HM999" s="1"/>
      <c r="HN999" s="7"/>
      <c r="HO999" s="7"/>
    </row>
    <row r="1000" spans="1:223" ht="12.75" x14ac:dyDescent="0.2">
      <c r="A1000" s="121"/>
      <c r="D1000" s="122"/>
      <c r="J1000" s="123"/>
      <c r="K1000" s="124"/>
      <c r="L1000" s="125"/>
      <c r="M1000" s="126"/>
      <c r="N1000" s="126"/>
      <c r="O1000" s="126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  <c r="HH1000" s="1"/>
      <c r="HI1000" s="1"/>
      <c r="HJ1000" s="1"/>
      <c r="HK1000" s="7"/>
      <c r="HL1000" s="1"/>
      <c r="HM1000" s="1"/>
      <c r="HN1000" s="1"/>
      <c r="HO1000" s="7"/>
    </row>
  </sheetData>
  <customSheetViews>
    <customSheetView guid="{B412A879-51E5-4C8F-9ACE-A7ACF38E7D59}" filter="1" showAutoFilter="1">
      <pageMargins left="0.7" right="0.7" top="0.75" bottom="0.75" header="0.3" footer="0.3"/>
      <autoFilter ref="A2:GY39" xr:uid="{2F619461-342B-4AE4-830F-AC4DBF9255A5}"/>
    </customSheetView>
  </customSheetViews>
  <mergeCells count="67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HL1:HN1"/>
    <mergeCell ref="FX1:FZ1"/>
    <mergeCell ref="GB1:GD1"/>
    <mergeCell ref="GF1:GH1"/>
    <mergeCell ref="GJ1:GL1"/>
    <mergeCell ref="GN1:GP1"/>
    <mergeCell ref="GR1:GT1"/>
    <mergeCell ref="GV1:GX1"/>
    <mergeCell ref="FP1:FR1"/>
    <mergeCell ref="FT1:FV1"/>
    <mergeCell ref="GZ1:HB1"/>
    <mergeCell ref="HD1:HF1"/>
    <mergeCell ref="HH1:HJ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GA3:GA7 GE3:GE7 GI3:GI7 GM3:GM7 GQ3:GQ7 GU3:GU7 GY3:GY7 HC3:HC7 HG3:HG7 HK3:HK7 HO3:HO7 FS3:FS9 FW3:FW9 FO3:FO12 FK3:FK13 EY3:EY14 FC3:FC14 FG3:FG14 EA3:EA15 EE3:EE15 EI3:EI15 EM3:EM15 EQ3:EQ15 EU3:EU15 DW3:DW16 DO3:DO17 DS3:DS17 BS3:BS18 BW3:BW18 CA3:CA18 CE3:CE18 CI3:CI18 CM3:CM18 CQ3:CQ18 CU3:CU18 CY3:CY18 DC3:DC18 DG3:DG18 DK3:DK18 BO3:BO19 BK3:BK20 BG3:BG21 BC3:BC26 AU3:AU32 AY3:AY32 AQ3:AQ35 AM3:AM36 AI3:AI38 AE3:AE39 W3:W44 AA3:AA44 S3:S45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152" t="s">
        <v>67</v>
      </c>
      <c r="Q1" s="153"/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</row>
    <row r="2" spans="1:199" ht="27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119</v>
      </c>
      <c r="Q2" s="8" t="s">
        <v>120</v>
      </c>
      <c r="R2" s="9" t="s">
        <v>121</v>
      </c>
      <c r="S2" s="10" t="s">
        <v>122</v>
      </c>
      <c r="T2" s="8" t="s">
        <v>119</v>
      </c>
      <c r="U2" s="8" t="s">
        <v>120</v>
      </c>
      <c r="V2" s="9" t="s">
        <v>121</v>
      </c>
      <c r="W2" s="10" t="s">
        <v>122</v>
      </c>
      <c r="X2" s="8" t="s">
        <v>119</v>
      </c>
      <c r="Y2" s="8" t="s">
        <v>120</v>
      </c>
      <c r="Z2" s="9" t="s">
        <v>121</v>
      </c>
      <c r="AA2" s="10" t="s">
        <v>122</v>
      </c>
      <c r="AB2" s="8" t="s">
        <v>119</v>
      </c>
      <c r="AC2" s="8" t="s">
        <v>120</v>
      </c>
      <c r="AD2" s="9" t="s">
        <v>121</v>
      </c>
      <c r="AE2" s="10" t="s">
        <v>122</v>
      </c>
      <c r="AF2" s="8" t="s">
        <v>119</v>
      </c>
      <c r="AG2" s="8" t="s">
        <v>120</v>
      </c>
      <c r="AH2" s="9" t="s">
        <v>121</v>
      </c>
      <c r="AI2" s="10" t="s">
        <v>122</v>
      </c>
      <c r="AJ2" s="8" t="s">
        <v>119</v>
      </c>
      <c r="AK2" s="8" t="s">
        <v>120</v>
      </c>
      <c r="AL2" s="9" t="s">
        <v>121</v>
      </c>
      <c r="AM2" s="10" t="s">
        <v>122</v>
      </c>
      <c r="AN2" s="8" t="s">
        <v>119</v>
      </c>
      <c r="AO2" s="8" t="s">
        <v>120</v>
      </c>
      <c r="AP2" s="9" t="s">
        <v>121</v>
      </c>
      <c r="AQ2" s="10" t="s">
        <v>122</v>
      </c>
      <c r="AR2" s="8" t="s">
        <v>119</v>
      </c>
      <c r="AS2" s="8" t="s">
        <v>120</v>
      </c>
      <c r="AT2" s="9" t="s">
        <v>121</v>
      </c>
      <c r="AU2" s="10" t="s">
        <v>122</v>
      </c>
      <c r="AV2" s="8" t="s">
        <v>119</v>
      </c>
      <c r="AW2" s="8" t="s">
        <v>120</v>
      </c>
      <c r="AX2" s="9" t="s">
        <v>121</v>
      </c>
      <c r="AY2" s="10" t="s">
        <v>122</v>
      </c>
      <c r="AZ2" s="8" t="s">
        <v>119</v>
      </c>
      <c r="BA2" s="8" t="s">
        <v>120</v>
      </c>
      <c r="BB2" s="9" t="s">
        <v>121</v>
      </c>
      <c r="BC2" s="10" t="s">
        <v>122</v>
      </c>
      <c r="BD2" s="11" t="s">
        <v>119</v>
      </c>
      <c r="BE2" s="8" t="s">
        <v>120</v>
      </c>
      <c r="BF2" s="9" t="s">
        <v>121</v>
      </c>
      <c r="BG2" s="10" t="s">
        <v>122</v>
      </c>
      <c r="BH2" s="8" t="s">
        <v>119</v>
      </c>
      <c r="BI2" s="8" t="s">
        <v>120</v>
      </c>
      <c r="BJ2" s="9" t="s">
        <v>121</v>
      </c>
      <c r="BK2" s="10" t="s">
        <v>122</v>
      </c>
      <c r="BL2" s="8" t="s">
        <v>119</v>
      </c>
      <c r="BM2" s="8" t="s">
        <v>120</v>
      </c>
      <c r="BN2" s="9" t="s">
        <v>121</v>
      </c>
      <c r="BO2" s="10" t="s">
        <v>122</v>
      </c>
      <c r="BP2" s="8" t="s">
        <v>119</v>
      </c>
      <c r="BQ2" s="8" t="s">
        <v>120</v>
      </c>
      <c r="BR2" s="9" t="s">
        <v>121</v>
      </c>
      <c r="BS2" s="10" t="s">
        <v>122</v>
      </c>
      <c r="BT2" s="8" t="s">
        <v>119</v>
      </c>
      <c r="BU2" s="8" t="s">
        <v>120</v>
      </c>
      <c r="BV2" s="9" t="s">
        <v>121</v>
      </c>
      <c r="BW2" s="10" t="s">
        <v>122</v>
      </c>
      <c r="BX2" s="8" t="s">
        <v>119</v>
      </c>
      <c r="BY2" s="8" t="s">
        <v>120</v>
      </c>
      <c r="BZ2" s="9" t="s">
        <v>121</v>
      </c>
      <c r="CA2" s="10" t="s">
        <v>122</v>
      </c>
      <c r="CB2" s="8" t="s">
        <v>119</v>
      </c>
      <c r="CC2" s="8" t="s">
        <v>120</v>
      </c>
      <c r="CD2" s="9" t="s">
        <v>121</v>
      </c>
      <c r="CE2" s="10" t="s">
        <v>122</v>
      </c>
      <c r="CF2" s="8" t="s">
        <v>119</v>
      </c>
      <c r="CG2" s="8" t="s">
        <v>120</v>
      </c>
      <c r="CH2" s="9" t="s">
        <v>121</v>
      </c>
      <c r="CI2" s="10" t="s">
        <v>122</v>
      </c>
      <c r="CJ2" s="8" t="s">
        <v>119</v>
      </c>
      <c r="CK2" s="8" t="s">
        <v>120</v>
      </c>
      <c r="CL2" s="9" t="s">
        <v>121</v>
      </c>
      <c r="CM2" s="10" t="s">
        <v>122</v>
      </c>
      <c r="CN2" s="8" t="s">
        <v>119</v>
      </c>
      <c r="CO2" s="8" t="s">
        <v>120</v>
      </c>
      <c r="CP2" s="9" t="s">
        <v>121</v>
      </c>
      <c r="CQ2" s="10" t="s">
        <v>122</v>
      </c>
      <c r="CR2" s="8" t="s">
        <v>119</v>
      </c>
      <c r="CS2" s="8" t="s">
        <v>120</v>
      </c>
      <c r="CT2" s="9" t="s">
        <v>121</v>
      </c>
      <c r="CU2" s="10" t="s">
        <v>122</v>
      </c>
      <c r="CV2" s="8" t="s">
        <v>119</v>
      </c>
      <c r="CW2" s="8" t="s">
        <v>120</v>
      </c>
      <c r="CX2" s="9" t="s">
        <v>121</v>
      </c>
      <c r="CY2" s="10" t="s">
        <v>122</v>
      </c>
      <c r="CZ2" s="8" t="s">
        <v>119</v>
      </c>
      <c r="DA2" s="8" t="s">
        <v>120</v>
      </c>
      <c r="DB2" s="9" t="s">
        <v>121</v>
      </c>
      <c r="DC2" s="10" t="s">
        <v>122</v>
      </c>
      <c r="DD2" s="8" t="s">
        <v>119</v>
      </c>
      <c r="DE2" s="8" t="s">
        <v>120</v>
      </c>
      <c r="DF2" s="9" t="s">
        <v>121</v>
      </c>
      <c r="DG2" s="10" t="s">
        <v>122</v>
      </c>
      <c r="DH2" s="8" t="s">
        <v>119</v>
      </c>
      <c r="DI2" s="8" t="s">
        <v>120</v>
      </c>
      <c r="DJ2" s="9" t="s">
        <v>121</v>
      </c>
      <c r="DK2" s="10" t="s">
        <v>122</v>
      </c>
      <c r="DL2" s="8" t="s">
        <v>119</v>
      </c>
      <c r="DM2" s="8" t="s">
        <v>120</v>
      </c>
      <c r="DN2" s="9" t="s">
        <v>121</v>
      </c>
      <c r="DO2" s="10" t="s">
        <v>122</v>
      </c>
      <c r="DP2" s="8" t="s">
        <v>119</v>
      </c>
      <c r="DQ2" s="8" t="s">
        <v>120</v>
      </c>
      <c r="DR2" s="9" t="s">
        <v>121</v>
      </c>
      <c r="DS2" s="10" t="s">
        <v>122</v>
      </c>
      <c r="DT2" s="8" t="s">
        <v>119</v>
      </c>
      <c r="DU2" s="8" t="s">
        <v>120</v>
      </c>
      <c r="DV2" s="9" t="s">
        <v>121</v>
      </c>
      <c r="DW2" s="10" t="s">
        <v>122</v>
      </c>
      <c r="DX2" s="8" t="s">
        <v>119</v>
      </c>
      <c r="DY2" s="8" t="s">
        <v>120</v>
      </c>
      <c r="DZ2" s="9" t="s">
        <v>121</v>
      </c>
      <c r="EA2" s="10" t="s">
        <v>122</v>
      </c>
      <c r="EB2" s="8" t="s">
        <v>119</v>
      </c>
      <c r="EC2" s="8" t="s">
        <v>120</v>
      </c>
      <c r="ED2" s="9" t="s">
        <v>121</v>
      </c>
      <c r="EE2" s="10" t="s">
        <v>122</v>
      </c>
      <c r="EF2" s="8" t="s">
        <v>119</v>
      </c>
      <c r="EG2" s="8" t="s">
        <v>120</v>
      </c>
      <c r="EH2" s="9" t="s">
        <v>121</v>
      </c>
      <c r="EI2" s="10" t="s">
        <v>122</v>
      </c>
      <c r="EJ2" s="8" t="s">
        <v>119</v>
      </c>
      <c r="EK2" s="8" t="s">
        <v>120</v>
      </c>
      <c r="EL2" s="9" t="s">
        <v>121</v>
      </c>
      <c r="EM2" s="10" t="s">
        <v>122</v>
      </c>
      <c r="EN2" s="8" t="s">
        <v>119</v>
      </c>
      <c r="EO2" s="8" t="s">
        <v>120</v>
      </c>
      <c r="EP2" s="9" t="s">
        <v>121</v>
      </c>
      <c r="EQ2" s="10" t="s">
        <v>122</v>
      </c>
      <c r="ER2" s="8" t="s">
        <v>119</v>
      </c>
      <c r="ES2" s="8" t="s">
        <v>120</v>
      </c>
      <c r="ET2" s="9" t="s">
        <v>121</v>
      </c>
      <c r="EU2" s="10" t="s">
        <v>122</v>
      </c>
      <c r="EV2" s="8" t="s">
        <v>119</v>
      </c>
      <c r="EW2" s="8" t="s">
        <v>120</v>
      </c>
      <c r="EX2" s="9" t="s">
        <v>121</v>
      </c>
      <c r="EY2" s="10" t="s">
        <v>122</v>
      </c>
      <c r="EZ2" s="8" t="s">
        <v>119</v>
      </c>
      <c r="FA2" s="8" t="s">
        <v>120</v>
      </c>
      <c r="FB2" s="9" t="s">
        <v>121</v>
      </c>
      <c r="FC2" s="10" t="s">
        <v>122</v>
      </c>
      <c r="FD2" s="8" t="s">
        <v>119</v>
      </c>
      <c r="FE2" s="8" t="s">
        <v>120</v>
      </c>
      <c r="FF2" s="9" t="s">
        <v>121</v>
      </c>
      <c r="FG2" s="10" t="s">
        <v>122</v>
      </c>
      <c r="FH2" s="8" t="s">
        <v>119</v>
      </c>
      <c r="FI2" s="8" t="s">
        <v>120</v>
      </c>
      <c r="FJ2" s="9" t="s">
        <v>121</v>
      </c>
      <c r="FK2" s="10" t="s">
        <v>122</v>
      </c>
      <c r="FL2" s="8" t="s">
        <v>119</v>
      </c>
      <c r="FM2" s="8" t="s">
        <v>120</v>
      </c>
      <c r="FN2" s="9" t="s">
        <v>121</v>
      </c>
      <c r="FO2" s="10" t="s">
        <v>122</v>
      </c>
      <c r="FP2" s="8" t="s">
        <v>119</v>
      </c>
      <c r="FQ2" s="8" t="s">
        <v>120</v>
      </c>
      <c r="FR2" s="9" t="s">
        <v>121</v>
      </c>
      <c r="FS2" s="10" t="s">
        <v>122</v>
      </c>
      <c r="FT2" s="8" t="s">
        <v>119</v>
      </c>
      <c r="FU2" s="8" t="s">
        <v>120</v>
      </c>
      <c r="FV2" s="9" t="s">
        <v>121</v>
      </c>
      <c r="FW2" s="10" t="s">
        <v>122</v>
      </c>
      <c r="FX2" s="8" t="s">
        <v>119</v>
      </c>
      <c r="FY2" s="8" t="s">
        <v>120</v>
      </c>
      <c r="FZ2" s="9" t="s">
        <v>121</v>
      </c>
      <c r="GA2" s="10" t="s">
        <v>122</v>
      </c>
      <c r="GB2" s="8" t="s">
        <v>119</v>
      </c>
      <c r="GC2" s="8" t="s">
        <v>120</v>
      </c>
      <c r="GD2" s="9" t="s">
        <v>121</v>
      </c>
      <c r="GE2" s="10" t="s">
        <v>122</v>
      </c>
      <c r="GF2" s="8" t="s">
        <v>119</v>
      </c>
      <c r="GG2" s="8" t="s">
        <v>120</v>
      </c>
      <c r="GH2" s="9" t="s">
        <v>121</v>
      </c>
      <c r="GI2" s="10" t="s">
        <v>122</v>
      </c>
      <c r="GJ2" s="8" t="s">
        <v>119</v>
      </c>
      <c r="GK2" s="8" t="s">
        <v>120</v>
      </c>
      <c r="GL2" s="9" t="s">
        <v>121</v>
      </c>
      <c r="GM2" s="10" t="s">
        <v>122</v>
      </c>
      <c r="GN2" s="8" t="s">
        <v>119</v>
      </c>
      <c r="GO2" s="8" t="s">
        <v>120</v>
      </c>
      <c r="GP2" s="9" t="s">
        <v>121</v>
      </c>
      <c r="GQ2" s="10" t="s">
        <v>122</v>
      </c>
    </row>
    <row r="3" spans="1:199" ht="22.5" x14ac:dyDescent="0.2">
      <c r="A3" s="12">
        <v>1</v>
      </c>
      <c r="B3" s="13" t="s">
        <v>123</v>
      </c>
      <c r="C3" s="44" t="s">
        <v>1</v>
      </c>
      <c r="D3" s="15" t="s">
        <v>125</v>
      </c>
      <c r="E3" s="17" t="s">
        <v>3</v>
      </c>
      <c r="F3" s="17">
        <v>130</v>
      </c>
      <c r="G3" s="13">
        <v>41689665</v>
      </c>
      <c r="H3" s="17" t="s">
        <v>130</v>
      </c>
      <c r="I3" s="18" t="s">
        <v>0</v>
      </c>
      <c r="J3" s="56">
        <v>600</v>
      </c>
      <c r="K3" s="20" t="s">
        <v>128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7">
        <v>45818</v>
      </c>
      <c r="Q3" s="12" t="s">
        <v>132</v>
      </c>
      <c r="R3" s="34">
        <v>142</v>
      </c>
      <c r="S3" s="25" t="s">
        <v>2</v>
      </c>
      <c r="T3" s="58">
        <v>45839</v>
      </c>
      <c r="U3" s="59">
        <v>138</v>
      </c>
      <c r="V3" s="34">
        <v>112</v>
      </c>
      <c r="W3" s="27" t="s">
        <v>2</v>
      </c>
      <c r="X3" s="58">
        <v>45845</v>
      </c>
      <c r="Y3" s="59">
        <v>140</v>
      </c>
      <c r="Z3" s="34">
        <v>107</v>
      </c>
      <c r="AA3" s="27" t="s">
        <v>2</v>
      </c>
      <c r="AB3" s="58">
        <v>45852</v>
      </c>
      <c r="AC3" s="59">
        <v>111</v>
      </c>
      <c r="AD3" s="34">
        <v>117</v>
      </c>
      <c r="AE3" s="27" t="s">
        <v>2</v>
      </c>
      <c r="AF3" s="58">
        <v>45859</v>
      </c>
      <c r="AG3" s="59">
        <v>112</v>
      </c>
      <c r="AH3" s="34">
        <v>118.67</v>
      </c>
      <c r="AI3" s="27" t="s">
        <v>2</v>
      </c>
      <c r="AJ3" s="58">
        <v>45866</v>
      </c>
      <c r="AK3" s="59">
        <v>116</v>
      </c>
      <c r="AL3" s="34">
        <v>117</v>
      </c>
      <c r="AM3" s="27" t="s">
        <v>2</v>
      </c>
      <c r="AN3" s="58">
        <v>45872</v>
      </c>
      <c r="AO3" s="59" t="s">
        <v>133</v>
      </c>
      <c r="AP3" s="34">
        <v>102</v>
      </c>
      <c r="AQ3" s="27" t="s">
        <v>2</v>
      </c>
      <c r="AR3" s="58">
        <v>45880</v>
      </c>
      <c r="AS3" s="59">
        <v>140</v>
      </c>
      <c r="AT3" s="28">
        <v>107</v>
      </c>
      <c r="AU3" s="27" t="s">
        <v>2</v>
      </c>
      <c r="AV3" s="58">
        <v>45887</v>
      </c>
      <c r="AW3" s="59">
        <v>140</v>
      </c>
      <c r="AX3" s="28">
        <v>107</v>
      </c>
      <c r="AY3" s="27" t="s">
        <v>2</v>
      </c>
      <c r="AZ3" s="58">
        <v>45894</v>
      </c>
      <c r="BA3" s="59">
        <v>127</v>
      </c>
      <c r="BB3" s="28">
        <v>112</v>
      </c>
      <c r="BC3" s="27" t="s">
        <v>2</v>
      </c>
      <c r="BD3" s="58">
        <v>45901</v>
      </c>
      <c r="BE3" s="59">
        <v>145</v>
      </c>
      <c r="BF3" s="28">
        <v>107</v>
      </c>
      <c r="BG3" s="27" t="s">
        <v>2</v>
      </c>
      <c r="BH3" s="58">
        <v>45908</v>
      </c>
      <c r="BI3" s="59">
        <v>150</v>
      </c>
      <c r="BJ3" s="28">
        <v>107</v>
      </c>
      <c r="BK3" s="27" t="s">
        <v>2</v>
      </c>
      <c r="BL3" s="58">
        <v>45915</v>
      </c>
      <c r="BM3" s="12">
        <v>141</v>
      </c>
      <c r="BN3" s="28">
        <v>107</v>
      </c>
      <c r="BO3" s="27" t="s">
        <v>2</v>
      </c>
      <c r="BP3" s="58">
        <v>45922</v>
      </c>
      <c r="BQ3" s="12">
        <v>120</v>
      </c>
      <c r="BR3" s="28">
        <v>112</v>
      </c>
      <c r="BS3" s="27" t="s">
        <v>2</v>
      </c>
      <c r="BT3" s="58">
        <v>45929</v>
      </c>
      <c r="BU3" s="59">
        <v>121</v>
      </c>
      <c r="BV3" s="28">
        <v>112</v>
      </c>
      <c r="BW3" s="27" t="s">
        <v>2</v>
      </c>
      <c r="BX3" s="58">
        <v>45936</v>
      </c>
      <c r="BY3" s="59">
        <v>155</v>
      </c>
      <c r="BZ3" s="28">
        <v>107</v>
      </c>
      <c r="CA3" s="27" t="s">
        <v>2</v>
      </c>
      <c r="CB3" s="58">
        <v>45943</v>
      </c>
      <c r="CC3" s="59">
        <v>111</v>
      </c>
      <c r="CD3" s="28">
        <v>117</v>
      </c>
      <c r="CE3" s="27" t="s">
        <v>2</v>
      </c>
      <c r="CF3" s="58">
        <v>45950</v>
      </c>
      <c r="CG3" s="59">
        <v>126</v>
      </c>
      <c r="CH3" s="28">
        <v>112</v>
      </c>
      <c r="CI3" s="27" t="s">
        <v>2</v>
      </c>
      <c r="CJ3" s="58">
        <v>45957</v>
      </c>
      <c r="CK3" s="59">
        <v>151</v>
      </c>
      <c r="CL3" s="28">
        <v>107</v>
      </c>
      <c r="CM3" s="27" t="s">
        <v>2</v>
      </c>
      <c r="CN3" s="58">
        <v>45964</v>
      </c>
      <c r="CO3" s="59">
        <v>125</v>
      </c>
      <c r="CP3" s="28">
        <v>112</v>
      </c>
      <c r="CQ3" s="27" t="s">
        <v>2</v>
      </c>
      <c r="CR3" s="58">
        <v>45971</v>
      </c>
      <c r="CS3" s="59">
        <v>123</v>
      </c>
      <c r="CT3" s="28">
        <v>112</v>
      </c>
      <c r="CU3" s="27" t="s">
        <v>2</v>
      </c>
      <c r="CV3" s="58">
        <v>45978</v>
      </c>
      <c r="CW3" s="59">
        <v>79</v>
      </c>
      <c r="CX3" s="28">
        <v>127</v>
      </c>
      <c r="CY3" s="27" t="s">
        <v>2</v>
      </c>
      <c r="CZ3" s="58">
        <v>45985</v>
      </c>
      <c r="DA3" s="59">
        <v>80</v>
      </c>
      <c r="DB3" s="28">
        <v>122</v>
      </c>
      <c r="DC3" s="27" t="s">
        <v>2</v>
      </c>
      <c r="DD3" s="58">
        <v>45992</v>
      </c>
      <c r="DE3" s="59">
        <v>83</v>
      </c>
      <c r="DF3" s="28">
        <v>122</v>
      </c>
      <c r="DG3" s="27" t="s">
        <v>2</v>
      </c>
      <c r="DH3" s="58">
        <v>45999</v>
      </c>
      <c r="DI3" s="59">
        <v>80</v>
      </c>
      <c r="DJ3" s="28">
        <v>122</v>
      </c>
      <c r="DK3" s="27" t="s">
        <v>2</v>
      </c>
      <c r="DL3" s="58">
        <v>46006</v>
      </c>
      <c r="DM3" s="59">
        <v>80</v>
      </c>
      <c r="DN3" s="28">
        <v>122</v>
      </c>
      <c r="DO3" s="27" t="s">
        <v>2</v>
      </c>
      <c r="DP3" s="58">
        <v>46013</v>
      </c>
      <c r="DQ3" s="59">
        <v>80</v>
      </c>
      <c r="DR3" s="28">
        <v>122</v>
      </c>
      <c r="DS3" s="27" t="s">
        <v>2</v>
      </c>
      <c r="DT3" s="58">
        <v>46020</v>
      </c>
      <c r="DU3" s="59">
        <v>80</v>
      </c>
      <c r="DV3" s="28">
        <v>122</v>
      </c>
      <c r="DW3" s="27" t="s">
        <v>2</v>
      </c>
      <c r="DX3" s="58">
        <v>46027</v>
      </c>
      <c r="DY3" s="59">
        <v>82</v>
      </c>
      <c r="DZ3" s="28">
        <v>122</v>
      </c>
      <c r="EA3" s="27" t="s">
        <v>2</v>
      </c>
      <c r="EB3" s="58">
        <v>46034</v>
      </c>
      <c r="EC3" s="59">
        <v>86</v>
      </c>
      <c r="ED3" s="28">
        <v>122</v>
      </c>
      <c r="EE3" s="27" t="s">
        <v>2</v>
      </c>
      <c r="EF3" s="58">
        <v>46041</v>
      </c>
      <c r="EG3" s="59">
        <v>86</v>
      </c>
      <c r="EH3" s="28">
        <v>122</v>
      </c>
      <c r="EI3" s="27" t="s">
        <v>2</v>
      </c>
      <c r="EJ3" s="58">
        <v>46048</v>
      </c>
      <c r="EK3" s="59">
        <v>122</v>
      </c>
      <c r="EL3" s="28">
        <v>112</v>
      </c>
      <c r="EM3" s="27" t="s">
        <v>2</v>
      </c>
      <c r="EN3" s="58">
        <v>46055</v>
      </c>
      <c r="EO3" s="59">
        <v>86</v>
      </c>
      <c r="EP3" s="28">
        <v>122</v>
      </c>
      <c r="EQ3" s="27" t="s">
        <v>2</v>
      </c>
      <c r="ER3" s="58">
        <v>46062</v>
      </c>
      <c r="ES3" s="59">
        <v>96</v>
      </c>
      <c r="ET3" s="28">
        <v>122</v>
      </c>
      <c r="EU3" s="27" t="s">
        <v>2</v>
      </c>
      <c r="EV3" s="58">
        <v>46069</v>
      </c>
      <c r="EW3" s="59">
        <v>92</v>
      </c>
      <c r="EX3" s="28">
        <v>122</v>
      </c>
      <c r="EY3" s="27" t="s">
        <v>2</v>
      </c>
      <c r="EZ3" s="58">
        <v>46076</v>
      </c>
      <c r="FA3" s="59">
        <v>82</v>
      </c>
      <c r="FB3" s="29">
        <v>122</v>
      </c>
      <c r="FC3" s="27" t="s">
        <v>2</v>
      </c>
      <c r="FD3" s="58">
        <v>46083</v>
      </c>
      <c r="FE3" s="59">
        <v>110</v>
      </c>
      <c r="FF3" s="29">
        <v>122</v>
      </c>
      <c r="FG3" s="27" t="s">
        <v>2</v>
      </c>
      <c r="FH3" s="58">
        <v>46090</v>
      </c>
      <c r="FI3" s="59">
        <v>30</v>
      </c>
      <c r="FJ3" s="29">
        <v>150.5</v>
      </c>
      <c r="FK3" s="27" t="s">
        <v>2</v>
      </c>
      <c r="FL3" s="58">
        <v>46097</v>
      </c>
      <c r="FM3" s="59">
        <v>55</v>
      </c>
      <c r="FN3" s="29">
        <v>145.19999999999999</v>
      </c>
      <c r="FO3" s="27" t="s">
        <v>2</v>
      </c>
      <c r="FP3" s="58">
        <v>46104</v>
      </c>
      <c r="FQ3" s="59">
        <v>78</v>
      </c>
      <c r="FR3" s="29">
        <v>127</v>
      </c>
      <c r="FS3" s="27" t="s">
        <v>24</v>
      </c>
      <c r="FT3" s="60"/>
      <c r="FU3" s="61"/>
      <c r="FV3" s="55"/>
      <c r="FW3" s="27"/>
      <c r="FX3" s="127"/>
      <c r="FY3" s="128"/>
      <c r="FZ3" s="129"/>
      <c r="GA3" s="129"/>
      <c r="GB3" s="127"/>
      <c r="GC3" s="128"/>
      <c r="GD3" s="129"/>
      <c r="GE3" s="129"/>
      <c r="GF3" s="127"/>
      <c r="GG3" s="128"/>
      <c r="GH3" s="129"/>
      <c r="GI3" s="129"/>
      <c r="GJ3" s="127"/>
      <c r="GK3" s="128"/>
      <c r="GL3" s="129"/>
      <c r="GM3" s="129"/>
      <c r="GN3" s="127"/>
      <c r="GO3" s="128"/>
      <c r="GP3" s="129"/>
      <c r="GQ3" s="129"/>
    </row>
    <row r="4" spans="1:199" ht="22.5" x14ac:dyDescent="0.2">
      <c r="A4" s="12">
        <v>2</v>
      </c>
      <c r="B4" s="13" t="s">
        <v>123</v>
      </c>
      <c r="C4" s="44" t="s">
        <v>124</v>
      </c>
      <c r="D4" s="15" t="s">
        <v>125</v>
      </c>
      <c r="E4" s="17" t="s">
        <v>5</v>
      </c>
      <c r="F4" s="17">
        <v>130</v>
      </c>
      <c r="G4" s="13">
        <v>45447986</v>
      </c>
      <c r="H4" s="17" t="s">
        <v>126</v>
      </c>
      <c r="I4" s="18" t="s">
        <v>4</v>
      </c>
      <c r="J4" s="19">
        <v>600</v>
      </c>
      <c r="K4" s="20" t="s">
        <v>128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129</v>
      </c>
      <c r="R4" s="130">
        <v>137</v>
      </c>
      <c r="S4" s="25" t="s">
        <v>2</v>
      </c>
      <c r="T4" s="87" t="s">
        <v>248</v>
      </c>
      <c r="U4" s="12">
        <v>127</v>
      </c>
      <c r="V4" s="130">
        <v>107</v>
      </c>
      <c r="W4" s="27" t="s">
        <v>2</v>
      </c>
      <c r="X4" s="87" t="s">
        <v>248</v>
      </c>
      <c r="Y4" s="12">
        <v>127</v>
      </c>
      <c r="Z4" s="130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8"/>
      <c r="GL4" s="29"/>
      <c r="GM4" s="27"/>
      <c r="GN4" s="23"/>
      <c r="GO4" s="98"/>
      <c r="GP4" s="29"/>
      <c r="GQ4" s="27"/>
    </row>
    <row r="5" spans="1:199" ht="33.75" x14ac:dyDescent="0.2">
      <c r="A5" s="12">
        <v>3</v>
      </c>
      <c r="B5" s="13" t="s">
        <v>123</v>
      </c>
      <c r="C5" s="14" t="s">
        <v>7</v>
      </c>
      <c r="D5" s="15" t="s">
        <v>134</v>
      </c>
      <c r="E5" s="17" t="s">
        <v>8</v>
      </c>
      <c r="F5" s="17">
        <v>230</v>
      </c>
      <c r="G5" s="13">
        <v>10632789</v>
      </c>
      <c r="H5" s="17" t="s">
        <v>249</v>
      </c>
      <c r="I5" s="18" t="s">
        <v>6</v>
      </c>
      <c r="J5" s="19">
        <v>1000</v>
      </c>
      <c r="K5" s="20" t="s">
        <v>128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132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6">
        <v>110</v>
      </c>
      <c r="AE5" s="27" t="s">
        <v>2</v>
      </c>
      <c r="AF5" s="23">
        <v>45887</v>
      </c>
      <c r="AG5" s="12">
        <v>170</v>
      </c>
      <c r="AH5" s="131">
        <v>111.6</v>
      </c>
      <c r="AI5" s="27" t="s">
        <v>2</v>
      </c>
      <c r="AJ5" s="23">
        <v>45894</v>
      </c>
      <c r="AK5" s="12">
        <v>142</v>
      </c>
      <c r="AL5" s="131">
        <v>116.6</v>
      </c>
      <c r="AM5" s="27" t="s">
        <v>2</v>
      </c>
      <c r="AN5" s="23">
        <v>45901</v>
      </c>
      <c r="AO5" s="12">
        <v>177</v>
      </c>
      <c r="AP5" s="131">
        <v>110</v>
      </c>
      <c r="AQ5" s="27" t="s">
        <v>2</v>
      </c>
      <c r="AR5" s="23">
        <v>45908</v>
      </c>
      <c r="AS5" s="12">
        <v>175</v>
      </c>
      <c r="AT5" s="131">
        <v>110</v>
      </c>
      <c r="AU5" s="27" t="s">
        <v>2</v>
      </c>
      <c r="AV5" s="23">
        <v>45915</v>
      </c>
      <c r="AW5" s="12">
        <v>176</v>
      </c>
      <c r="AX5" s="131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52"/>
      <c r="FE5" s="53"/>
      <c r="FF5" s="54"/>
      <c r="FG5" s="27"/>
      <c r="FH5" s="52"/>
      <c r="FI5" s="53"/>
      <c r="FJ5" s="54"/>
      <c r="FK5" s="27"/>
      <c r="FL5" s="52"/>
      <c r="FM5" s="53"/>
      <c r="FN5" s="54"/>
      <c r="FO5" s="27"/>
      <c r="FP5" s="52"/>
      <c r="FQ5" s="53"/>
      <c r="FR5" s="54"/>
      <c r="FS5" s="27"/>
      <c r="FT5" s="52"/>
      <c r="FU5" s="53"/>
      <c r="FV5" s="54"/>
      <c r="FW5" s="27"/>
      <c r="FX5" s="37"/>
      <c r="FY5" s="38"/>
      <c r="FZ5" s="39"/>
      <c r="GA5" s="129"/>
      <c r="GB5" s="37"/>
      <c r="GC5" s="38"/>
      <c r="GD5" s="39"/>
      <c r="GE5" s="129"/>
      <c r="GF5" s="37"/>
      <c r="GG5" s="38"/>
      <c r="GH5" s="39"/>
      <c r="GI5" s="129"/>
      <c r="GJ5" s="37"/>
      <c r="GK5" s="38"/>
      <c r="GL5" s="39"/>
      <c r="GM5" s="129"/>
      <c r="GN5" s="37"/>
      <c r="GO5" s="38"/>
      <c r="GP5" s="39"/>
      <c r="GQ5" s="129"/>
    </row>
    <row r="6" spans="1:199" ht="33.75" x14ac:dyDescent="0.2">
      <c r="A6" s="12">
        <v>4</v>
      </c>
      <c r="B6" s="13" t="s">
        <v>123</v>
      </c>
      <c r="C6" s="14" t="s">
        <v>7</v>
      </c>
      <c r="D6" s="15" t="s">
        <v>134</v>
      </c>
      <c r="E6" s="40" t="s">
        <v>10</v>
      </c>
      <c r="F6" s="13">
        <v>230</v>
      </c>
      <c r="G6" s="13">
        <v>41729445</v>
      </c>
      <c r="H6" s="13" t="s">
        <v>137</v>
      </c>
      <c r="I6" s="18" t="s">
        <v>9</v>
      </c>
      <c r="J6" s="19">
        <v>1000</v>
      </c>
      <c r="K6" s="20" t="s">
        <v>128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139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52"/>
      <c r="EW6" s="53"/>
      <c r="EX6" s="54"/>
      <c r="EY6" s="27"/>
      <c r="EZ6" s="52"/>
      <c r="FA6" s="53"/>
      <c r="FB6" s="54"/>
      <c r="FC6" s="27"/>
      <c r="FD6" s="52"/>
      <c r="FE6" s="53"/>
      <c r="FF6" s="54"/>
      <c r="FG6" s="27"/>
      <c r="FH6" s="52"/>
      <c r="FI6" s="53"/>
      <c r="FJ6" s="54"/>
      <c r="FK6" s="27"/>
      <c r="FL6" s="52"/>
      <c r="FM6" s="53"/>
      <c r="FN6" s="54"/>
      <c r="FO6" s="27"/>
      <c r="FP6" s="52"/>
      <c r="FQ6" s="53"/>
      <c r="FR6" s="54"/>
      <c r="FS6" s="27"/>
      <c r="FT6" s="52"/>
      <c r="FU6" s="53"/>
      <c r="FV6" s="54"/>
      <c r="FW6" s="27"/>
      <c r="FX6" s="37"/>
      <c r="FY6" s="38"/>
      <c r="FZ6" s="39"/>
      <c r="GA6" s="129"/>
      <c r="GB6" s="37"/>
      <c r="GC6" s="38"/>
      <c r="GD6" s="39"/>
      <c r="GE6" s="129"/>
      <c r="GF6" s="37"/>
      <c r="GG6" s="38"/>
      <c r="GH6" s="39"/>
      <c r="GI6" s="129"/>
      <c r="GJ6" s="37"/>
      <c r="GK6" s="38"/>
      <c r="GL6" s="39"/>
      <c r="GM6" s="129"/>
      <c r="GN6" s="37"/>
      <c r="GO6" s="38"/>
      <c r="GP6" s="39"/>
      <c r="GQ6" s="129"/>
    </row>
    <row r="7" spans="1:199" ht="33.75" x14ac:dyDescent="0.2">
      <c r="A7" s="12">
        <v>5</v>
      </c>
      <c r="B7" s="13" t="s">
        <v>250</v>
      </c>
      <c r="C7" s="14" t="s">
        <v>12</v>
      </c>
      <c r="D7" s="15" t="s">
        <v>134</v>
      </c>
      <c r="E7" s="12" t="s">
        <v>251</v>
      </c>
      <c r="F7" s="13">
        <v>230</v>
      </c>
      <c r="G7" s="13">
        <v>70876738</v>
      </c>
      <c r="H7" s="13" t="s">
        <v>252</v>
      </c>
      <c r="I7" s="18" t="s">
        <v>253</v>
      </c>
      <c r="J7" s="19">
        <v>1000</v>
      </c>
      <c r="K7" s="20" t="s">
        <v>128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132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52"/>
      <c r="CO7" s="53"/>
      <c r="CP7" s="54"/>
      <c r="CQ7" s="132"/>
      <c r="CR7" s="52"/>
      <c r="CS7" s="53"/>
      <c r="CT7" s="54"/>
      <c r="CU7" s="132"/>
      <c r="CV7" s="52"/>
      <c r="CW7" s="53"/>
      <c r="CX7" s="54"/>
      <c r="CY7" s="132"/>
      <c r="CZ7" s="52"/>
      <c r="DA7" s="53"/>
      <c r="DB7" s="54"/>
      <c r="DC7" s="132"/>
      <c r="DD7" s="52"/>
      <c r="DE7" s="53"/>
      <c r="DF7" s="54"/>
      <c r="DG7" s="132"/>
      <c r="DH7" s="52"/>
      <c r="DI7" s="53"/>
      <c r="DJ7" s="54"/>
      <c r="DK7" s="132"/>
      <c r="DL7" s="52"/>
      <c r="DM7" s="53"/>
      <c r="DN7" s="54"/>
      <c r="DO7" s="132"/>
      <c r="DP7" s="52"/>
      <c r="DQ7" s="53"/>
      <c r="DR7" s="54"/>
      <c r="DS7" s="132"/>
      <c r="DT7" s="52"/>
      <c r="DU7" s="53"/>
      <c r="DV7" s="54"/>
      <c r="DW7" s="132"/>
      <c r="DX7" s="52"/>
      <c r="DY7" s="53"/>
      <c r="DZ7" s="54"/>
      <c r="EA7" s="132"/>
      <c r="EB7" s="52"/>
      <c r="EC7" s="53"/>
      <c r="ED7" s="54"/>
      <c r="EE7" s="132"/>
      <c r="EF7" s="52"/>
      <c r="EG7" s="53"/>
      <c r="EH7" s="54"/>
      <c r="EI7" s="132"/>
      <c r="EJ7" s="52"/>
      <c r="EK7" s="53"/>
      <c r="EL7" s="54"/>
      <c r="EM7" s="132"/>
      <c r="EN7" s="52"/>
      <c r="EO7" s="53"/>
      <c r="EP7" s="54"/>
      <c r="EQ7" s="132"/>
      <c r="ER7" s="52"/>
      <c r="ES7" s="53"/>
      <c r="ET7" s="54"/>
      <c r="EU7" s="132"/>
      <c r="EV7" s="52"/>
      <c r="EW7" s="53"/>
      <c r="EX7" s="54"/>
      <c r="EY7" s="132"/>
      <c r="EZ7" s="52"/>
      <c r="FA7" s="53"/>
      <c r="FB7" s="54"/>
      <c r="FC7" s="132"/>
      <c r="FD7" s="52"/>
      <c r="FE7" s="53"/>
      <c r="FF7" s="54"/>
      <c r="FG7" s="132"/>
      <c r="FH7" s="52"/>
      <c r="FI7" s="53"/>
      <c r="FJ7" s="54"/>
      <c r="FK7" s="132"/>
      <c r="FL7" s="52"/>
      <c r="FM7" s="53"/>
      <c r="FN7" s="54"/>
      <c r="FO7" s="132"/>
      <c r="FP7" s="52"/>
      <c r="FQ7" s="53"/>
      <c r="FR7" s="54"/>
      <c r="FS7" s="132"/>
      <c r="FT7" s="52"/>
      <c r="FU7" s="53"/>
      <c r="FV7" s="54"/>
      <c r="FW7" s="132"/>
      <c r="FX7" s="37"/>
      <c r="FY7" s="38"/>
      <c r="FZ7" s="39"/>
      <c r="GA7" s="129"/>
      <c r="GB7" s="37"/>
      <c r="GC7" s="38"/>
      <c r="GD7" s="39"/>
      <c r="GE7" s="129"/>
      <c r="GF7" s="37"/>
      <c r="GG7" s="38"/>
      <c r="GH7" s="39"/>
      <c r="GI7" s="129"/>
      <c r="GJ7" s="37"/>
      <c r="GK7" s="38"/>
      <c r="GL7" s="39"/>
      <c r="GM7" s="129"/>
      <c r="GN7" s="37"/>
      <c r="GO7" s="38"/>
      <c r="GP7" s="39"/>
      <c r="GQ7" s="129"/>
    </row>
    <row r="8" spans="1:199" ht="33.75" x14ac:dyDescent="0.2">
      <c r="A8" s="12">
        <v>6</v>
      </c>
      <c r="B8" s="13" t="s">
        <v>123</v>
      </c>
      <c r="C8" s="14" t="s">
        <v>12</v>
      </c>
      <c r="D8" s="15" t="s">
        <v>134</v>
      </c>
      <c r="E8" s="12" t="s">
        <v>13</v>
      </c>
      <c r="F8" s="13">
        <v>230</v>
      </c>
      <c r="G8" s="13">
        <v>8889181</v>
      </c>
      <c r="H8" s="13" t="s">
        <v>140</v>
      </c>
      <c r="I8" s="18" t="s">
        <v>11</v>
      </c>
      <c r="J8" s="19">
        <v>1000</v>
      </c>
      <c r="K8" s="20" t="s">
        <v>128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132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52"/>
      <c r="EW8" s="53"/>
      <c r="EX8" s="54"/>
      <c r="EY8" s="27"/>
      <c r="EZ8" s="52"/>
      <c r="FA8" s="53"/>
      <c r="FB8" s="54"/>
      <c r="FC8" s="27"/>
      <c r="FD8" s="52"/>
      <c r="FE8" s="53"/>
      <c r="FF8" s="54"/>
      <c r="FG8" s="27"/>
      <c r="FH8" s="52"/>
      <c r="FI8" s="53"/>
      <c r="FJ8" s="54"/>
      <c r="FK8" s="27"/>
      <c r="FL8" s="52"/>
      <c r="FM8" s="53"/>
      <c r="FN8" s="54"/>
      <c r="FO8" s="27"/>
      <c r="FP8" s="52"/>
      <c r="FQ8" s="53"/>
      <c r="FR8" s="54"/>
      <c r="FS8" s="27"/>
      <c r="FT8" s="52"/>
      <c r="FU8" s="53"/>
      <c r="FV8" s="54"/>
      <c r="FW8" s="27"/>
      <c r="FX8" s="37"/>
      <c r="FY8" s="38"/>
      <c r="FZ8" s="39"/>
      <c r="GA8" s="129"/>
      <c r="GB8" s="37"/>
      <c r="GC8" s="38"/>
      <c r="GD8" s="39"/>
      <c r="GE8" s="129"/>
      <c r="GF8" s="37"/>
      <c r="GG8" s="38"/>
      <c r="GH8" s="39"/>
      <c r="GI8" s="129"/>
      <c r="GJ8" s="37"/>
      <c r="GK8" s="38"/>
      <c r="GL8" s="39"/>
      <c r="GM8" s="129"/>
      <c r="GN8" s="37"/>
      <c r="GO8" s="38"/>
      <c r="GP8" s="39"/>
      <c r="GQ8" s="129"/>
    </row>
    <row r="9" spans="1:199" ht="33.75" x14ac:dyDescent="0.2">
      <c r="A9" s="12">
        <v>7</v>
      </c>
      <c r="B9" s="13" t="s">
        <v>123</v>
      </c>
      <c r="C9" s="33" t="s">
        <v>12</v>
      </c>
      <c r="D9" s="15" t="s">
        <v>134</v>
      </c>
      <c r="E9" s="40" t="s">
        <v>15</v>
      </c>
      <c r="F9" s="13">
        <v>230</v>
      </c>
      <c r="G9" s="13">
        <v>18201506</v>
      </c>
      <c r="H9" s="13" t="s">
        <v>144</v>
      </c>
      <c r="I9" s="18" t="s">
        <v>14</v>
      </c>
      <c r="J9" s="19">
        <v>1000</v>
      </c>
      <c r="K9" s="20" t="s">
        <v>128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132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52"/>
      <c r="ES9" s="53"/>
      <c r="ET9" s="54"/>
      <c r="EU9" s="54"/>
      <c r="EV9" s="52"/>
      <c r="EW9" s="53"/>
      <c r="EX9" s="54"/>
      <c r="EY9" s="54"/>
      <c r="EZ9" s="52"/>
      <c r="FA9" s="53"/>
      <c r="FB9" s="54"/>
      <c r="FC9" s="54"/>
      <c r="FD9" s="52"/>
      <c r="FE9" s="53"/>
      <c r="FF9" s="54"/>
      <c r="FG9" s="54"/>
      <c r="FH9" s="52"/>
      <c r="FI9" s="53"/>
      <c r="FJ9" s="54"/>
      <c r="FK9" s="54"/>
      <c r="FL9" s="52"/>
      <c r="FM9" s="53"/>
      <c r="FN9" s="54"/>
      <c r="FO9" s="54"/>
      <c r="FP9" s="52"/>
      <c r="FQ9" s="53"/>
      <c r="FR9" s="54"/>
      <c r="FS9" s="54"/>
      <c r="FT9" s="52"/>
      <c r="FU9" s="53"/>
      <c r="FV9" s="54"/>
      <c r="FW9" s="54"/>
      <c r="FX9" s="47"/>
      <c r="FY9" s="48"/>
      <c r="FZ9" s="49"/>
      <c r="GA9" s="49"/>
      <c r="GB9" s="47"/>
      <c r="GC9" s="48"/>
      <c r="GD9" s="49"/>
      <c r="GE9" s="49"/>
      <c r="GF9" s="47"/>
      <c r="GG9" s="48"/>
      <c r="GH9" s="49"/>
      <c r="GI9" s="49"/>
      <c r="GJ9" s="47"/>
      <c r="GK9" s="48"/>
      <c r="GL9" s="49"/>
      <c r="GM9" s="49"/>
      <c r="GN9" s="47"/>
      <c r="GO9" s="48"/>
      <c r="GP9" s="49"/>
      <c r="GQ9" s="49"/>
    </row>
    <row r="10" spans="1:199" ht="33.75" x14ac:dyDescent="0.2">
      <c r="A10" s="12">
        <v>8</v>
      </c>
      <c r="B10" s="13" t="s">
        <v>123</v>
      </c>
      <c r="C10" s="14" t="s">
        <v>12</v>
      </c>
      <c r="D10" s="15" t="s">
        <v>134</v>
      </c>
      <c r="E10" s="40" t="s">
        <v>17</v>
      </c>
      <c r="F10" s="13">
        <v>230</v>
      </c>
      <c r="G10" s="13">
        <v>43838985</v>
      </c>
      <c r="H10" s="13" t="s">
        <v>142</v>
      </c>
      <c r="I10" s="18" t="s">
        <v>16</v>
      </c>
      <c r="J10" s="19">
        <v>1000</v>
      </c>
      <c r="K10" s="20" t="s">
        <v>128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132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52"/>
      <c r="ES10" s="53"/>
      <c r="ET10" s="54"/>
      <c r="EU10" s="54"/>
      <c r="EV10" s="52"/>
      <c r="EW10" s="53"/>
      <c r="EX10" s="54"/>
      <c r="EY10" s="54"/>
      <c r="EZ10" s="52"/>
      <c r="FA10" s="53"/>
      <c r="FB10" s="54"/>
      <c r="FC10" s="54"/>
      <c r="FD10" s="52"/>
      <c r="FE10" s="53"/>
      <c r="FF10" s="54"/>
      <c r="FG10" s="54"/>
      <c r="FH10" s="52"/>
      <c r="FI10" s="53"/>
      <c r="FJ10" s="54"/>
      <c r="FK10" s="54"/>
      <c r="FL10" s="52"/>
      <c r="FM10" s="53"/>
      <c r="FN10" s="54"/>
      <c r="FO10" s="54"/>
      <c r="FP10" s="52"/>
      <c r="FQ10" s="53"/>
      <c r="FR10" s="54"/>
      <c r="FS10" s="54"/>
      <c r="FT10" s="52"/>
      <c r="FU10" s="53"/>
      <c r="FV10" s="54"/>
      <c r="FW10" s="54"/>
      <c r="FX10" s="47"/>
      <c r="FY10" s="48"/>
      <c r="FZ10" s="49"/>
      <c r="GA10" s="49"/>
      <c r="GB10" s="47"/>
      <c r="GC10" s="48"/>
      <c r="GD10" s="49"/>
      <c r="GE10" s="49"/>
      <c r="GF10" s="47"/>
      <c r="GG10" s="48"/>
      <c r="GH10" s="49"/>
      <c r="GI10" s="49"/>
      <c r="GJ10" s="47"/>
      <c r="GK10" s="48"/>
      <c r="GL10" s="49"/>
      <c r="GM10" s="49"/>
      <c r="GN10" s="47"/>
      <c r="GO10" s="48"/>
      <c r="GP10" s="49"/>
      <c r="GQ10" s="49"/>
    </row>
    <row r="11" spans="1:199" ht="22.5" x14ac:dyDescent="0.2">
      <c r="A11" s="12">
        <v>9</v>
      </c>
      <c r="B11" s="13" t="s">
        <v>123</v>
      </c>
      <c r="C11" s="33" t="s">
        <v>19</v>
      </c>
      <c r="D11" s="15" t="s">
        <v>125</v>
      </c>
      <c r="E11" s="12" t="s">
        <v>20</v>
      </c>
      <c r="F11" s="13">
        <v>130</v>
      </c>
      <c r="G11" s="13">
        <v>7687147</v>
      </c>
      <c r="H11" s="13" t="s">
        <v>146</v>
      </c>
      <c r="I11" s="18" t="s">
        <v>18</v>
      </c>
      <c r="J11" s="19">
        <v>600</v>
      </c>
      <c r="K11" s="20" t="s">
        <v>128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148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52"/>
      <c r="EK11" s="53"/>
      <c r="EL11" s="54"/>
      <c r="EM11" s="54"/>
      <c r="EN11" s="52"/>
      <c r="EO11" s="53"/>
      <c r="EP11" s="54"/>
      <c r="EQ11" s="54"/>
      <c r="ER11" s="52"/>
      <c r="ES11" s="53"/>
      <c r="ET11" s="54"/>
      <c r="EU11" s="54"/>
      <c r="EV11" s="52"/>
      <c r="EW11" s="53"/>
      <c r="EX11" s="54"/>
      <c r="EY11" s="54"/>
      <c r="EZ11" s="52"/>
      <c r="FA11" s="53"/>
      <c r="FB11" s="54"/>
      <c r="FC11" s="54"/>
      <c r="FD11" s="52"/>
      <c r="FE11" s="53"/>
      <c r="FF11" s="54"/>
      <c r="FG11" s="54"/>
      <c r="FH11" s="52"/>
      <c r="FI11" s="53"/>
      <c r="FJ11" s="54"/>
      <c r="FK11" s="54"/>
      <c r="FL11" s="52"/>
      <c r="FM11" s="53"/>
      <c r="FN11" s="54"/>
      <c r="FO11" s="54"/>
      <c r="FP11" s="52"/>
      <c r="FQ11" s="53"/>
      <c r="FR11" s="54"/>
      <c r="FS11" s="54"/>
      <c r="FT11" s="52"/>
      <c r="FU11" s="53"/>
      <c r="FV11" s="54"/>
      <c r="FW11" s="54"/>
      <c r="FX11" s="47"/>
      <c r="FY11" s="48"/>
      <c r="FZ11" s="49"/>
      <c r="GA11" s="49"/>
      <c r="GB11" s="47"/>
      <c r="GC11" s="48"/>
      <c r="GD11" s="49"/>
      <c r="GE11" s="49"/>
      <c r="GF11" s="47"/>
      <c r="GG11" s="48"/>
      <c r="GH11" s="49"/>
      <c r="GI11" s="49"/>
      <c r="GJ11" s="47"/>
      <c r="GK11" s="48"/>
      <c r="GL11" s="49"/>
      <c r="GM11" s="49"/>
      <c r="GN11" s="47"/>
      <c r="GO11" s="48"/>
      <c r="GP11" s="49"/>
      <c r="GQ11" s="49"/>
    </row>
    <row r="12" spans="1:199" ht="33.75" x14ac:dyDescent="0.2">
      <c r="A12" s="12">
        <v>10</v>
      </c>
      <c r="B12" s="13" t="s">
        <v>123</v>
      </c>
      <c r="C12" s="43" t="s">
        <v>7</v>
      </c>
      <c r="D12" s="15" t="s">
        <v>134</v>
      </c>
      <c r="E12" s="40" t="s">
        <v>22</v>
      </c>
      <c r="F12" s="13">
        <v>230</v>
      </c>
      <c r="G12" s="13">
        <v>43321714</v>
      </c>
      <c r="H12" s="13" t="s">
        <v>149</v>
      </c>
      <c r="I12" s="18" t="s">
        <v>21</v>
      </c>
      <c r="J12" s="19">
        <v>1000</v>
      </c>
      <c r="K12" s="20" t="s">
        <v>128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132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52"/>
      <c r="EK12" s="53"/>
      <c r="EL12" s="54"/>
      <c r="EM12" s="54"/>
      <c r="EN12" s="52"/>
      <c r="EO12" s="53"/>
      <c r="EP12" s="54"/>
      <c r="EQ12" s="54"/>
      <c r="ER12" s="52"/>
      <c r="ES12" s="53"/>
      <c r="ET12" s="54"/>
      <c r="EU12" s="54"/>
      <c r="EV12" s="52"/>
      <c r="EW12" s="53"/>
      <c r="EX12" s="54"/>
      <c r="EY12" s="54"/>
      <c r="EZ12" s="52"/>
      <c r="FA12" s="53"/>
      <c r="FB12" s="54"/>
      <c r="FC12" s="54"/>
      <c r="FD12" s="52"/>
      <c r="FE12" s="53"/>
      <c r="FF12" s="54"/>
      <c r="FG12" s="54"/>
      <c r="FH12" s="52"/>
      <c r="FI12" s="53"/>
      <c r="FJ12" s="54"/>
      <c r="FK12" s="54"/>
      <c r="FL12" s="52"/>
      <c r="FM12" s="53"/>
      <c r="FN12" s="54"/>
      <c r="FO12" s="54"/>
      <c r="FP12" s="52"/>
      <c r="FQ12" s="53"/>
      <c r="FR12" s="54"/>
      <c r="FS12" s="54"/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</row>
    <row r="13" spans="1:199" ht="33.75" x14ac:dyDescent="0.2">
      <c r="A13" s="12">
        <v>11</v>
      </c>
      <c r="B13" s="13" t="s">
        <v>123</v>
      </c>
      <c r="C13" s="43" t="s">
        <v>7</v>
      </c>
      <c r="D13" s="15" t="s">
        <v>134</v>
      </c>
      <c r="E13" s="12" t="s">
        <v>25</v>
      </c>
      <c r="F13" s="13">
        <v>230</v>
      </c>
      <c r="G13" s="13">
        <v>9823640</v>
      </c>
      <c r="H13" s="13" t="s">
        <v>151</v>
      </c>
      <c r="I13" s="18" t="s">
        <v>23</v>
      </c>
      <c r="J13" s="19">
        <v>1000</v>
      </c>
      <c r="K13" s="20" t="s">
        <v>128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132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64">
        <v>121.71</v>
      </c>
      <c r="CM13" s="25" t="s">
        <v>2</v>
      </c>
      <c r="CN13" s="23">
        <v>46027</v>
      </c>
      <c r="CO13" s="12">
        <v>102</v>
      </c>
      <c r="CP13" s="64">
        <v>126.79</v>
      </c>
      <c r="CQ13" s="25" t="s">
        <v>2</v>
      </c>
      <c r="CR13" s="23">
        <v>46034</v>
      </c>
      <c r="CS13" s="12">
        <v>103</v>
      </c>
      <c r="CT13" s="64">
        <v>127</v>
      </c>
      <c r="CU13" s="25" t="s">
        <v>2</v>
      </c>
      <c r="CV13" s="23">
        <v>46041</v>
      </c>
      <c r="CW13" s="12">
        <v>102</v>
      </c>
      <c r="CX13" s="64">
        <v>126.79</v>
      </c>
      <c r="CY13" s="25" t="s">
        <v>2</v>
      </c>
      <c r="CZ13" s="23">
        <v>46048</v>
      </c>
      <c r="DA13" s="12">
        <v>124</v>
      </c>
      <c r="DB13" s="64">
        <v>120</v>
      </c>
      <c r="DC13" s="25" t="s">
        <v>2</v>
      </c>
      <c r="DD13" s="23">
        <v>46055</v>
      </c>
      <c r="DE13" s="12">
        <v>103</v>
      </c>
      <c r="DF13" s="64">
        <v>125</v>
      </c>
      <c r="DG13" s="25" t="s">
        <v>2</v>
      </c>
      <c r="DH13" s="23">
        <v>46062</v>
      </c>
      <c r="DI13" s="12">
        <v>107</v>
      </c>
      <c r="DJ13" s="64">
        <v>125.5</v>
      </c>
      <c r="DK13" s="25" t="s">
        <v>2</v>
      </c>
      <c r="DL13" s="23">
        <v>46069</v>
      </c>
      <c r="DM13" s="12">
        <v>127</v>
      </c>
      <c r="DN13" s="64">
        <v>120</v>
      </c>
      <c r="DO13" s="25" t="s">
        <v>2</v>
      </c>
      <c r="DP13" s="23">
        <v>46076</v>
      </c>
      <c r="DQ13" s="12">
        <v>100</v>
      </c>
      <c r="DR13" s="64">
        <v>125</v>
      </c>
      <c r="DS13" s="25" t="s">
        <v>2</v>
      </c>
      <c r="DT13" s="23">
        <v>46083</v>
      </c>
      <c r="DU13" s="12">
        <v>104</v>
      </c>
      <c r="DV13" s="64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52"/>
      <c r="EK13" s="53"/>
      <c r="EL13" s="54"/>
      <c r="EM13" s="54"/>
      <c r="EN13" s="52"/>
      <c r="EO13" s="53"/>
      <c r="EP13" s="54"/>
      <c r="EQ13" s="54"/>
      <c r="ER13" s="52"/>
      <c r="ES13" s="53"/>
      <c r="ET13" s="54"/>
      <c r="EU13" s="54"/>
      <c r="EV13" s="52"/>
      <c r="EW13" s="53"/>
      <c r="EX13" s="54"/>
      <c r="EY13" s="54"/>
      <c r="EZ13" s="52"/>
      <c r="FA13" s="53"/>
      <c r="FB13" s="54"/>
      <c r="FC13" s="54"/>
      <c r="FD13" s="52"/>
      <c r="FE13" s="53"/>
      <c r="FF13" s="54"/>
      <c r="FG13" s="54"/>
      <c r="FH13" s="52"/>
      <c r="FI13" s="53"/>
      <c r="FJ13" s="54"/>
      <c r="FK13" s="54"/>
      <c r="FL13" s="52"/>
      <c r="FM13" s="53"/>
      <c r="FN13" s="54"/>
      <c r="FO13" s="54"/>
      <c r="FP13" s="52"/>
      <c r="FQ13" s="53"/>
      <c r="FR13" s="54"/>
      <c r="FS13" s="54"/>
      <c r="FT13" s="52"/>
      <c r="FU13" s="53"/>
      <c r="FV13" s="54"/>
      <c r="FW13" s="54"/>
      <c r="FX13" s="47"/>
      <c r="FY13" s="48"/>
      <c r="FZ13" s="49"/>
      <c r="GA13" s="49"/>
      <c r="GB13" s="47"/>
      <c r="GC13" s="48"/>
      <c r="GD13" s="49"/>
      <c r="GE13" s="49"/>
      <c r="GF13" s="47"/>
      <c r="GG13" s="48"/>
      <c r="GH13" s="49"/>
      <c r="GI13" s="49"/>
      <c r="GJ13" s="47"/>
      <c r="GK13" s="48"/>
      <c r="GL13" s="49"/>
      <c r="GM13" s="49"/>
      <c r="GN13" s="47"/>
      <c r="GO13" s="48"/>
      <c r="GP13" s="49"/>
      <c r="GQ13" s="49"/>
    </row>
    <row r="14" spans="1:199" ht="24.75" customHeight="1" x14ac:dyDescent="0.2">
      <c r="A14" s="12">
        <v>12</v>
      </c>
      <c r="B14" s="13" t="s">
        <v>123</v>
      </c>
      <c r="C14" s="13" t="s">
        <v>153</v>
      </c>
      <c r="D14" s="82" t="s">
        <v>154</v>
      </c>
      <c r="E14" s="12" t="s">
        <v>27</v>
      </c>
      <c r="F14" s="13">
        <v>261</v>
      </c>
      <c r="G14" s="13">
        <v>8666024</v>
      </c>
      <c r="H14" s="13" t="s">
        <v>155</v>
      </c>
      <c r="I14" s="18" t="s">
        <v>26</v>
      </c>
      <c r="J14" s="19">
        <v>1000</v>
      </c>
      <c r="K14" s="69" t="s">
        <v>128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83">
        <f t="shared" ref="O14:O20" si="3">N14+(J14*3.5)</f>
        <v>20645.949999999997</v>
      </c>
      <c r="P14" s="23">
        <v>45902</v>
      </c>
      <c r="Q14" s="12" t="s">
        <v>132</v>
      </c>
      <c r="R14" s="84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52"/>
      <c r="EK14" s="53"/>
      <c r="EL14" s="54"/>
      <c r="EM14" s="54"/>
      <c r="EN14" s="52"/>
      <c r="EO14" s="53"/>
      <c r="EP14" s="54"/>
      <c r="EQ14" s="54"/>
      <c r="ER14" s="52"/>
      <c r="ES14" s="53"/>
      <c r="ET14" s="54"/>
      <c r="EU14" s="54"/>
      <c r="EV14" s="52"/>
      <c r="EW14" s="53"/>
      <c r="EX14" s="54"/>
      <c r="EY14" s="54"/>
      <c r="EZ14" s="52"/>
      <c r="FA14" s="53"/>
      <c r="FB14" s="54"/>
      <c r="FC14" s="54"/>
      <c r="FD14" s="52"/>
      <c r="FE14" s="53"/>
      <c r="FF14" s="54"/>
      <c r="FG14" s="54"/>
      <c r="FH14" s="52"/>
      <c r="FI14" s="53"/>
      <c r="FJ14" s="54"/>
      <c r="FK14" s="54"/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</row>
    <row r="15" spans="1:199" ht="24.75" customHeight="1" x14ac:dyDescent="0.2">
      <c r="A15" s="12">
        <v>13</v>
      </c>
      <c r="B15" s="13" t="s">
        <v>123</v>
      </c>
      <c r="C15" s="81" t="s">
        <v>153</v>
      </c>
      <c r="D15" s="82" t="s">
        <v>154</v>
      </c>
      <c r="E15" s="12" t="s">
        <v>29</v>
      </c>
      <c r="F15" s="13">
        <v>261</v>
      </c>
      <c r="G15" s="13">
        <v>72795009</v>
      </c>
      <c r="H15" s="13" t="s">
        <v>157</v>
      </c>
      <c r="I15" s="18" t="s">
        <v>28</v>
      </c>
      <c r="J15" s="19">
        <v>1000</v>
      </c>
      <c r="K15" s="69" t="s">
        <v>128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83">
        <f t="shared" si="3"/>
        <v>16902.09</v>
      </c>
      <c r="P15" s="23">
        <v>45908</v>
      </c>
      <c r="Q15" s="12" t="s">
        <v>132</v>
      </c>
      <c r="R15" s="84">
        <v>500</v>
      </c>
      <c r="S15" s="25" t="s">
        <v>2</v>
      </c>
      <c r="T15" s="23">
        <v>45915</v>
      </c>
      <c r="U15" s="12">
        <v>112</v>
      </c>
      <c r="V15" s="84">
        <v>501</v>
      </c>
      <c r="W15" s="27" t="s">
        <v>2</v>
      </c>
      <c r="X15" s="23">
        <v>45922</v>
      </c>
      <c r="Y15" s="12">
        <v>131</v>
      </c>
      <c r="Z15" s="84">
        <v>496</v>
      </c>
      <c r="AA15" s="27" t="s">
        <v>2</v>
      </c>
      <c r="AB15" s="23">
        <v>45929</v>
      </c>
      <c r="AC15" s="12">
        <v>179</v>
      </c>
      <c r="AD15" s="84">
        <v>473</v>
      </c>
      <c r="AE15" s="27" t="s">
        <v>2</v>
      </c>
      <c r="AF15" s="23">
        <v>45936</v>
      </c>
      <c r="AG15" s="12">
        <v>177</v>
      </c>
      <c r="AH15" s="84">
        <v>473</v>
      </c>
      <c r="AI15" s="27" t="s">
        <v>2</v>
      </c>
      <c r="AJ15" s="23">
        <v>45943</v>
      </c>
      <c r="AK15" s="12">
        <v>185</v>
      </c>
      <c r="AL15" s="85">
        <v>475.75</v>
      </c>
      <c r="AM15" s="27" t="s">
        <v>2</v>
      </c>
      <c r="AN15" s="23">
        <v>45950</v>
      </c>
      <c r="AO15" s="12">
        <v>85</v>
      </c>
      <c r="AP15" s="85">
        <v>550</v>
      </c>
      <c r="AQ15" s="27" t="s">
        <v>2</v>
      </c>
      <c r="AR15" s="23">
        <v>45957</v>
      </c>
      <c r="AS15" s="12">
        <v>126</v>
      </c>
      <c r="AT15" s="85">
        <v>506</v>
      </c>
      <c r="AU15" s="27" t="s">
        <v>2</v>
      </c>
      <c r="AV15" s="23">
        <v>45964</v>
      </c>
      <c r="AW15" s="12">
        <v>63</v>
      </c>
      <c r="AX15" s="85">
        <v>582</v>
      </c>
      <c r="AY15" s="27" t="s">
        <v>2</v>
      </c>
      <c r="AZ15" s="23">
        <v>45971</v>
      </c>
      <c r="BA15" s="12">
        <v>61</v>
      </c>
      <c r="BB15" s="85">
        <v>600</v>
      </c>
      <c r="BC15" s="27" t="s">
        <v>2</v>
      </c>
      <c r="BD15" s="23">
        <v>45978</v>
      </c>
      <c r="BE15" s="12">
        <v>184</v>
      </c>
      <c r="BF15" s="85">
        <v>484.4</v>
      </c>
      <c r="BG15" s="27" t="s">
        <v>2</v>
      </c>
      <c r="BH15" s="23">
        <v>45985</v>
      </c>
      <c r="BI15" s="12">
        <v>98</v>
      </c>
      <c r="BJ15" s="85">
        <v>636.32000000000005</v>
      </c>
      <c r="BK15" s="27" t="s">
        <v>2</v>
      </c>
      <c r="BL15" s="23">
        <v>45992</v>
      </c>
      <c r="BM15" s="12">
        <v>182</v>
      </c>
      <c r="BN15" s="85">
        <v>528</v>
      </c>
      <c r="BO15" s="27" t="s">
        <v>2</v>
      </c>
      <c r="BP15" s="23">
        <v>45999</v>
      </c>
      <c r="BQ15" s="12">
        <v>50</v>
      </c>
      <c r="BR15" s="85">
        <v>521</v>
      </c>
      <c r="BS15" s="27" t="s">
        <v>2</v>
      </c>
      <c r="BT15" s="23">
        <v>46006</v>
      </c>
      <c r="BU15" s="12">
        <v>126</v>
      </c>
      <c r="BV15" s="85">
        <v>473.14</v>
      </c>
      <c r="BW15" s="27" t="s">
        <v>2</v>
      </c>
      <c r="BX15" s="23">
        <v>46013</v>
      </c>
      <c r="BY15" s="12">
        <v>126</v>
      </c>
      <c r="BZ15" s="85">
        <v>547</v>
      </c>
      <c r="CA15" s="27" t="s">
        <v>2</v>
      </c>
      <c r="CB15" s="23">
        <v>46020</v>
      </c>
      <c r="CC15" s="12">
        <v>181</v>
      </c>
      <c r="CD15" s="85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85">
        <v>440</v>
      </c>
      <c r="CM15" s="27" t="s">
        <v>2</v>
      </c>
      <c r="CN15" s="23">
        <v>46041</v>
      </c>
      <c r="CO15" s="12">
        <v>181</v>
      </c>
      <c r="CP15" s="85">
        <v>432</v>
      </c>
      <c r="CQ15" s="27" t="s">
        <v>2</v>
      </c>
      <c r="CR15" s="23">
        <v>46048</v>
      </c>
      <c r="CS15" s="12">
        <v>181</v>
      </c>
      <c r="CT15" s="85">
        <v>400</v>
      </c>
      <c r="CU15" s="27" t="s">
        <v>2</v>
      </c>
      <c r="CV15" s="23">
        <v>46055</v>
      </c>
      <c r="CW15" s="12">
        <v>146</v>
      </c>
      <c r="CX15" s="85">
        <v>460</v>
      </c>
      <c r="CY15" s="27" t="s">
        <v>2</v>
      </c>
      <c r="CZ15" s="23">
        <v>46062</v>
      </c>
      <c r="DA15" s="12">
        <v>187</v>
      </c>
      <c r="DB15" s="85">
        <v>400</v>
      </c>
      <c r="DC15" s="27" t="s">
        <v>2</v>
      </c>
      <c r="DD15" s="23">
        <v>46069</v>
      </c>
      <c r="DE15" s="12">
        <v>106</v>
      </c>
      <c r="DF15" s="85">
        <v>490</v>
      </c>
      <c r="DG15" s="27" t="s">
        <v>2</v>
      </c>
      <c r="DH15" s="23">
        <v>46076</v>
      </c>
      <c r="DI15" s="12">
        <v>101</v>
      </c>
      <c r="DJ15" s="85">
        <v>501.2</v>
      </c>
      <c r="DK15" s="27" t="s">
        <v>2</v>
      </c>
      <c r="DL15" s="23">
        <v>46083</v>
      </c>
      <c r="DM15" s="12">
        <v>101</v>
      </c>
      <c r="DN15" s="85">
        <v>539.29999999999995</v>
      </c>
      <c r="DO15" s="27" t="s">
        <v>2</v>
      </c>
      <c r="DP15" s="23">
        <v>46090</v>
      </c>
      <c r="DQ15" s="12">
        <v>75</v>
      </c>
      <c r="DR15" s="85">
        <v>425.2</v>
      </c>
      <c r="DS15" s="27" t="s">
        <v>2</v>
      </c>
      <c r="DT15" s="23">
        <v>46097</v>
      </c>
      <c r="DU15" s="12">
        <v>99</v>
      </c>
      <c r="DV15" s="85">
        <v>53</v>
      </c>
      <c r="DW15" s="27" t="s">
        <v>24</v>
      </c>
      <c r="DX15" s="23">
        <v>46104</v>
      </c>
      <c r="DY15" s="12">
        <v>192</v>
      </c>
      <c r="DZ15" s="85">
        <v>400</v>
      </c>
      <c r="EA15" s="27" t="s">
        <v>24</v>
      </c>
      <c r="EB15" s="52"/>
      <c r="EC15" s="53"/>
      <c r="ED15" s="54"/>
      <c r="EE15" s="54"/>
      <c r="EF15" s="52"/>
      <c r="EG15" s="53"/>
      <c r="EH15" s="54"/>
      <c r="EI15" s="54"/>
      <c r="EJ15" s="52"/>
      <c r="EK15" s="53"/>
      <c r="EL15" s="54"/>
      <c r="EM15" s="54"/>
      <c r="EN15" s="52"/>
      <c r="EO15" s="53"/>
      <c r="EP15" s="54"/>
      <c r="EQ15" s="54"/>
      <c r="ER15" s="52"/>
      <c r="ES15" s="53"/>
      <c r="ET15" s="54"/>
      <c r="EU15" s="54"/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</row>
    <row r="16" spans="1:199" ht="25.5" customHeight="1" x14ac:dyDescent="0.2">
      <c r="A16" s="12">
        <v>14</v>
      </c>
      <c r="B16" s="13" t="s">
        <v>123</v>
      </c>
      <c r="C16" s="87" t="s">
        <v>7</v>
      </c>
      <c r="D16" s="88" t="s">
        <v>159</v>
      </c>
      <c r="E16" s="12" t="s">
        <v>31</v>
      </c>
      <c r="F16" s="13">
        <v>230</v>
      </c>
      <c r="G16" s="13">
        <v>71108507</v>
      </c>
      <c r="H16" s="13" t="s">
        <v>160</v>
      </c>
      <c r="I16" s="18" t="s">
        <v>30</v>
      </c>
      <c r="J16" s="19">
        <v>1000</v>
      </c>
      <c r="K16" s="69" t="s">
        <v>128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83">
        <f t="shared" si="3"/>
        <v>19182.75</v>
      </c>
      <c r="P16" s="23">
        <v>45922</v>
      </c>
      <c r="Q16" s="12" t="s">
        <v>132</v>
      </c>
      <c r="R16" s="85">
        <v>562.5</v>
      </c>
      <c r="S16" s="25" t="s">
        <v>2</v>
      </c>
      <c r="T16" s="23">
        <v>45929</v>
      </c>
      <c r="U16" s="12">
        <v>120</v>
      </c>
      <c r="V16" s="85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85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85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85">
        <v>718.25</v>
      </c>
      <c r="BG16" s="27" t="s">
        <v>2</v>
      </c>
      <c r="BH16" s="23">
        <v>45999</v>
      </c>
      <c r="BI16" s="12">
        <v>146</v>
      </c>
      <c r="BJ16" s="85">
        <v>729.75</v>
      </c>
      <c r="BK16" s="27" t="s">
        <v>2</v>
      </c>
      <c r="BL16" s="23">
        <v>46006</v>
      </c>
      <c r="BM16" s="12">
        <v>121</v>
      </c>
      <c r="BN16" s="85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85">
        <v>680</v>
      </c>
      <c r="BW16" s="27" t="s">
        <v>2</v>
      </c>
      <c r="BX16" s="23">
        <v>46027</v>
      </c>
      <c r="BY16" s="12">
        <v>0</v>
      </c>
      <c r="BZ16" s="85">
        <v>731.25</v>
      </c>
      <c r="CA16" s="27" t="s">
        <v>2</v>
      </c>
      <c r="CB16" s="23">
        <v>46034</v>
      </c>
      <c r="CC16" s="12">
        <v>50</v>
      </c>
      <c r="CD16" s="85">
        <v>699.05</v>
      </c>
      <c r="CE16" s="27" t="s">
        <v>2</v>
      </c>
      <c r="CF16" s="23">
        <v>46041</v>
      </c>
      <c r="CG16" s="12">
        <v>101</v>
      </c>
      <c r="CH16" s="85">
        <v>680</v>
      </c>
      <c r="CI16" s="27" t="s">
        <v>2</v>
      </c>
      <c r="CJ16" s="23">
        <v>46048</v>
      </c>
      <c r="CK16" s="12">
        <v>43</v>
      </c>
      <c r="CL16" s="85">
        <v>675</v>
      </c>
      <c r="CM16" s="27" t="s">
        <v>2</v>
      </c>
      <c r="CN16" s="23">
        <v>46055</v>
      </c>
      <c r="CO16" s="12">
        <v>120</v>
      </c>
      <c r="CP16" s="85">
        <v>612.1</v>
      </c>
      <c r="CQ16" s="27" t="s">
        <v>2</v>
      </c>
      <c r="CR16" s="23">
        <v>46062</v>
      </c>
      <c r="CS16" s="12">
        <v>146</v>
      </c>
      <c r="CT16" s="85">
        <v>639.20000000000005</v>
      </c>
      <c r="CU16" s="27" t="s">
        <v>2</v>
      </c>
      <c r="CV16" s="23">
        <v>46069</v>
      </c>
      <c r="CW16" s="12">
        <v>146</v>
      </c>
      <c r="CX16" s="85">
        <v>759.4</v>
      </c>
      <c r="CY16" s="27" t="s">
        <v>2</v>
      </c>
      <c r="CZ16" s="23">
        <v>46076</v>
      </c>
      <c r="DA16" s="12">
        <v>146</v>
      </c>
      <c r="DB16" s="85">
        <v>773.6</v>
      </c>
      <c r="DC16" s="27" t="s">
        <v>2</v>
      </c>
      <c r="DD16" s="23">
        <v>46083</v>
      </c>
      <c r="DE16" s="12">
        <v>16</v>
      </c>
      <c r="DF16" s="85">
        <v>562.5</v>
      </c>
      <c r="DG16" s="27" t="s">
        <v>24</v>
      </c>
      <c r="DH16" s="23">
        <v>46090</v>
      </c>
      <c r="DI16" s="12">
        <v>59</v>
      </c>
      <c r="DJ16" s="85">
        <v>562.5</v>
      </c>
      <c r="DK16" s="27" t="s">
        <v>24</v>
      </c>
      <c r="DL16" s="23">
        <v>46097</v>
      </c>
      <c r="DM16" s="12">
        <v>121</v>
      </c>
      <c r="DN16" s="85">
        <v>522.5</v>
      </c>
      <c r="DO16" s="27" t="s">
        <v>24</v>
      </c>
      <c r="DP16" s="23">
        <v>46104</v>
      </c>
      <c r="DQ16" s="12">
        <v>123</v>
      </c>
      <c r="DR16" s="85">
        <v>522.5</v>
      </c>
      <c r="DS16" s="27" t="s">
        <v>24</v>
      </c>
      <c r="DT16" s="52"/>
      <c r="DU16" s="53"/>
      <c r="DV16" s="54"/>
      <c r="DW16" s="54"/>
      <c r="DX16" s="52"/>
      <c r="DY16" s="53"/>
      <c r="DZ16" s="54"/>
      <c r="EA16" s="54"/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</row>
    <row r="17" spans="1:199" ht="23.25" customHeight="1" x14ac:dyDescent="0.2">
      <c r="A17" s="12">
        <v>15</v>
      </c>
      <c r="B17" s="13" t="s">
        <v>123</v>
      </c>
      <c r="C17" s="13" t="s">
        <v>12</v>
      </c>
      <c r="D17" s="82" t="s">
        <v>162</v>
      </c>
      <c r="E17" s="12" t="s">
        <v>33</v>
      </c>
      <c r="F17" s="13">
        <v>183</v>
      </c>
      <c r="G17" s="13">
        <v>18091696</v>
      </c>
      <c r="H17" s="13" t="s">
        <v>163</v>
      </c>
      <c r="I17" s="18" t="s">
        <v>32</v>
      </c>
      <c r="J17" s="19">
        <v>1000</v>
      </c>
      <c r="K17" s="69" t="s">
        <v>128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83">
        <f t="shared" si="3"/>
        <v>13182.949999999999</v>
      </c>
      <c r="P17" s="23">
        <v>45971</v>
      </c>
      <c r="Q17" s="12" t="s">
        <v>132</v>
      </c>
      <c r="R17" s="85">
        <v>520</v>
      </c>
      <c r="S17" s="25" t="s">
        <v>2</v>
      </c>
      <c r="T17" s="23">
        <v>45978</v>
      </c>
      <c r="U17" s="12">
        <v>127</v>
      </c>
      <c r="V17" s="85">
        <v>480</v>
      </c>
      <c r="W17" s="25" t="s">
        <v>2</v>
      </c>
      <c r="X17" s="23">
        <v>45985</v>
      </c>
      <c r="Y17" s="12">
        <v>129</v>
      </c>
      <c r="Z17" s="85">
        <v>480</v>
      </c>
      <c r="AA17" s="25" t="s">
        <v>2</v>
      </c>
      <c r="AB17" s="23">
        <v>45992</v>
      </c>
      <c r="AC17" s="12">
        <v>129</v>
      </c>
      <c r="AD17" s="85">
        <v>480</v>
      </c>
      <c r="AE17" s="25" t="s">
        <v>2</v>
      </c>
      <c r="AF17" s="23">
        <v>45999</v>
      </c>
      <c r="AG17" s="12">
        <v>132</v>
      </c>
      <c r="AH17" s="85">
        <v>480</v>
      </c>
      <c r="AI17" s="25" t="s">
        <v>2</v>
      </c>
      <c r="AJ17" s="23">
        <v>46006</v>
      </c>
      <c r="AK17" s="12">
        <v>134</v>
      </c>
      <c r="AL17" s="85">
        <v>480</v>
      </c>
      <c r="AM17" s="25" t="s">
        <v>2</v>
      </c>
      <c r="AN17" s="23">
        <v>46013</v>
      </c>
      <c r="AO17" s="12">
        <v>134</v>
      </c>
      <c r="AP17" s="85">
        <v>480</v>
      </c>
      <c r="AQ17" s="25" t="s">
        <v>2</v>
      </c>
      <c r="AR17" s="23">
        <v>46020</v>
      </c>
      <c r="AS17" s="12">
        <v>121</v>
      </c>
      <c r="AT17" s="85">
        <v>480</v>
      </c>
      <c r="AU17" s="25" t="s">
        <v>2</v>
      </c>
      <c r="AV17" s="23">
        <v>46027</v>
      </c>
      <c r="AW17" s="12">
        <v>121</v>
      </c>
      <c r="AX17" s="85">
        <v>534.86</v>
      </c>
      <c r="AY17" s="25" t="s">
        <v>2</v>
      </c>
      <c r="AZ17" s="23">
        <v>46034</v>
      </c>
      <c r="BA17" s="12">
        <v>121</v>
      </c>
      <c r="BB17" s="85">
        <v>534.86</v>
      </c>
      <c r="BC17" s="25" t="s">
        <v>2</v>
      </c>
      <c r="BD17" s="23">
        <v>46041</v>
      </c>
      <c r="BE17" s="12">
        <v>127</v>
      </c>
      <c r="BF17" s="85">
        <v>480</v>
      </c>
      <c r="BG17" s="25" t="s">
        <v>2</v>
      </c>
      <c r="BH17" s="23">
        <v>46048</v>
      </c>
      <c r="BI17" s="12">
        <v>123</v>
      </c>
      <c r="BJ17" s="85">
        <v>480</v>
      </c>
      <c r="BK17" s="25" t="s">
        <v>2</v>
      </c>
      <c r="BL17" s="23">
        <v>46055</v>
      </c>
      <c r="BM17" s="12">
        <v>101</v>
      </c>
      <c r="BN17" s="85">
        <v>516.69000000000005</v>
      </c>
      <c r="BO17" s="25" t="s">
        <v>2</v>
      </c>
      <c r="BP17" s="23">
        <v>46062</v>
      </c>
      <c r="BQ17" s="12">
        <v>127</v>
      </c>
      <c r="BR17" s="85">
        <v>495.3</v>
      </c>
      <c r="BS17" s="25" t="s">
        <v>2</v>
      </c>
      <c r="BT17" s="23">
        <v>46069</v>
      </c>
      <c r="BU17" s="12">
        <v>153</v>
      </c>
      <c r="BV17" s="85">
        <v>450</v>
      </c>
      <c r="BW17" s="25" t="s">
        <v>2</v>
      </c>
      <c r="BX17" s="23">
        <v>46076</v>
      </c>
      <c r="BY17" s="12">
        <v>135</v>
      </c>
      <c r="BZ17" s="85">
        <v>480</v>
      </c>
      <c r="CA17" s="25" t="s">
        <v>2</v>
      </c>
      <c r="CB17" s="23">
        <v>46083</v>
      </c>
      <c r="CC17" s="12">
        <v>129</v>
      </c>
      <c r="CD17" s="85">
        <v>480</v>
      </c>
      <c r="CE17" s="25" t="s">
        <v>2</v>
      </c>
      <c r="CF17" s="23">
        <v>46090</v>
      </c>
      <c r="CG17" s="12">
        <v>156</v>
      </c>
      <c r="CH17" s="85">
        <v>450</v>
      </c>
      <c r="CI17" s="25" t="s">
        <v>2</v>
      </c>
      <c r="CJ17" s="23">
        <v>46097</v>
      </c>
      <c r="CK17" s="12">
        <v>153</v>
      </c>
      <c r="CL17" s="85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52"/>
      <c r="CS17" s="53"/>
      <c r="CT17" s="54"/>
      <c r="CU17" s="54"/>
      <c r="CV17" s="52"/>
      <c r="CW17" s="53"/>
      <c r="CX17" s="54"/>
      <c r="CY17" s="54"/>
      <c r="CZ17" s="52"/>
      <c r="DA17" s="53"/>
      <c r="DB17" s="54"/>
      <c r="DC17" s="54"/>
      <c r="DD17" s="52"/>
      <c r="DE17" s="53"/>
      <c r="DF17" s="54"/>
      <c r="DG17" s="54"/>
      <c r="DH17" s="52"/>
      <c r="DI17" s="53"/>
      <c r="DJ17" s="54"/>
      <c r="DK17" s="54"/>
      <c r="DL17" s="52"/>
      <c r="DM17" s="53"/>
      <c r="DN17" s="54"/>
      <c r="DO17" s="54"/>
      <c r="DP17" s="52"/>
      <c r="DQ17" s="53"/>
      <c r="DR17" s="54"/>
      <c r="DS17" s="54"/>
      <c r="DT17" s="52"/>
      <c r="DU17" s="53"/>
      <c r="DV17" s="54"/>
      <c r="DW17" s="54"/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</row>
    <row r="18" spans="1:199" ht="27" customHeight="1" x14ac:dyDescent="0.2">
      <c r="A18" s="12">
        <v>16</v>
      </c>
      <c r="B18" s="13" t="s">
        <v>123</v>
      </c>
      <c r="C18" s="13" t="s">
        <v>12</v>
      </c>
      <c r="D18" s="82" t="s">
        <v>162</v>
      </c>
      <c r="E18" s="12" t="s">
        <v>35</v>
      </c>
      <c r="F18" s="13">
        <v>183</v>
      </c>
      <c r="G18" s="13">
        <v>9503071</v>
      </c>
      <c r="H18" s="13" t="s">
        <v>254</v>
      </c>
      <c r="I18" s="18" t="s">
        <v>34</v>
      </c>
      <c r="J18" s="19">
        <v>1000</v>
      </c>
      <c r="K18" s="69" t="s">
        <v>128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83">
        <f t="shared" si="3"/>
        <v>12377.95</v>
      </c>
      <c r="P18" s="23">
        <v>45978</v>
      </c>
      <c r="Q18" s="12" t="s">
        <v>132</v>
      </c>
      <c r="R18" s="85">
        <v>520</v>
      </c>
      <c r="S18" s="25" t="s">
        <v>2</v>
      </c>
      <c r="T18" s="23">
        <v>45985</v>
      </c>
      <c r="U18" s="12">
        <v>0</v>
      </c>
      <c r="V18" s="85">
        <v>520</v>
      </c>
      <c r="W18" s="25" t="s">
        <v>2</v>
      </c>
      <c r="X18" s="23">
        <v>45992</v>
      </c>
      <c r="Y18" s="12">
        <v>0</v>
      </c>
      <c r="Z18" s="85">
        <v>520</v>
      </c>
      <c r="AA18" s="25" t="s">
        <v>2</v>
      </c>
      <c r="AB18" s="23">
        <v>45999</v>
      </c>
      <c r="AC18" s="12">
        <v>0</v>
      </c>
      <c r="AD18" s="85">
        <v>520</v>
      </c>
      <c r="AE18" s="25" t="s">
        <v>2</v>
      </c>
      <c r="AF18" s="23">
        <v>46006</v>
      </c>
      <c r="AG18" s="12">
        <v>0</v>
      </c>
      <c r="AH18" s="85">
        <v>520</v>
      </c>
      <c r="AI18" s="25" t="s">
        <v>2</v>
      </c>
      <c r="AJ18" s="23">
        <v>46013</v>
      </c>
      <c r="AK18" s="12">
        <v>0</v>
      </c>
      <c r="AL18" s="85">
        <v>520</v>
      </c>
      <c r="AM18" s="25" t="s">
        <v>2</v>
      </c>
      <c r="AN18" s="23">
        <v>46020</v>
      </c>
      <c r="AO18" s="12">
        <v>0</v>
      </c>
      <c r="AP18" s="85">
        <v>520</v>
      </c>
      <c r="AQ18" s="25" t="s">
        <v>2</v>
      </c>
      <c r="AR18" s="23">
        <v>46027</v>
      </c>
      <c r="AS18" s="12">
        <v>0</v>
      </c>
      <c r="AT18" s="85">
        <v>520</v>
      </c>
      <c r="AU18" s="25" t="s">
        <v>2</v>
      </c>
      <c r="AV18" s="23">
        <v>46034</v>
      </c>
      <c r="AW18" s="12">
        <v>0</v>
      </c>
      <c r="AX18" s="85">
        <v>520</v>
      </c>
      <c r="AY18" s="25" t="s">
        <v>2</v>
      </c>
      <c r="AZ18" s="23">
        <v>46041</v>
      </c>
      <c r="BA18" s="12">
        <v>0</v>
      </c>
      <c r="BB18" s="85">
        <v>520</v>
      </c>
      <c r="BC18" s="25" t="s">
        <v>2</v>
      </c>
      <c r="BD18" s="23">
        <v>46048</v>
      </c>
      <c r="BE18" s="12">
        <v>180</v>
      </c>
      <c r="BF18" s="85">
        <v>420</v>
      </c>
      <c r="BG18" s="25" t="s">
        <v>2</v>
      </c>
      <c r="BH18" s="23">
        <v>46055</v>
      </c>
      <c r="BI18" s="12">
        <v>180</v>
      </c>
      <c r="BJ18" s="85">
        <v>420</v>
      </c>
      <c r="BK18" s="25" t="s">
        <v>2</v>
      </c>
      <c r="BL18" s="23">
        <v>46062</v>
      </c>
      <c r="BM18" s="12">
        <v>180</v>
      </c>
      <c r="BN18" s="85">
        <v>520</v>
      </c>
      <c r="BO18" s="25" t="s">
        <v>2</v>
      </c>
      <c r="BP18" s="23">
        <v>46069</v>
      </c>
      <c r="BQ18" s="12">
        <v>0</v>
      </c>
      <c r="BR18" s="85">
        <v>519.9</v>
      </c>
      <c r="BS18" s="25" t="s">
        <v>2</v>
      </c>
      <c r="BT18" s="23">
        <v>46076</v>
      </c>
      <c r="BU18" s="12">
        <v>149</v>
      </c>
      <c r="BV18" s="85">
        <v>543.04999999999995</v>
      </c>
      <c r="BW18" s="25" t="s">
        <v>2</v>
      </c>
      <c r="BX18" s="23">
        <v>46083</v>
      </c>
      <c r="BY18" s="12">
        <v>146</v>
      </c>
      <c r="BZ18" s="85">
        <v>480</v>
      </c>
      <c r="CA18" s="25" t="s">
        <v>2</v>
      </c>
      <c r="CB18" s="23">
        <v>46090</v>
      </c>
      <c r="CC18" s="12">
        <v>150</v>
      </c>
      <c r="CD18" s="85">
        <v>255</v>
      </c>
      <c r="CE18" s="25" t="s">
        <v>2</v>
      </c>
      <c r="CF18" s="23">
        <v>46097</v>
      </c>
      <c r="CG18" s="12">
        <v>74</v>
      </c>
      <c r="CH18" s="85">
        <v>520</v>
      </c>
      <c r="CI18" s="25" t="s">
        <v>2</v>
      </c>
      <c r="CJ18" s="23">
        <v>46104</v>
      </c>
      <c r="CK18" s="12">
        <v>14</v>
      </c>
      <c r="CL18" s="85">
        <v>520</v>
      </c>
      <c r="CM18" s="25" t="s">
        <v>24</v>
      </c>
      <c r="CN18" s="52"/>
      <c r="CO18" s="53"/>
      <c r="CP18" s="54"/>
      <c r="CQ18" s="54"/>
      <c r="CR18" s="52"/>
      <c r="CS18" s="53"/>
      <c r="CT18" s="54"/>
      <c r="CU18" s="54"/>
      <c r="CV18" s="52"/>
      <c r="CW18" s="53"/>
      <c r="CX18" s="54"/>
      <c r="CY18" s="54"/>
      <c r="CZ18" s="52"/>
      <c r="DA18" s="53"/>
      <c r="DB18" s="54"/>
      <c r="DC18" s="54"/>
      <c r="DD18" s="52"/>
      <c r="DE18" s="53"/>
      <c r="DF18" s="54"/>
      <c r="DG18" s="54"/>
      <c r="DH18" s="52"/>
      <c r="DI18" s="53"/>
      <c r="DJ18" s="54"/>
      <c r="DK18" s="54"/>
      <c r="DL18" s="52"/>
      <c r="DM18" s="53"/>
      <c r="DN18" s="54"/>
      <c r="DO18" s="54"/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53"/>
      <c r="GH18" s="54"/>
      <c r="GI18" s="54"/>
      <c r="GJ18" s="52"/>
      <c r="GK18" s="53"/>
      <c r="GL18" s="54"/>
      <c r="GM18" s="54"/>
      <c r="GN18" s="52"/>
      <c r="GO18" s="53"/>
      <c r="GP18" s="54"/>
      <c r="GQ18" s="54"/>
    </row>
    <row r="19" spans="1:199" ht="27" customHeight="1" x14ac:dyDescent="0.2">
      <c r="A19" s="12">
        <v>17</v>
      </c>
      <c r="B19" s="13" t="s">
        <v>123</v>
      </c>
      <c r="C19" s="13" t="s">
        <v>12</v>
      </c>
      <c r="D19" s="82" t="s">
        <v>162</v>
      </c>
      <c r="E19" s="12" t="s">
        <v>37</v>
      </c>
      <c r="F19" s="13">
        <v>183</v>
      </c>
      <c r="G19" s="13">
        <v>47635750</v>
      </c>
      <c r="H19" s="13" t="s">
        <v>167</v>
      </c>
      <c r="I19" s="18" t="s">
        <v>36</v>
      </c>
      <c r="J19" s="19">
        <v>1000</v>
      </c>
      <c r="K19" s="69" t="s">
        <v>128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83">
        <f t="shared" si="3"/>
        <v>11634.84</v>
      </c>
      <c r="P19" s="23">
        <v>45992</v>
      </c>
      <c r="Q19" s="12" t="s">
        <v>132</v>
      </c>
      <c r="R19" s="85">
        <v>520</v>
      </c>
      <c r="S19" s="25" t="s">
        <v>2</v>
      </c>
      <c r="T19" s="23">
        <v>45999</v>
      </c>
      <c r="U19" s="12">
        <v>0</v>
      </c>
      <c r="V19" s="85">
        <v>520</v>
      </c>
      <c r="W19" s="25" t="s">
        <v>2</v>
      </c>
      <c r="X19" s="23">
        <v>46006</v>
      </c>
      <c r="Y19" s="12">
        <v>0</v>
      </c>
      <c r="Z19" s="85">
        <v>520</v>
      </c>
      <c r="AA19" s="25" t="s">
        <v>2</v>
      </c>
      <c r="AB19" s="23">
        <v>46013</v>
      </c>
      <c r="AC19" s="12">
        <v>105</v>
      </c>
      <c r="AD19" s="85">
        <v>510</v>
      </c>
      <c r="AE19" s="25" t="s">
        <v>2</v>
      </c>
      <c r="AF19" s="23">
        <v>46020</v>
      </c>
      <c r="AG19" s="12">
        <v>145</v>
      </c>
      <c r="AH19" s="85">
        <v>480</v>
      </c>
      <c r="AI19" s="25" t="s">
        <v>2</v>
      </c>
      <c r="AJ19" s="23">
        <v>46027</v>
      </c>
      <c r="AK19" s="12">
        <v>120</v>
      </c>
      <c r="AL19" s="85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53"/>
      <c r="GH19" s="54"/>
      <c r="GI19" s="54"/>
      <c r="GJ19" s="52"/>
      <c r="GK19" s="53"/>
      <c r="GL19" s="54"/>
      <c r="GM19" s="54"/>
      <c r="GN19" s="52"/>
      <c r="GO19" s="53"/>
      <c r="GP19" s="54"/>
      <c r="GQ19" s="54"/>
    </row>
    <row r="20" spans="1:199" ht="27" customHeight="1" x14ac:dyDescent="0.2">
      <c r="A20" s="12">
        <v>18</v>
      </c>
      <c r="B20" s="13" t="s">
        <v>123</v>
      </c>
      <c r="C20" s="87" t="s">
        <v>7</v>
      </c>
      <c r="D20" s="82" t="s">
        <v>162</v>
      </c>
      <c r="E20" s="12" t="s">
        <v>40</v>
      </c>
      <c r="F20" s="13">
        <v>210</v>
      </c>
      <c r="G20" s="13">
        <v>46850186</v>
      </c>
      <c r="H20" s="13" t="s">
        <v>169</v>
      </c>
      <c r="I20" s="18" t="s">
        <v>255</v>
      </c>
      <c r="J20" s="19">
        <v>1000</v>
      </c>
      <c r="K20" s="69" t="s">
        <v>128</v>
      </c>
      <c r="L20" s="89">
        <f ca="1">IFERROR(__xludf.DUMMYFUNCTION("MAX(
  ARRAYFORMULA(
    IF(
      U20:ABF20&lt;&gt;"""",
      IFERROR(VALUE(REGEXEXTRACT(U$1:ABF$1,""\d+"")),0),
      0
    )
  )
)
"),5)</f>
        <v>5</v>
      </c>
      <c r="M20" s="89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83">
        <f t="shared" si="3"/>
        <v>5062.6000000000004</v>
      </c>
      <c r="P20" s="23">
        <v>46076</v>
      </c>
      <c r="Q20" s="12" t="s">
        <v>132</v>
      </c>
      <c r="R20" s="85">
        <v>520</v>
      </c>
      <c r="S20" s="25" t="s">
        <v>2</v>
      </c>
      <c r="T20" s="23">
        <v>46083</v>
      </c>
      <c r="U20" s="12">
        <v>101</v>
      </c>
      <c r="V20" s="85">
        <v>413.4</v>
      </c>
      <c r="W20" s="25" t="s">
        <v>24</v>
      </c>
      <c r="X20" s="23">
        <v>46090</v>
      </c>
      <c r="Y20" s="12">
        <v>47</v>
      </c>
      <c r="Z20" s="85">
        <v>629.20000000000005</v>
      </c>
      <c r="AA20" s="25" t="s">
        <v>2</v>
      </c>
      <c r="AB20" s="23">
        <v>46097</v>
      </c>
      <c r="AC20" s="12">
        <v>55</v>
      </c>
      <c r="AD20" s="85">
        <v>520</v>
      </c>
      <c r="AE20" s="25" t="s">
        <v>24</v>
      </c>
      <c r="AF20" s="23">
        <v>46104</v>
      </c>
      <c r="AG20" s="12">
        <v>135</v>
      </c>
      <c r="AH20" s="85">
        <v>480</v>
      </c>
      <c r="AI20" s="25" t="s">
        <v>24</v>
      </c>
      <c r="AJ20" s="52"/>
      <c r="AK20" s="53"/>
      <c r="AL20" s="54"/>
      <c r="AM20" s="54"/>
      <c r="AN20" s="52"/>
      <c r="AO20" s="53"/>
      <c r="AP20" s="54"/>
      <c r="AQ20" s="54"/>
      <c r="AR20" s="52"/>
      <c r="AS20" s="53"/>
      <c r="AT20" s="54"/>
      <c r="AU20" s="54"/>
      <c r="AV20" s="52"/>
      <c r="AW20" s="53"/>
      <c r="AX20" s="54"/>
      <c r="AY20" s="54"/>
      <c r="AZ20" s="52"/>
      <c r="BA20" s="53"/>
      <c r="BB20" s="54"/>
      <c r="BC20" s="54"/>
      <c r="BD20" s="52"/>
      <c r="BE20" s="53"/>
      <c r="BF20" s="54"/>
      <c r="BG20" s="54"/>
      <c r="BH20" s="52"/>
      <c r="BI20" s="53"/>
      <c r="BJ20" s="54"/>
      <c r="BK20" s="54"/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</row>
    <row r="21" spans="1:199" ht="21" customHeight="1" x14ac:dyDescent="0.2">
      <c r="A21" s="12">
        <v>19</v>
      </c>
      <c r="B21" s="13" t="s">
        <v>123</v>
      </c>
      <c r="C21" s="13" t="s">
        <v>153</v>
      </c>
      <c r="D21" s="82" t="s">
        <v>171</v>
      </c>
      <c r="E21" s="12" t="s">
        <v>38</v>
      </c>
      <c r="F21" s="13">
        <v>261</v>
      </c>
      <c r="G21" s="13">
        <v>3800663</v>
      </c>
      <c r="H21" s="13">
        <v>904013996</v>
      </c>
      <c r="I21" s="18" t="s">
        <v>256</v>
      </c>
      <c r="J21" s="19">
        <v>1000</v>
      </c>
      <c r="K21" s="69" t="s">
        <v>128</v>
      </c>
      <c r="L21" s="89">
        <f ca="1">IFERROR(__xludf.DUMMYFUNCTION("MAX(
  ARRAYFORMULA(
    IF(
      U21:ABF21&lt;&gt;"""",
      IFERROR(VALUE(REGEXEXTRACT(U$1:ABF$1,""\d+"")),0),
      0
    )
  )
)
"),4)</f>
        <v>4</v>
      </c>
      <c r="M21" s="89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83">
        <f t="shared" ref="O21:O27" si="5">N21+(J21*3.45)</f>
        <v>5330</v>
      </c>
      <c r="P21" s="23">
        <v>46083</v>
      </c>
      <c r="Q21" s="12" t="s">
        <v>132</v>
      </c>
      <c r="R21" s="85">
        <v>480</v>
      </c>
      <c r="S21" s="25" t="s">
        <v>2</v>
      </c>
      <c r="T21" s="23">
        <v>46090</v>
      </c>
      <c r="U21" s="12">
        <v>111</v>
      </c>
      <c r="V21" s="85">
        <v>480</v>
      </c>
      <c r="W21" s="25" t="s">
        <v>2</v>
      </c>
      <c r="X21" s="23">
        <v>46097</v>
      </c>
      <c r="Y21" s="12">
        <v>121</v>
      </c>
      <c r="Z21" s="85">
        <v>460</v>
      </c>
      <c r="AA21" s="25" t="s">
        <v>2</v>
      </c>
      <c r="AB21" s="23">
        <v>46104</v>
      </c>
      <c r="AC21" s="12">
        <v>122</v>
      </c>
      <c r="AD21" s="85">
        <v>460</v>
      </c>
      <c r="AE21" s="25" t="s">
        <v>2</v>
      </c>
      <c r="AF21" s="52"/>
      <c r="AG21" s="53"/>
      <c r="AH21" s="54"/>
      <c r="AI21" s="54"/>
      <c r="AJ21" s="52"/>
      <c r="AK21" s="53"/>
      <c r="AL21" s="54"/>
      <c r="AM21" s="54"/>
      <c r="AN21" s="52"/>
      <c r="AO21" s="53"/>
      <c r="AP21" s="54"/>
      <c r="AQ21" s="54"/>
      <c r="AR21" s="52"/>
      <c r="AS21" s="53"/>
      <c r="AT21" s="54"/>
      <c r="AU21" s="54"/>
      <c r="AV21" s="52"/>
      <c r="AW21" s="53"/>
      <c r="AX21" s="54"/>
      <c r="AY21" s="54"/>
      <c r="AZ21" s="52"/>
      <c r="BA21" s="53"/>
      <c r="BB21" s="54"/>
      <c r="BC21" s="54"/>
      <c r="BD21" s="52"/>
      <c r="BE21" s="53"/>
      <c r="BF21" s="54"/>
      <c r="BG21" s="54"/>
      <c r="BH21" s="52"/>
      <c r="BI21" s="53"/>
      <c r="BJ21" s="54"/>
      <c r="BK21" s="54"/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</row>
    <row r="22" spans="1:199" ht="26.25" customHeight="1" x14ac:dyDescent="0.2">
      <c r="A22" s="12">
        <v>20</v>
      </c>
      <c r="B22" s="13" t="s">
        <v>123</v>
      </c>
      <c r="C22" s="13" t="s">
        <v>153</v>
      </c>
      <c r="D22" s="82" t="s">
        <v>171</v>
      </c>
      <c r="E22" s="12" t="s">
        <v>178</v>
      </c>
      <c r="F22" s="13">
        <v>261</v>
      </c>
      <c r="G22" s="90" t="s">
        <v>179</v>
      </c>
      <c r="H22" s="13">
        <v>976385733</v>
      </c>
      <c r="I22" s="18" t="s">
        <v>42</v>
      </c>
      <c r="J22" s="19">
        <v>500</v>
      </c>
      <c r="K22" s="91" t="s">
        <v>175</v>
      </c>
      <c r="L22" s="89">
        <f ca="1">IFERROR(__xludf.DUMMYFUNCTION("MAX(
  ARRAYFORMULA(
    IF(
      U22:ABF22&lt;&gt;"""",
      IFERROR(VALUE(REGEXEXTRACT(U$1:ABF$1,""\d+"")),0),
      0
    )
  )
)
"),0)</f>
        <v>0</v>
      </c>
      <c r="M22" s="89">
        <f ca="1">IFERROR(__xludf.DUMMYFUNCTION("COUNTIF(
  FILTER(T22:ABE22, REGEXMATCH(T$2:ABE$2,""Validación"")),
  ""❌""
)
"),0)</f>
        <v>0</v>
      </c>
      <c r="N22" s="22">
        <f t="shared" si="4"/>
        <v>962</v>
      </c>
      <c r="O22" s="83">
        <f t="shared" si="5"/>
        <v>2687</v>
      </c>
      <c r="P22" s="23">
        <v>46097</v>
      </c>
      <c r="Q22" s="12" t="s">
        <v>132</v>
      </c>
      <c r="R22" s="85">
        <v>480</v>
      </c>
      <c r="S22" s="25" t="s">
        <v>2</v>
      </c>
      <c r="T22" s="23">
        <v>46104</v>
      </c>
      <c r="U22" s="12">
        <v>158</v>
      </c>
      <c r="V22" s="85">
        <v>482</v>
      </c>
      <c r="W22" s="25" t="s">
        <v>2</v>
      </c>
      <c r="X22" s="52"/>
      <c r="Y22" s="53"/>
      <c r="Z22" s="54"/>
      <c r="AA22" s="54"/>
      <c r="AB22" s="52"/>
      <c r="AC22" s="53"/>
      <c r="AD22" s="54"/>
      <c r="AE22" s="54"/>
      <c r="AF22" s="52"/>
      <c r="AG22" s="53"/>
      <c r="AH22" s="54"/>
      <c r="AI22" s="54"/>
      <c r="AJ22" s="52"/>
      <c r="AK22" s="53"/>
      <c r="AL22" s="54"/>
      <c r="AM22" s="54"/>
      <c r="AN22" s="52"/>
      <c r="AO22" s="53"/>
      <c r="AP22" s="54"/>
      <c r="AQ22" s="54"/>
      <c r="AR22" s="52"/>
      <c r="AS22" s="53"/>
      <c r="AT22" s="54"/>
      <c r="AU22" s="54"/>
      <c r="AV22" s="52"/>
      <c r="AW22" s="53"/>
      <c r="AX22" s="54"/>
      <c r="AY22" s="54"/>
      <c r="AZ22" s="52"/>
      <c r="BA22" s="53"/>
      <c r="BB22" s="54"/>
      <c r="BC22" s="54"/>
      <c r="BD22" s="52"/>
      <c r="BE22" s="53"/>
      <c r="BF22" s="54"/>
      <c r="BG22" s="54"/>
      <c r="BH22" s="52"/>
      <c r="BI22" s="53"/>
      <c r="BJ22" s="54"/>
      <c r="BK22" s="54"/>
      <c r="BL22" s="52"/>
      <c r="BM22" s="53"/>
      <c r="BN22" s="54"/>
      <c r="BO22" s="54"/>
      <c r="BP22" s="52"/>
      <c r="BQ22" s="53"/>
      <c r="BR22" s="54"/>
      <c r="BS22" s="54"/>
      <c r="BT22" s="52"/>
      <c r="BU22" s="53"/>
      <c r="BV22" s="54"/>
      <c r="BW22" s="54"/>
      <c r="BX22" s="52"/>
      <c r="BY22" s="53"/>
      <c r="BZ22" s="54"/>
      <c r="CA22" s="54"/>
      <c r="CB22" s="52"/>
      <c r="CC22" s="53"/>
      <c r="CD22" s="54"/>
      <c r="CE22" s="54"/>
      <c r="CF22" s="52"/>
      <c r="CG22" s="53"/>
      <c r="CH22" s="54"/>
      <c r="CI22" s="54"/>
      <c r="CJ22" s="52"/>
      <c r="CK22" s="53"/>
      <c r="CL22" s="54"/>
      <c r="CM22" s="54"/>
      <c r="CN22" s="52"/>
      <c r="CO22" s="53"/>
      <c r="CP22" s="54"/>
      <c r="CQ22" s="54"/>
      <c r="CR22" s="52"/>
      <c r="CS22" s="53"/>
      <c r="CT22" s="54"/>
      <c r="CU22" s="54"/>
      <c r="CV22" s="52"/>
      <c r="CW22" s="53"/>
      <c r="CX22" s="54"/>
      <c r="CY22" s="54"/>
      <c r="CZ22" s="52"/>
      <c r="DA22" s="53"/>
      <c r="DB22" s="54"/>
      <c r="DC22" s="54"/>
      <c r="DD22" s="52"/>
      <c r="DE22" s="53"/>
      <c r="DF22" s="54"/>
      <c r="DG22" s="54"/>
      <c r="DH22" s="52"/>
      <c r="DI22" s="53"/>
      <c r="DJ22" s="54"/>
      <c r="DK22" s="54"/>
      <c r="DL22" s="52"/>
      <c r="DM22" s="53"/>
      <c r="DN22" s="54"/>
      <c r="DO22" s="54"/>
      <c r="DP22" s="52"/>
      <c r="DQ22" s="53"/>
      <c r="DR22" s="54"/>
      <c r="DS22" s="54"/>
      <c r="DT22" s="52"/>
      <c r="DU22" s="53"/>
      <c r="DV22" s="54"/>
      <c r="DW22" s="54"/>
      <c r="DX22" s="52"/>
      <c r="DY22" s="53"/>
      <c r="DZ22" s="54"/>
      <c r="EA22" s="54"/>
      <c r="EB22" s="52"/>
      <c r="EC22" s="53"/>
      <c r="ED22" s="54"/>
      <c r="EE22" s="54"/>
      <c r="EF22" s="52"/>
      <c r="EG22" s="53"/>
      <c r="EH22" s="54"/>
      <c r="EI22" s="54"/>
      <c r="EJ22" s="52"/>
      <c r="EK22" s="53"/>
      <c r="EL22" s="54"/>
      <c r="EM22" s="54"/>
      <c r="EN22" s="52"/>
      <c r="EO22" s="53"/>
      <c r="EP22" s="54"/>
      <c r="EQ22" s="54"/>
      <c r="ER22" s="52"/>
      <c r="ES22" s="53"/>
      <c r="ET22" s="54"/>
      <c r="EU22" s="54"/>
      <c r="EV22" s="52"/>
      <c r="EW22" s="53"/>
      <c r="EX22" s="54"/>
      <c r="EY22" s="54"/>
      <c r="EZ22" s="52"/>
      <c r="FA22" s="53"/>
      <c r="FB22" s="54"/>
      <c r="FC22" s="54"/>
      <c r="FD22" s="52"/>
      <c r="FE22" s="53"/>
      <c r="FF22" s="54"/>
      <c r="FG22" s="54"/>
      <c r="FH22" s="52"/>
      <c r="FI22" s="53"/>
      <c r="FJ22" s="54"/>
      <c r="FK22" s="54"/>
      <c r="FL22" s="52"/>
      <c r="FM22" s="53"/>
      <c r="FN22" s="54"/>
      <c r="FO22" s="54"/>
      <c r="FP22" s="52"/>
      <c r="FQ22" s="53"/>
      <c r="FR22" s="54"/>
      <c r="FS22" s="54"/>
      <c r="FT22" s="52"/>
      <c r="FU22" s="53"/>
      <c r="FV22" s="54"/>
      <c r="FW22" s="54"/>
      <c r="FX22" s="52"/>
      <c r="FY22" s="53"/>
      <c r="FZ22" s="54"/>
      <c r="GA22" s="54"/>
      <c r="GB22" s="52"/>
      <c r="GC22" s="53"/>
      <c r="GD22" s="54"/>
      <c r="GE22" s="54"/>
      <c r="GF22" s="52"/>
      <c r="GG22" s="53"/>
      <c r="GH22" s="54"/>
      <c r="GI22" s="54"/>
      <c r="GJ22" s="52"/>
      <c r="GK22" s="53"/>
      <c r="GL22" s="54"/>
      <c r="GM22" s="54"/>
      <c r="GN22" s="52"/>
      <c r="GO22" s="53"/>
      <c r="GP22" s="54"/>
      <c r="GQ22" s="54"/>
    </row>
    <row r="23" spans="1:199" ht="23.25" customHeight="1" x14ac:dyDescent="0.2">
      <c r="A23" s="12">
        <v>21</v>
      </c>
      <c r="B23" s="13" t="s">
        <v>123</v>
      </c>
      <c r="C23" s="13" t="s">
        <v>153</v>
      </c>
      <c r="D23" s="82" t="s">
        <v>171</v>
      </c>
      <c r="E23" s="12" t="s">
        <v>174</v>
      </c>
      <c r="F23" s="13">
        <v>261</v>
      </c>
      <c r="G23" s="13">
        <v>47382328</v>
      </c>
      <c r="H23" s="13">
        <v>933785255</v>
      </c>
      <c r="I23" s="18" t="s">
        <v>43</v>
      </c>
      <c r="J23" s="19">
        <v>500</v>
      </c>
      <c r="K23" s="91" t="s">
        <v>175</v>
      </c>
      <c r="L23" s="89">
        <f ca="1">IFERROR(__xludf.DUMMYFUNCTION("MAX(
  ARRAYFORMULA(
    IF(
      U23:ABF23&lt;&gt;"""",
      IFERROR(VALUE(REGEXEXTRACT(U$1:ABF$1,""\d+"")),0),
      0
    )
  )
)
"),3)</f>
        <v>3</v>
      </c>
      <c r="M23" s="89">
        <f ca="1">IFERROR(__xludf.DUMMYFUNCTION("COUNTIF(
  FILTER(T23:ABE23, REGEXMATCH(T$2:ABE$2,""Validación"")),
  ""❌""
)
"),0)</f>
        <v>0</v>
      </c>
      <c r="N23" s="22">
        <f t="shared" si="4"/>
        <v>1370</v>
      </c>
      <c r="O23" s="83">
        <f t="shared" si="5"/>
        <v>3095</v>
      </c>
      <c r="P23" s="23">
        <v>46090</v>
      </c>
      <c r="Q23" s="12" t="s">
        <v>132</v>
      </c>
      <c r="R23" s="85">
        <v>480</v>
      </c>
      <c r="S23" s="25" t="s">
        <v>2</v>
      </c>
      <c r="T23" s="23">
        <v>46097</v>
      </c>
      <c r="U23" s="12">
        <v>121</v>
      </c>
      <c r="V23" s="85">
        <v>460</v>
      </c>
      <c r="W23" s="25" t="s">
        <v>2</v>
      </c>
      <c r="X23" s="23">
        <v>46104</v>
      </c>
      <c r="Y23" s="12">
        <v>154</v>
      </c>
      <c r="Z23" s="85">
        <v>430</v>
      </c>
      <c r="AA23" s="25" t="s">
        <v>2</v>
      </c>
      <c r="AB23" s="52"/>
      <c r="AC23" s="53"/>
      <c r="AD23" s="54"/>
      <c r="AE23" s="54"/>
      <c r="AF23" s="52"/>
      <c r="AG23" s="53"/>
      <c r="AH23" s="54"/>
      <c r="AI23" s="54"/>
      <c r="AJ23" s="52"/>
      <c r="AK23" s="53"/>
      <c r="AL23" s="54"/>
      <c r="AM23" s="54"/>
      <c r="AN23" s="52"/>
      <c r="AO23" s="53"/>
      <c r="AP23" s="54"/>
      <c r="AQ23" s="54"/>
      <c r="AR23" s="52"/>
      <c r="AS23" s="53"/>
      <c r="AT23" s="54"/>
      <c r="AU23" s="54"/>
      <c r="AV23" s="52"/>
      <c r="AW23" s="53"/>
      <c r="AX23" s="54"/>
      <c r="AY23" s="54"/>
      <c r="AZ23" s="52"/>
      <c r="BA23" s="53"/>
      <c r="BB23" s="54"/>
      <c r="BC23" s="54"/>
      <c r="BD23" s="52"/>
      <c r="BE23" s="53"/>
      <c r="BF23" s="54"/>
      <c r="BG23" s="54"/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>
        <v>2</v>
      </c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</row>
    <row r="24" spans="1:199" ht="24.75" customHeight="1" x14ac:dyDescent="0.2">
      <c r="A24" s="12">
        <v>22</v>
      </c>
      <c r="B24" s="13" t="s">
        <v>123</v>
      </c>
      <c r="C24" s="13" t="s">
        <v>153</v>
      </c>
      <c r="D24" s="82" t="s">
        <v>171</v>
      </c>
      <c r="E24" s="12" t="s">
        <v>176</v>
      </c>
      <c r="F24" s="96">
        <v>261</v>
      </c>
      <c r="G24" s="96">
        <v>41449391</v>
      </c>
      <c r="H24" s="99">
        <v>984435470</v>
      </c>
      <c r="I24" s="96" t="s">
        <v>39</v>
      </c>
      <c r="J24" s="19">
        <v>1000</v>
      </c>
      <c r="K24" s="69" t="s">
        <v>128</v>
      </c>
      <c r="L24" s="89">
        <f ca="1">IFERROR(__xludf.DUMMYFUNCTION("MAX(
  ARRAYFORMULA(
    IF(
      U24:ABF24&lt;&gt;"""",
      IFERROR(VALUE(REGEXEXTRACT(U$1:ABF$1,""\d+"")),0),
      0
    )
  )
)
"),0)</f>
        <v>0</v>
      </c>
      <c r="M24" s="89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83">
        <f t="shared" si="5"/>
        <v>4410.0200000000004</v>
      </c>
      <c r="P24" s="23">
        <v>46098</v>
      </c>
      <c r="Q24" s="12" t="s">
        <v>132</v>
      </c>
      <c r="R24" s="85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7"/>
      <c r="Y24" s="12"/>
      <c r="Z24" s="95"/>
      <c r="AA24" s="95"/>
      <c r="AB24" s="87"/>
      <c r="AC24" s="12"/>
      <c r="AD24" s="95"/>
      <c r="AE24" s="95"/>
      <c r="AF24" s="87"/>
      <c r="AG24" s="12"/>
      <c r="AH24" s="95"/>
      <c r="AI24" s="95"/>
      <c r="AJ24" s="87"/>
      <c r="AK24" s="12"/>
      <c r="AL24" s="95"/>
      <c r="AM24" s="95"/>
      <c r="AN24" s="87"/>
      <c r="AO24" s="12"/>
      <c r="AP24" s="95"/>
      <c r="AQ24" s="95"/>
      <c r="AR24" s="87"/>
      <c r="AS24" s="12"/>
      <c r="AT24" s="95"/>
      <c r="AU24" s="95"/>
      <c r="AV24" s="87"/>
      <c r="AW24" s="12"/>
      <c r="AX24" s="95"/>
      <c r="AY24" s="95"/>
      <c r="AZ24" s="87"/>
      <c r="BA24" s="12"/>
      <c r="BB24" s="95"/>
      <c r="BC24" s="95"/>
      <c r="BD24" s="87"/>
      <c r="BE24" s="12"/>
      <c r="BF24" s="95"/>
      <c r="BG24" s="95"/>
      <c r="BH24" s="87"/>
      <c r="BI24" s="12"/>
      <c r="BJ24" s="95"/>
      <c r="BK24" s="95"/>
      <c r="BL24" s="87"/>
      <c r="BM24" s="12"/>
      <c r="BN24" s="95"/>
      <c r="BO24" s="95"/>
      <c r="BP24" s="87"/>
      <c r="BQ24" s="12"/>
      <c r="BR24" s="95"/>
      <c r="BS24" s="95"/>
      <c r="BT24" s="87"/>
      <c r="BU24" s="12"/>
      <c r="BV24" s="95"/>
      <c r="BW24" s="95"/>
      <c r="BX24" s="87"/>
      <c r="BY24" s="12"/>
      <c r="BZ24" s="95"/>
      <c r="CA24" s="95"/>
      <c r="CB24" s="87"/>
      <c r="CC24" s="12"/>
      <c r="CD24" s="95"/>
      <c r="CE24" s="95"/>
      <c r="CF24" s="87"/>
      <c r="CG24" s="12"/>
      <c r="CH24" s="95"/>
      <c r="CI24" s="95"/>
      <c r="CJ24" s="87"/>
      <c r="CK24" s="12"/>
      <c r="CL24" s="95"/>
      <c r="CM24" s="95"/>
      <c r="CN24" s="87"/>
      <c r="CO24" s="12"/>
      <c r="CP24" s="95"/>
      <c r="CQ24" s="95"/>
      <c r="CR24" s="87"/>
      <c r="CS24" s="12"/>
      <c r="CT24" s="95"/>
      <c r="CU24" s="95"/>
      <c r="CV24" s="87"/>
      <c r="CW24" s="12"/>
      <c r="CX24" s="95"/>
      <c r="CY24" s="95"/>
      <c r="CZ24" s="87"/>
      <c r="DA24" s="12"/>
      <c r="DB24" s="95"/>
      <c r="DC24" s="95"/>
      <c r="DD24" s="87"/>
      <c r="DE24" s="12"/>
      <c r="DF24" s="95"/>
      <c r="DG24" s="95"/>
      <c r="DH24" s="87"/>
      <c r="DI24" s="12"/>
      <c r="DJ24" s="95"/>
      <c r="DK24" s="95"/>
      <c r="DL24" s="87"/>
      <c r="DM24" s="12"/>
      <c r="DN24" s="95"/>
      <c r="DO24" s="95"/>
      <c r="DP24" s="87"/>
      <c r="DQ24" s="12"/>
      <c r="DR24" s="95"/>
      <c r="DS24" s="95"/>
      <c r="DT24" s="87"/>
      <c r="DU24" s="12"/>
      <c r="DV24" s="95"/>
      <c r="DW24" s="95"/>
      <c r="DX24" s="87"/>
      <c r="DY24" s="12"/>
      <c r="DZ24" s="95"/>
      <c r="EA24" s="95"/>
      <c r="EB24" s="87"/>
      <c r="EC24" s="12"/>
      <c r="ED24" s="95"/>
      <c r="EE24" s="95"/>
      <c r="EF24" s="87"/>
      <c r="EG24" s="12"/>
      <c r="EH24" s="95"/>
      <c r="EI24" s="95"/>
      <c r="EJ24" s="87"/>
      <c r="EK24" s="12"/>
      <c r="EL24" s="95"/>
      <c r="EM24" s="95"/>
      <c r="EN24" s="87"/>
      <c r="EO24" s="12"/>
      <c r="EP24" s="95"/>
      <c r="EQ24" s="95"/>
      <c r="ER24" s="87"/>
      <c r="ES24" s="12"/>
      <c r="ET24" s="95"/>
      <c r="EU24" s="95"/>
      <c r="EV24" s="87"/>
      <c r="EW24" s="12"/>
      <c r="EX24" s="95"/>
      <c r="EY24" s="95"/>
      <c r="EZ24" s="87"/>
      <c r="FA24" s="12"/>
      <c r="FB24" s="95"/>
      <c r="FC24" s="95"/>
      <c r="FD24" s="87"/>
      <c r="FE24" s="12"/>
      <c r="FF24" s="95"/>
      <c r="FG24" s="95"/>
      <c r="FH24" s="87"/>
      <c r="FI24" s="12"/>
      <c r="FJ24" s="95"/>
      <c r="FK24" s="95"/>
      <c r="FL24" s="87"/>
      <c r="FM24" s="12"/>
      <c r="FN24" s="95"/>
      <c r="FO24" s="95"/>
      <c r="FP24" s="87"/>
      <c r="FQ24" s="12"/>
      <c r="FR24" s="95"/>
      <c r="FS24" s="95"/>
      <c r="FT24" s="87"/>
      <c r="FU24" s="12"/>
      <c r="FV24" s="95"/>
      <c r="FW24" s="95"/>
      <c r="FX24" s="87"/>
      <c r="FY24" s="12"/>
      <c r="FZ24" s="95"/>
      <c r="GA24" s="95"/>
      <c r="GB24" s="87"/>
      <c r="GC24" s="12"/>
      <c r="GD24" s="95"/>
      <c r="GE24" s="95"/>
      <c r="GF24" s="87"/>
      <c r="GG24" s="12"/>
      <c r="GH24" s="95"/>
      <c r="GI24" s="95"/>
      <c r="GJ24" s="87"/>
      <c r="GK24" s="12"/>
      <c r="GL24" s="95"/>
      <c r="GM24" s="95"/>
      <c r="GN24" s="87"/>
      <c r="GO24" s="12"/>
      <c r="GP24" s="95"/>
      <c r="GQ24" s="95"/>
    </row>
    <row r="25" spans="1:199" ht="23.25" customHeight="1" x14ac:dyDescent="0.2">
      <c r="A25" s="12">
        <v>23</v>
      </c>
      <c r="B25" s="13" t="s">
        <v>123</v>
      </c>
      <c r="C25" s="13" t="s">
        <v>153</v>
      </c>
      <c r="D25" s="82" t="s">
        <v>171</v>
      </c>
      <c r="E25" s="12" t="s">
        <v>181</v>
      </c>
      <c r="F25" s="96">
        <v>261</v>
      </c>
      <c r="G25" s="97" t="s">
        <v>182</v>
      </c>
      <c r="H25" s="99">
        <v>917611185</v>
      </c>
      <c r="I25" s="96" t="s">
        <v>41</v>
      </c>
      <c r="J25" s="19">
        <v>500</v>
      </c>
      <c r="K25" s="91" t="s">
        <v>175</v>
      </c>
      <c r="L25" s="89">
        <f ca="1">IFERROR(__xludf.DUMMYFUNCTION("MAX(
  ARRAYFORMULA(
    IF(
      U25:ABF25&lt;&gt;"""",
      IFERROR(VALUE(REGEXEXTRACT(U$1:ABF$1,""\d+"")),0),
      0
    )
  )
)
"),0)</f>
        <v>0</v>
      </c>
      <c r="M25" s="89">
        <f ca="1">IFERROR(__xludf.DUMMYFUNCTION("COUNTIF(
  FILTER(T25:ABE25, REGEXMATCH(T$2:ABE$2,""Validación"")),
  ""❌""
)
"),0)</f>
        <v>0</v>
      </c>
      <c r="N25" s="22">
        <f t="shared" si="4"/>
        <v>940</v>
      </c>
      <c r="O25" s="83">
        <f t="shared" si="5"/>
        <v>2665</v>
      </c>
      <c r="P25" s="23">
        <v>46098</v>
      </c>
      <c r="Q25" s="12" t="s">
        <v>132</v>
      </c>
      <c r="R25" s="85">
        <v>480</v>
      </c>
      <c r="S25" s="25" t="s">
        <v>2</v>
      </c>
      <c r="T25" s="23">
        <v>46104</v>
      </c>
      <c r="U25" s="12">
        <v>124</v>
      </c>
      <c r="V25" s="85">
        <v>460</v>
      </c>
      <c r="W25" s="25" t="s">
        <v>2</v>
      </c>
      <c r="X25" s="87"/>
      <c r="Y25" s="12"/>
      <c r="Z25" s="95"/>
      <c r="AA25" s="95"/>
      <c r="AB25" s="87"/>
      <c r="AC25" s="12"/>
      <c r="AD25" s="95"/>
      <c r="AE25" s="95"/>
      <c r="AF25" s="87"/>
      <c r="AG25" s="12"/>
      <c r="AH25" s="95"/>
      <c r="AI25" s="95"/>
      <c r="AJ25" s="87"/>
      <c r="AK25" s="12"/>
      <c r="AL25" s="95"/>
      <c r="AM25" s="95"/>
      <c r="AN25" s="87"/>
      <c r="AO25" s="12"/>
      <c r="AP25" s="95"/>
      <c r="AQ25" s="95"/>
      <c r="AR25" s="87"/>
      <c r="AS25" s="12"/>
      <c r="AT25" s="95"/>
      <c r="AU25" s="95"/>
      <c r="AV25" s="87"/>
      <c r="AW25" s="12"/>
      <c r="AX25" s="95"/>
      <c r="AY25" s="95"/>
      <c r="AZ25" s="87"/>
      <c r="BA25" s="12"/>
      <c r="BB25" s="95"/>
      <c r="BC25" s="95"/>
      <c r="BD25" s="87"/>
      <c r="BE25" s="12"/>
      <c r="BF25" s="95"/>
      <c r="BG25" s="95"/>
      <c r="BH25" s="87"/>
      <c r="BI25" s="12"/>
      <c r="BJ25" s="95"/>
      <c r="BK25" s="95"/>
      <c r="BL25" s="87"/>
      <c r="BM25" s="12"/>
      <c r="BN25" s="95"/>
      <c r="BO25" s="95"/>
      <c r="BP25" s="87"/>
      <c r="BQ25" s="12"/>
      <c r="BR25" s="95"/>
      <c r="BS25" s="95"/>
      <c r="BT25" s="87"/>
      <c r="BU25" s="12"/>
      <c r="BV25" s="95"/>
      <c r="BW25" s="95"/>
      <c r="BX25" s="87"/>
      <c r="BY25" s="12"/>
      <c r="BZ25" s="95"/>
      <c r="CA25" s="95"/>
      <c r="CB25" s="87"/>
      <c r="CC25" s="12"/>
      <c r="CD25" s="95"/>
      <c r="CE25" s="95"/>
      <c r="CF25" s="87"/>
      <c r="CG25" s="12"/>
      <c r="CH25" s="95"/>
      <c r="CI25" s="95"/>
      <c r="CJ25" s="87"/>
      <c r="CK25" s="12"/>
      <c r="CL25" s="95"/>
      <c r="CM25" s="95"/>
      <c r="CN25" s="87"/>
      <c r="CO25" s="12"/>
      <c r="CP25" s="95"/>
      <c r="CQ25" s="95"/>
      <c r="CR25" s="87"/>
      <c r="CS25" s="12"/>
      <c r="CT25" s="95"/>
      <c r="CU25" s="95"/>
      <c r="CV25" s="87"/>
      <c r="CW25" s="12"/>
      <c r="CX25" s="95"/>
      <c r="CY25" s="95"/>
      <c r="CZ25" s="87"/>
      <c r="DA25" s="12"/>
      <c r="DB25" s="95"/>
      <c r="DC25" s="95"/>
      <c r="DD25" s="87"/>
      <c r="DE25" s="12"/>
      <c r="DF25" s="95"/>
      <c r="DG25" s="95"/>
      <c r="DH25" s="87"/>
      <c r="DI25" s="12"/>
      <c r="DJ25" s="95"/>
      <c r="DK25" s="95"/>
      <c r="DL25" s="87"/>
      <c r="DM25" s="12"/>
      <c r="DN25" s="95"/>
      <c r="DO25" s="95"/>
      <c r="DP25" s="87"/>
      <c r="DQ25" s="12"/>
      <c r="DR25" s="95"/>
      <c r="DS25" s="95"/>
      <c r="DT25" s="87"/>
      <c r="DU25" s="12"/>
      <c r="DV25" s="95"/>
      <c r="DW25" s="95"/>
      <c r="DX25" s="87"/>
      <c r="DY25" s="12"/>
      <c r="DZ25" s="95"/>
      <c r="EA25" s="95"/>
      <c r="EB25" s="87"/>
      <c r="EC25" s="12"/>
      <c r="ED25" s="95"/>
      <c r="EE25" s="95"/>
      <c r="EF25" s="87"/>
      <c r="EG25" s="12"/>
      <c r="EH25" s="95"/>
      <c r="EI25" s="95"/>
      <c r="EJ25" s="87"/>
      <c r="EK25" s="12"/>
      <c r="EL25" s="95"/>
      <c r="EM25" s="95"/>
      <c r="EN25" s="87"/>
      <c r="EO25" s="12"/>
      <c r="EP25" s="95"/>
      <c r="EQ25" s="95"/>
      <c r="ER25" s="87"/>
      <c r="ES25" s="12"/>
      <c r="ET25" s="95"/>
      <c r="EU25" s="95"/>
      <c r="EV25" s="87"/>
      <c r="EW25" s="12"/>
      <c r="EX25" s="95"/>
      <c r="EY25" s="95"/>
      <c r="EZ25" s="87"/>
      <c r="FA25" s="12"/>
      <c r="FB25" s="95"/>
      <c r="FC25" s="95"/>
      <c r="FD25" s="87"/>
      <c r="FE25" s="12"/>
      <c r="FF25" s="95"/>
      <c r="FG25" s="95"/>
      <c r="FH25" s="87"/>
      <c r="FI25" s="12"/>
      <c r="FJ25" s="95"/>
      <c r="FK25" s="95"/>
      <c r="FL25" s="87"/>
      <c r="FM25" s="12"/>
      <c r="FN25" s="95"/>
      <c r="FO25" s="95"/>
      <c r="FP25" s="87"/>
      <c r="FQ25" s="12"/>
      <c r="FR25" s="95"/>
      <c r="FS25" s="95"/>
      <c r="FT25" s="87"/>
      <c r="FU25" s="12"/>
      <c r="FV25" s="95"/>
      <c r="FW25" s="95"/>
      <c r="FX25" s="87"/>
      <c r="FY25" s="12"/>
      <c r="FZ25" s="95"/>
      <c r="GA25" s="95"/>
      <c r="GB25" s="87"/>
      <c r="GC25" s="12"/>
      <c r="GD25" s="95"/>
      <c r="GE25" s="95"/>
      <c r="GF25" s="87"/>
      <c r="GG25" s="12"/>
      <c r="GH25" s="95"/>
      <c r="GI25" s="95"/>
      <c r="GJ25" s="87"/>
      <c r="GK25" s="12"/>
      <c r="GL25" s="95"/>
      <c r="GM25" s="95"/>
      <c r="GN25" s="87"/>
      <c r="GO25" s="12"/>
      <c r="GP25" s="95"/>
      <c r="GQ25" s="95"/>
    </row>
    <row r="26" spans="1:199" ht="24" customHeight="1" x14ac:dyDescent="0.2">
      <c r="A26" s="12">
        <v>24</v>
      </c>
      <c r="B26" s="13" t="s">
        <v>123</v>
      </c>
      <c r="C26" s="13" t="s">
        <v>153</v>
      </c>
      <c r="D26" s="82" t="s">
        <v>171</v>
      </c>
      <c r="E26" s="12" t="s">
        <v>184</v>
      </c>
      <c r="F26" s="96">
        <v>261</v>
      </c>
      <c r="G26" s="97" t="s">
        <v>185</v>
      </c>
      <c r="H26" s="96">
        <v>969654289</v>
      </c>
      <c r="I26" s="96" t="s">
        <v>44</v>
      </c>
      <c r="J26" s="19">
        <v>500</v>
      </c>
      <c r="K26" s="91" t="s">
        <v>175</v>
      </c>
      <c r="L26" s="89">
        <f ca="1">IFERROR(__xludf.DUMMYFUNCTION("MAX(
  ARRAYFORMULA(
    IF(
      U26:ABF26&lt;&gt;"""",
      IFERROR(VALUE(REGEXEXTRACT(U$1:ABF$1,""\d+"")),0),
      0
    )
  )
)
"),0)</f>
        <v>0</v>
      </c>
      <c r="M26" s="89">
        <f ca="1">IFERROR(__xludf.DUMMYFUNCTION("COUNTIF(
  FILTER(T26:ABE26, REGEXMATCH(T$2:ABE$2,""Validación"")),
  ""❌""
)
"),0)</f>
        <v>0</v>
      </c>
      <c r="N26" s="22">
        <f t="shared" si="4"/>
        <v>940</v>
      </c>
      <c r="O26" s="83">
        <f t="shared" si="5"/>
        <v>2665</v>
      </c>
      <c r="P26" s="23">
        <v>46098</v>
      </c>
      <c r="Q26" s="12" t="s">
        <v>132</v>
      </c>
      <c r="R26" s="85">
        <v>480</v>
      </c>
      <c r="S26" s="25" t="s">
        <v>2</v>
      </c>
      <c r="T26" s="23">
        <v>46104</v>
      </c>
      <c r="U26" s="12">
        <v>121</v>
      </c>
      <c r="V26" s="85">
        <v>460</v>
      </c>
      <c r="W26" s="25" t="s">
        <v>2</v>
      </c>
      <c r="X26" s="87"/>
      <c r="Y26" s="12"/>
      <c r="Z26" s="95"/>
      <c r="AA26" s="95"/>
      <c r="AB26" s="87"/>
      <c r="AC26" s="12"/>
      <c r="AD26" s="95"/>
      <c r="AE26" s="95"/>
      <c r="AF26" s="87"/>
      <c r="AG26" s="12"/>
      <c r="AH26" s="95"/>
      <c r="AI26" s="95"/>
      <c r="AJ26" s="87"/>
      <c r="AK26" s="12"/>
      <c r="AL26" s="95"/>
      <c r="AM26" s="95"/>
      <c r="AN26" s="87"/>
      <c r="AO26" s="12"/>
      <c r="AP26" s="95"/>
      <c r="AQ26" s="95"/>
      <c r="AR26" s="87"/>
      <c r="AS26" s="12"/>
      <c r="AT26" s="95"/>
      <c r="AU26" s="95"/>
      <c r="AV26" s="87"/>
      <c r="AW26" s="12"/>
      <c r="AX26" s="95"/>
      <c r="AY26" s="95"/>
      <c r="AZ26" s="87"/>
      <c r="BA26" s="12"/>
      <c r="BB26" s="95"/>
      <c r="BC26" s="95"/>
      <c r="BD26" s="87"/>
      <c r="BE26" s="12"/>
      <c r="BF26" s="95"/>
      <c r="BG26" s="95"/>
      <c r="BH26" s="87"/>
      <c r="BI26" s="12"/>
      <c r="BJ26" s="95"/>
      <c r="BK26" s="95"/>
      <c r="BL26" s="87"/>
      <c r="BM26" s="12"/>
      <c r="BN26" s="95"/>
      <c r="BO26" s="95"/>
      <c r="BP26" s="87"/>
      <c r="BQ26" s="12"/>
      <c r="BR26" s="95"/>
      <c r="BS26" s="95"/>
      <c r="BT26" s="87"/>
      <c r="BU26" s="12"/>
      <c r="BV26" s="95"/>
      <c r="BW26" s="95"/>
      <c r="BX26" s="87"/>
      <c r="BY26" s="12"/>
      <c r="BZ26" s="95"/>
      <c r="CA26" s="95"/>
      <c r="CB26" s="87"/>
      <c r="CC26" s="12"/>
      <c r="CD26" s="95"/>
      <c r="CE26" s="95"/>
      <c r="CF26" s="87"/>
      <c r="CG26" s="12"/>
      <c r="CH26" s="95"/>
      <c r="CI26" s="95"/>
      <c r="CJ26" s="87"/>
      <c r="CK26" s="12"/>
      <c r="CL26" s="95"/>
      <c r="CM26" s="95"/>
      <c r="CN26" s="87"/>
      <c r="CO26" s="12"/>
      <c r="CP26" s="95"/>
      <c r="CQ26" s="95"/>
      <c r="CR26" s="87"/>
      <c r="CS26" s="12"/>
      <c r="CT26" s="95"/>
      <c r="CU26" s="95"/>
      <c r="CV26" s="87"/>
      <c r="CW26" s="12"/>
      <c r="CX26" s="95"/>
      <c r="CY26" s="95"/>
      <c r="CZ26" s="87"/>
      <c r="DA26" s="12"/>
      <c r="DB26" s="95"/>
      <c r="DC26" s="95"/>
      <c r="DD26" s="87"/>
      <c r="DE26" s="12"/>
      <c r="DF26" s="95"/>
      <c r="DG26" s="95"/>
      <c r="DH26" s="87"/>
      <c r="DI26" s="12"/>
      <c r="DJ26" s="95"/>
      <c r="DK26" s="95"/>
      <c r="DL26" s="87"/>
      <c r="DM26" s="12"/>
      <c r="DN26" s="95"/>
      <c r="DO26" s="95"/>
      <c r="DP26" s="87"/>
      <c r="DQ26" s="12"/>
      <c r="DR26" s="95"/>
      <c r="DS26" s="95"/>
      <c r="DT26" s="87"/>
      <c r="DU26" s="12"/>
      <c r="DV26" s="95"/>
      <c r="DW26" s="95"/>
      <c r="DX26" s="87"/>
      <c r="DY26" s="12"/>
      <c r="DZ26" s="95"/>
      <c r="EA26" s="95"/>
      <c r="EB26" s="87"/>
      <c r="EC26" s="12"/>
      <c r="ED26" s="95"/>
      <c r="EE26" s="95"/>
      <c r="EF26" s="87"/>
      <c r="EG26" s="12"/>
      <c r="EH26" s="95"/>
      <c r="EI26" s="95"/>
      <c r="EJ26" s="87"/>
      <c r="EK26" s="12"/>
      <c r="EL26" s="95"/>
      <c r="EM26" s="95"/>
      <c r="EN26" s="87"/>
      <c r="EO26" s="12"/>
      <c r="EP26" s="95"/>
      <c r="EQ26" s="95"/>
      <c r="ER26" s="87"/>
      <c r="ES26" s="12"/>
      <c r="ET26" s="95"/>
      <c r="EU26" s="95"/>
      <c r="EV26" s="87"/>
      <c r="EW26" s="12"/>
      <c r="EX26" s="95"/>
      <c r="EY26" s="95"/>
      <c r="EZ26" s="87"/>
      <c r="FA26" s="12"/>
      <c r="FB26" s="95"/>
      <c r="FC26" s="95"/>
      <c r="FD26" s="87"/>
      <c r="FE26" s="12"/>
      <c r="FF26" s="95"/>
      <c r="FG26" s="95"/>
      <c r="FH26" s="87"/>
      <c r="FI26" s="12"/>
      <c r="FJ26" s="95"/>
      <c r="FK26" s="95"/>
      <c r="FL26" s="87"/>
      <c r="FM26" s="12"/>
      <c r="FN26" s="95"/>
      <c r="FO26" s="95"/>
      <c r="FP26" s="87"/>
      <c r="FQ26" s="12"/>
      <c r="FR26" s="95"/>
      <c r="FS26" s="95"/>
      <c r="FT26" s="87"/>
      <c r="FU26" s="12"/>
      <c r="FV26" s="95"/>
      <c r="FW26" s="95"/>
      <c r="FX26" s="87"/>
      <c r="FY26" s="12"/>
      <c r="FZ26" s="95"/>
      <c r="GA26" s="95"/>
      <c r="GB26" s="87"/>
      <c r="GC26" s="12"/>
      <c r="GD26" s="95"/>
      <c r="GE26" s="95"/>
      <c r="GF26" s="87"/>
      <c r="GG26" s="12"/>
      <c r="GH26" s="95"/>
      <c r="GI26" s="95"/>
      <c r="GJ26" s="87"/>
      <c r="GK26" s="12"/>
      <c r="GL26" s="95"/>
      <c r="GM26" s="95"/>
      <c r="GN26" s="87"/>
      <c r="GO26" s="12"/>
      <c r="GP26" s="95"/>
      <c r="GQ26" s="95"/>
    </row>
    <row r="27" spans="1:199" ht="24.75" customHeight="1" x14ac:dyDescent="0.2">
      <c r="A27" s="32">
        <v>25</v>
      </c>
      <c r="B27" s="65" t="s">
        <v>123</v>
      </c>
      <c r="C27" s="65" t="s">
        <v>153</v>
      </c>
      <c r="D27" s="66" t="s">
        <v>171</v>
      </c>
      <c r="E27" s="32" t="s">
        <v>187</v>
      </c>
      <c r="F27" s="101">
        <v>261</v>
      </c>
      <c r="G27" s="102">
        <v>42131968</v>
      </c>
      <c r="H27" s="101">
        <v>942640722</v>
      </c>
      <c r="I27" s="101" t="s">
        <v>45</v>
      </c>
      <c r="J27" s="19">
        <v>500</v>
      </c>
      <c r="K27" s="91" t="s">
        <v>175</v>
      </c>
      <c r="L27" s="89">
        <f ca="1">IFERROR(__xludf.DUMMYFUNCTION("MAX(
  ARRAYFORMULA(
    IF(
      U27:ABF27&lt;&gt;"""",
      IFERROR(VALUE(REGEXEXTRACT(U$1:ABF$1,""\d+"")),0),
      0
    )
  )
)
"),0)</f>
        <v>0</v>
      </c>
      <c r="M27" s="89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83">
        <f t="shared" si="5"/>
        <v>2205</v>
      </c>
      <c r="P27" s="23">
        <v>46098</v>
      </c>
      <c r="Q27" s="12" t="s">
        <v>132</v>
      </c>
      <c r="R27" s="85">
        <v>480</v>
      </c>
      <c r="S27" s="25" t="s">
        <v>2</v>
      </c>
      <c r="T27" s="23">
        <v>46104</v>
      </c>
      <c r="U27" s="12">
        <v>0</v>
      </c>
      <c r="V27" s="85">
        <v>480</v>
      </c>
      <c r="W27" s="25" t="s">
        <v>24</v>
      </c>
      <c r="X27" s="52"/>
      <c r="Y27" s="53"/>
      <c r="Z27" s="54"/>
      <c r="AA27" s="54"/>
      <c r="AB27" s="52"/>
      <c r="AC27" s="53"/>
      <c r="AD27" s="54"/>
      <c r="AE27" s="54"/>
      <c r="AF27" s="52"/>
      <c r="AG27" s="53"/>
      <c r="AH27" s="54"/>
      <c r="AI27" s="54"/>
      <c r="AJ27" s="52"/>
      <c r="AK27" s="53"/>
      <c r="AL27" s="54"/>
      <c r="AM27" s="54"/>
      <c r="AN27" s="52"/>
      <c r="AO27" s="53"/>
      <c r="AP27" s="54"/>
      <c r="AQ27" s="54"/>
      <c r="AR27" s="52"/>
      <c r="AS27" s="53"/>
      <c r="AT27" s="54"/>
      <c r="AU27" s="54"/>
      <c r="AV27" s="52"/>
      <c r="AW27" s="53"/>
      <c r="AX27" s="54"/>
      <c r="AY27" s="54"/>
      <c r="AZ27" s="52"/>
      <c r="BA27" s="53"/>
      <c r="BB27" s="54"/>
      <c r="BC27" s="54"/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52"/>
      <c r="FY27" s="53"/>
      <c r="FZ27" s="54"/>
      <c r="GA27" s="54"/>
      <c r="GB27" s="52"/>
      <c r="GC27" s="53"/>
      <c r="GD27" s="54"/>
      <c r="GE27" s="54"/>
      <c r="GF27" s="52"/>
      <c r="GG27" s="53"/>
      <c r="GH27" s="54"/>
      <c r="GI27" s="54"/>
      <c r="GJ27" s="52"/>
      <c r="GK27" s="53"/>
      <c r="GL27" s="54"/>
      <c r="GM27" s="54"/>
      <c r="GN27" s="52"/>
      <c r="GO27" s="53"/>
      <c r="GP27" s="54"/>
      <c r="GQ27" s="54"/>
    </row>
    <row r="28" spans="1:199" ht="24" x14ac:dyDescent="0.2">
      <c r="A28" s="12">
        <v>26</v>
      </c>
      <c r="B28" s="13" t="s">
        <v>123</v>
      </c>
      <c r="C28" s="13" t="s">
        <v>153</v>
      </c>
      <c r="D28" s="82" t="s">
        <v>171</v>
      </c>
      <c r="E28" s="12" t="s">
        <v>198</v>
      </c>
      <c r="F28" s="13">
        <v>261</v>
      </c>
      <c r="G28" s="13">
        <v>42805249</v>
      </c>
      <c r="H28" s="13">
        <v>942742803</v>
      </c>
      <c r="I28" s="18" t="s">
        <v>46</v>
      </c>
      <c r="J28" s="19">
        <v>500</v>
      </c>
      <c r="K28" s="91" t="s">
        <v>175</v>
      </c>
      <c r="L28" s="89">
        <f ca="1">IFERROR(__xludf.DUMMYFUNCTION("MAX(
  ARRAYFORMULA(
    IF(
      U28:ABF28&lt;&gt;"""",
      IFERROR(VALUE(REGEXEXTRACT(U$1:ABF$1,""\d+"")),0),
      0
    )
  )
)
"),0)</f>
        <v>0</v>
      </c>
      <c r="M28" s="89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83">
        <f t="shared" ref="O28:O33" si="7">N28+(J28*3.47)</f>
        <v>2215</v>
      </c>
      <c r="P28" s="23">
        <v>46104</v>
      </c>
      <c r="Q28" s="12" t="s">
        <v>132</v>
      </c>
      <c r="R28" s="85">
        <v>480</v>
      </c>
      <c r="S28" s="25" t="s">
        <v>2</v>
      </c>
      <c r="T28" s="52"/>
      <c r="U28" s="53"/>
      <c r="V28" s="54"/>
      <c r="W28" s="54"/>
      <c r="X28" s="52"/>
      <c r="Y28" s="53"/>
      <c r="Z28" s="54"/>
      <c r="AA28" s="54"/>
      <c r="AB28" s="52"/>
      <c r="AC28" s="53"/>
      <c r="AD28" s="54"/>
      <c r="AE28" s="54"/>
      <c r="AF28" s="52"/>
      <c r="AG28" s="53"/>
      <c r="AH28" s="54"/>
      <c r="AI28" s="54"/>
      <c r="AJ28" s="52"/>
      <c r="AK28" s="53"/>
      <c r="AL28" s="54"/>
      <c r="AM28" s="54"/>
      <c r="AN28" s="52"/>
      <c r="AO28" s="53"/>
      <c r="AP28" s="54"/>
      <c r="AQ28" s="54"/>
      <c r="AR28" s="52"/>
      <c r="AS28" s="53"/>
      <c r="AT28" s="54"/>
      <c r="AU28" s="54"/>
      <c r="AV28" s="52"/>
      <c r="AW28" s="53"/>
      <c r="AX28" s="54"/>
      <c r="AY28" s="54"/>
      <c r="AZ28" s="52"/>
      <c r="BA28" s="53"/>
      <c r="BB28" s="54"/>
      <c r="BC28" s="54"/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</row>
    <row r="29" spans="1:199" ht="24" x14ac:dyDescent="0.2">
      <c r="A29" s="32">
        <v>27</v>
      </c>
      <c r="B29" s="65" t="s">
        <v>123</v>
      </c>
      <c r="C29" s="65" t="s">
        <v>153</v>
      </c>
      <c r="D29" s="66" t="s">
        <v>171</v>
      </c>
      <c r="E29" s="32" t="s">
        <v>203</v>
      </c>
      <c r="F29" s="101">
        <v>261</v>
      </c>
      <c r="G29" s="102">
        <v>15440468</v>
      </c>
      <c r="H29" s="101">
        <v>930259616</v>
      </c>
      <c r="I29" s="101" t="s">
        <v>47</v>
      </c>
      <c r="J29" s="19">
        <v>500</v>
      </c>
      <c r="K29" s="91" t="s">
        <v>175</v>
      </c>
      <c r="L29" s="89">
        <f ca="1">IFERROR(__xludf.DUMMYFUNCTION("MAX(
  ARRAYFORMULA(
    IF(
      U29:ABF29&lt;&gt;"""",
      IFERROR(VALUE(REGEXEXTRACT(U$1:ABF$1,""\d+"")),0),
      0
    )
  )
)
"),0)</f>
        <v>0</v>
      </c>
      <c r="M29" s="89">
        <f ca="1">IFERROR(__xludf.DUMMYFUNCTION("COUNTIF(
  FILTER(T29:ABE29, REGEXMATCH(T$2:ABE$2,""Validación"")),
  ""❌""
)
"),0)</f>
        <v>0</v>
      </c>
      <c r="N29" s="22">
        <f t="shared" si="6"/>
        <v>480</v>
      </c>
      <c r="O29" s="83">
        <f t="shared" si="7"/>
        <v>2215</v>
      </c>
      <c r="P29" s="23">
        <v>46104</v>
      </c>
      <c r="Q29" s="12" t="s">
        <v>132</v>
      </c>
      <c r="R29" s="85">
        <v>480</v>
      </c>
      <c r="S29" s="25" t="s">
        <v>2</v>
      </c>
      <c r="T29" s="52"/>
      <c r="U29" s="53"/>
      <c r="V29" s="54"/>
      <c r="W29" s="54"/>
      <c r="X29" s="52"/>
      <c r="Y29" s="53"/>
      <c r="Z29" s="54"/>
      <c r="AA29" s="54"/>
      <c r="AB29" s="52"/>
      <c r="AC29" s="53"/>
      <c r="AD29" s="54"/>
      <c r="AE29" s="54"/>
      <c r="AF29" s="52"/>
      <c r="AG29" s="53"/>
      <c r="AH29" s="54"/>
      <c r="AI29" s="54"/>
      <c r="AJ29" s="52"/>
      <c r="AK29" s="53"/>
      <c r="AL29" s="54"/>
      <c r="AM29" s="54"/>
      <c r="AN29" s="52"/>
      <c r="AO29" s="53"/>
      <c r="AP29" s="54"/>
      <c r="AQ29" s="54"/>
      <c r="AR29" s="52"/>
      <c r="AS29" s="53"/>
      <c r="AT29" s="54"/>
      <c r="AU29" s="54"/>
      <c r="AV29" s="52"/>
      <c r="AW29" s="53"/>
      <c r="AX29" s="54"/>
      <c r="AY29" s="54"/>
      <c r="AZ29" s="52"/>
      <c r="BA29" s="53"/>
      <c r="BB29" s="54"/>
      <c r="BC29" s="54"/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</row>
    <row r="30" spans="1:199" ht="24" x14ac:dyDescent="0.2">
      <c r="A30" s="32">
        <v>28</v>
      </c>
      <c r="B30" s="65" t="s">
        <v>123</v>
      </c>
      <c r="C30" s="65" t="s">
        <v>153</v>
      </c>
      <c r="D30" s="66" t="s">
        <v>171</v>
      </c>
      <c r="E30" s="32" t="s">
        <v>200</v>
      </c>
      <c r="F30" s="101">
        <v>261</v>
      </c>
      <c r="G30" s="102" t="s">
        <v>201</v>
      </c>
      <c r="H30" s="101">
        <v>978327431</v>
      </c>
      <c r="I30" s="101" t="s">
        <v>48</v>
      </c>
      <c r="J30" s="19">
        <v>500</v>
      </c>
      <c r="K30" s="91" t="s">
        <v>175</v>
      </c>
      <c r="L30" s="89">
        <f ca="1">IFERROR(__xludf.DUMMYFUNCTION("MAX(
  ARRAYFORMULA(
    IF(
      U30:ABF30&lt;&gt;"""",
      IFERROR(VALUE(REGEXEXTRACT(U$1:ABF$1,""\d+"")),0),
      0
    )
  )
)
"),0)</f>
        <v>0</v>
      </c>
      <c r="M30" s="89">
        <f ca="1">IFERROR(__xludf.DUMMYFUNCTION("COUNTIF(
  FILTER(T30:ABE30, REGEXMATCH(T$2:ABE$2,""Validación"")),
  ""❌""
)
"),0)</f>
        <v>0</v>
      </c>
      <c r="N30" s="22">
        <f t="shared" si="6"/>
        <v>480</v>
      </c>
      <c r="O30" s="83">
        <f t="shared" si="7"/>
        <v>2215</v>
      </c>
      <c r="P30" s="23">
        <v>46104</v>
      </c>
      <c r="Q30" s="12" t="s">
        <v>132</v>
      </c>
      <c r="R30" s="85">
        <v>480</v>
      </c>
      <c r="S30" s="25" t="s">
        <v>2</v>
      </c>
      <c r="T30" s="52"/>
      <c r="U30" s="53"/>
      <c r="V30" s="54"/>
      <c r="W30" s="54"/>
      <c r="X30" s="52"/>
      <c r="Y30" s="53"/>
      <c r="Z30" s="54"/>
      <c r="AA30" s="54"/>
      <c r="AB30" s="52"/>
      <c r="AC30" s="53"/>
      <c r="AD30" s="54"/>
      <c r="AE30" s="54"/>
      <c r="AF30" s="52"/>
      <c r="AG30" s="53"/>
      <c r="AH30" s="54"/>
      <c r="AI30" s="54"/>
      <c r="AJ30" s="52"/>
      <c r="AK30" s="53"/>
      <c r="AL30" s="54"/>
      <c r="AM30" s="54"/>
      <c r="AN30" s="52"/>
      <c r="AO30" s="53"/>
      <c r="AP30" s="54"/>
      <c r="AQ30" s="54"/>
      <c r="AR30" s="52"/>
      <c r="AS30" s="53"/>
      <c r="AT30" s="54"/>
      <c r="AU30" s="54"/>
      <c r="AV30" s="52"/>
      <c r="AW30" s="53"/>
      <c r="AX30" s="54"/>
      <c r="AY30" s="54"/>
      <c r="AZ30" s="52"/>
      <c r="BA30" s="53"/>
      <c r="BB30" s="54"/>
      <c r="BC30" s="54"/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</row>
    <row r="31" spans="1:199" ht="24" x14ac:dyDescent="0.2">
      <c r="A31" s="32">
        <v>29</v>
      </c>
      <c r="B31" s="65" t="s">
        <v>123</v>
      </c>
      <c r="C31" s="65" t="s">
        <v>153</v>
      </c>
      <c r="D31" s="66" t="s">
        <v>171</v>
      </c>
      <c r="E31" s="32" t="s">
        <v>195</v>
      </c>
      <c r="F31" s="101">
        <v>261</v>
      </c>
      <c r="G31" s="102" t="s">
        <v>196</v>
      </c>
      <c r="H31" s="101">
        <v>945642925</v>
      </c>
      <c r="I31" s="101" t="s">
        <v>49</v>
      </c>
      <c r="J31" s="19">
        <v>500</v>
      </c>
      <c r="K31" s="91" t="s">
        <v>175</v>
      </c>
      <c r="L31" s="89">
        <f ca="1">IFERROR(__xludf.DUMMYFUNCTION("MAX(
  ARRAYFORMULA(
    IF(
      U31:ABF31&lt;&gt;"""",
      IFERROR(VALUE(REGEXEXTRACT(U$1:ABF$1,""\d+"")),0),
      0
    )
  )
)
"),0)</f>
        <v>0</v>
      </c>
      <c r="M31" s="89">
        <f ca="1">IFERROR(__xludf.DUMMYFUNCTION("COUNTIF(
  FILTER(T31:ABE31, REGEXMATCH(T$2:ABE$2,""Validación"")),
  ""❌""
)
"),0)</f>
        <v>0</v>
      </c>
      <c r="N31" s="22">
        <f t="shared" si="6"/>
        <v>480</v>
      </c>
      <c r="O31" s="83">
        <f t="shared" si="7"/>
        <v>2215</v>
      </c>
      <c r="P31" s="23">
        <v>46104</v>
      </c>
      <c r="Q31" s="12" t="s">
        <v>132</v>
      </c>
      <c r="R31" s="85">
        <v>480</v>
      </c>
      <c r="S31" s="25" t="s">
        <v>2</v>
      </c>
      <c r="T31" s="52"/>
      <c r="U31" s="53"/>
      <c r="V31" s="54"/>
      <c r="W31" s="54"/>
      <c r="X31" s="52"/>
      <c r="Y31" s="53"/>
      <c r="Z31" s="54"/>
      <c r="AA31" s="54"/>
      <c r="AB31" s="52"/>
      <c r="AC31" s="53"/>
      <c r="AD31" s="54"/>
      <c r="AE31" s="54"/>
      <c r="AF31" s="52"/>
      <c r="AG31" s="53"/>
      <c r="AH31" s="54"/>
      <c r="AI31" s="54"/>
      <c r="AJ31" s="52"/>
      <c r="AK31" s="53"/>
      <c r="AL31" s="54"/>
      <c r="AM31" s="54"/>
      <c r="AN31" s="52"/>
      <c r="AO31" s="53"/>
      <c r="AP31" s="54"/>
      <c r="AQ31" s="54"/>
      <c r="AR31" s="52"/>
      <c r="AS31" s="53"/>
      <c r="AT31" s="54"/>
      <c r="AU31" s="54"/>
      <c r="AV31" s="52"/>
      <c r="AW31" s="53"/>
      <c r="AX31" s="54"/>
      <c r="AY31" s="54"/>
      <c r="AZ31" s="52"/>
      <c r="BA31" s="53"/>
      <c r="BB31" s="54"/>
      <c r="BC31" s="54"/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</row>
    <row r="32" spans="1:199" ht="24" x14ac:dyDescent="0.2">
      <c r="A32" s="32">
        <v>30</v>
      </c>
      <c r="B32" s="65" t="s">
        <v>123</v>
      </c>
      <c r="C32" s="65" t="s">
        <v>153</v>
      </c>
      <c r="D32" s="66" t="s">
        <v>171</v>
      </c>
      <c r="E32" s="32" t="s">
        <v>189</v>
      </c>
      <c r="F32" s="101">
        <v>261</v>
      </c>
      <c r="G32" s="102" t="s">
        <v>190</v>
      </c>
      <c r="H32" s="101">
        <v>956711269</v>
      </c>
      <c r="I32" s="101" t="s">
        <v>257</v>
      </c>
      <c r="J32" s="19">
        <v>500</v>
      </c>
      <c r="K32" s="91" t="s">
        <v>175</v>
      </c>
      <c r="L32" s="89">
        <f ca="1">IFERROR(__xludf.DUMMYFUNCTION("MAX(
  ARRAYFORMULA(
    IF(
      U32:ABF32&lt;&gt;"""",
      IFERROR(VALUE(REGEXEXTRACT(U$1:ABF$1,""\d+"")),0),
      0
    )
  )
)
"),0)</f>
        <v>0</v>
      </c>
      <c r="M32" s="89">
        <f ca="1">IFERROR(__xludf.DUMMYFUNCTION("COUNTIF(
  FILTER(T32:ABE32, REGEXMATCH(T$2:ABE$2,""Validación"")),
  ""❌""
)
"),0)</f>
        <v>0</v>
      </c>
      <c r="N32" s="22">
        <f t="shared" si="6"/>
        <v>480</v>
      </c>
      <c r="O32" s="83">
        <f t="shared" si="7"/>
        <v>2215</v>
      </c>
      <c r="P32" s="23">
        <v>46104</v>
      </c>
      <c r="Q32" s="12" t="s">
        <v>132</v>
      </c>
      <c r="R32" s="85">
        <v>480</v>
      </c>
      <c r="S32" s="25" t="s">
        <v>2</v>
      </c>
      <c r="T32" s="52"/>
      <c r="U32" s="53"/>
      <c r="V32" s="54"/>
      <c r="W32" s="54"/>
      <c r="X32" s="52"/>
      <c r="Y32" s="53"/>
      <c r="Z32" s="54"/>
      <c r="AA32" s="54"/>
      <c r="AB32" s="52"/>
      <c r="AC32" s="53"/>
      <c r="AD32" s="54"/>
      <c r="AE32" s="54"/>
      <c r="AF32" s="52"/>
      <c r="AG32" s="53"/>
      <c r="AH32" s="54"/>
      <c r="AI32" s="54"/>
      <c r="AJ32" s="52"/>
      <c r="AK32" s="53"/>
      <c r="AL32" s="54"/>
      <c r="AM32" s="54"/>
      <c r="AN32" s="52"/>
      <c r="AO32" s="53"/>
      <c r="AP32" s="54"/>
      <c r="AQ32" s="54"/>
      <c r="AR32" s="52"/>
      <c r="AS32" s="53"/>
      <c r="AT32" s="54"/>
      <c r="AU32" s="54"/>
      <c r="AV32" s="52"/>
      <c r="AW32" s="53"/>
      <c r="AX32" s="54"/>
      <c r="AY32" s="54"/>
      <c r="AZ32" s="52"/>
      <c r="BA32" s="53"/>
      <c r="BB32" s="54"/>
      <c r="BC32" s="54"/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</row>
    <row r="33" spans="1:199" ht="24" x14ac:dyDescent="0.2">
      <c r="A33" s="32">
        <v>31</v>
      </c>
      <c r="B33" s="65" t="s">
        <v>123</v>
      </c>
      <c r="C33" s="65" t="s">
        <v>153</v>
      </c>
      <c r="D33" s="66" t="s">
        <v>171</v>
      </c>
      <c r="E33" s="32" t="s">
        <v>192</v>
      </c>
      <c r="F33" s="101">
        <v>261</v>
      </c>
      <c r="G33" s="102" t="s">
        <v>193</v>
      </c>
      <c r="H33" s="101">
        <v>974510445</v>
      </c>
      <c r="I33" s="101" t="s">
        <v>50</v>
      </c>
      <c r="J33" s="19">
        <v>500</v>
      </c>
      <c r="K33" s="91" t="s">
        <v>175</v>
      </c>
      <c r="L33" s="89">
        <f ca="1">IFERROR(__xludf.DUMMYFUNCTION("MAX(
  ARRAYFORMULA(
    IF(
      U33:ABF33&lt;&gt;"""",
      IFERROR(VALUE(REGEXEXTRACT(U$1:ABF$1,""\d+"")),0),
      0
    )
  )
)
"),0)</f>
        <v>0</v>
      </c>
      <c r="M33" s="89">
        <f ca="1">IFERROR(__xludf.DUMMYFUNCTION("COUNTIF(
  FILTER(T33:ABE33, REGEXMATCH(T$2:ABE$2,""Validación"")),
  ""❌""
)
"),0)</f>
        <v>0</v>
      </c>
      <c r="N33" s="22">
        <f t="shared" si="6"/>
        <v>480</v>
      </c>
      <c r="O33" s="83">
        <f t="shared" si="7"/>
        <v>2215</v>
      </c>
      <c r="P33" s="23">
        <v>46104</v>
      </c>
      <c r="Q33" s="12" t="s">
        <v>132</v>
      </c>
      <c r="R33" s="85">
        <v>480</v>
      </c>
      <c r="S33" s="25" t="s">
        <v>2</v>
      </c>
      <c r="T33" s="52"/>
      <c r="U33" s="53"/>
      <c r="V33" s="54"/>
      <c r="W33" s="54"/>
      <c r="X33" s="52"/>
      <c r="Y33" s="53"/>
      <c r="Z33" s="54"/>
      <c r="AA33" s="54"/>
      <c r="AB33" s="52"/>
      <c r="AC33" s="53"/>
      <c r="AD33" s="54"/>
      <c r="AE33" s="54"/>
      <c r="AF33" s="52"/>
      <c r="AG33" s="53"/>
      <c r="AH33" s="54"/>
      <c r="AI33" s="54"/>
      <c r="AJ33" s="52"/>
      <c r="AK33" s="53"/>
      <c r="AL33" s="54"/>
      <c r="AM33" s="54"/>
      <c r="AN33" s="52"/>
      <c r="AO33" s="53"/>
      <c r="AP33" s="54"/>
      <c r="AQ33" s="54"/>
      <c r="AR33" s="52"/>
      <c r="AS33" s="53"/>
      <c r="AT33" s="54"/>
      <c r="AU33" s="54"/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</row>
    <row r="34" spans="1:199" ht="12.75" x14ac:dyDescent="0.2">
      <c r="A34" s="48"/>
      <c r="B34" s="48"/>
      <c r="C34" s="48"/>
      <c r="D34" s="133"/>
      <c r="E34" s="48"/>
      <c r="F34" s="134"/>
      <c r="G34" s="134"/>
      <c r="H34" s="134"/>
      <c r="I34" s="134"/>
      <c r="J34" s="135"/>
      <c r="K34" s="134"/>
      <c r="L34" s="136"/>
      <c r="M34" s="137"/>
      <c r="N34" s="137"/>
      <c r="O34" s="137"/>
      <c r="P34" s="52"/>
      <c r="Q34" s="53"/>
      <c r="R34" s="54"/>
      <c r="S34" s="138"/>
      <c r="T34" s="52"/>
      <c r="U34" s="53"/>
      <c r="V34" s="54"/>
      <c r="W34" s="54"/>
      <c r="X34" s="52"/>
      <c r="Y34" s="53"/>
      <c r="Z34" s="54"/>
      <c r="AA34" s="54"/>
      <c r="AB34" s="52"/>
      <c r="AC34" s="53"/>
      <c r="AD34" s="54"/>
      <c r="AE34" s="54"/>
      <c r="AF34" s="52"/>
      <c r="AG34" s="53"/>
      <c r="AH34" s="54"/>
      <c r="AI34" s="54"/>
      <c r="AJ34" s="52"/>
      <c r="AK34" s="53"/>
      <c r="AL34" s="54"/>
      <c r="AM34" s="54"/>
      <c r="AN34" s="52"/>
      <c r="AO34" s="53"/>
      <c r="AP34" s="54"/>
      <c r="AQ34" s="54"/>
      <c r="AR34" s="52"/>
      <c r="AS34" s="53"/>
      <c r="AT34" s="54"/>
      <c r="AU34" s="54"/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</row>
    <row r="35" spans="1:199" ht="12.75" x14ac:dyDescent="0.2">
      <c r="A35" s="48"/>
      <c r="B35" s="48"/>
      <c r="C35" s="48"/>
      <c r="D35" s="133"/>
      <c r="E35" s="48"/>
      <c r="F35" s="134"/>
      <c r="G35" s="134"/>
      <c r="H35" s="134"/>
      <c r="I35" s="134"/>
      <c r="J35" s="135"/>
      <c r="K35" s="134"/>
      <c r="L35" s="136"/>
      <c r="M35" s="137"/>
      <c r="N35" s="137"/>
      <c r="O35" s="137"/>
      <c r="P35" s="52"/>
      <c r="Q35" s="53"/>
      <c r="R35" s="54"/>
      <c r="S35" s="138"/>
      <c r="T35" s="52"/>
      <c r="U35" s="53"/>
      <c r="V35" s="54"/>
      <c r="W35" s="54"/>
      <c r="X35" s="52"/>
      <c r="Y35" s="53"/>
      <c r="Z35" s="54"/>
      <c r="AA35" s="54"/>
      <c r="AB35" s="52"/>
      <c r="AC35" s="53"/>
      <c r="AD35" s="54"/>
      <c r="AE35" s="54"/>
      <c r="AF35" s="52"/>
      <c r="AG35" s="53"/>
      <c r="AH35" s="54"/>
      <c r="AI35" s="54"/>
      <c r="AJ35" s="52"/>
      <c r="AK35" s="53"/>
      <c r="AL35" s="54"/>
      <c r="AM35" s="54"/>
      <c r="AN35" s="52"/>
      <c r="AO35" s="53"/>
      <c r="AP35" s="54"/>
      <c r="AQ35" s="54"/>
      <c r="AR35" s="52"/>
      <c r="AS35" s="53"/>
      <c r="AT35" s="54"/>
      <c r="AU35" s="54"/>
      <c r="AV35" s="52"/>
      <c r="AW35" s="53"/>
      <c r="AX35" s="54"/>
      <c r="AY35" s="54"/>
      <c r="AZ35" s="52"/>
      <c r="BA35" s="53"/>
      <c r="BB35" s="54"/>
      <c r="BC35" s="54"/>
      <c r="BD35" s="52"/>
      <c r="BE35" s="53"/>
      <c r="BF35" s="54"/>
      <c r="BG35" s="54"/>
      <c r="BH35" s="52"/>
      <c r="BI35" s="53"/>
      <c r="BJ35" s="54"/>
      <c r="BK35" s="54"/>
      <c r="BL35" s="52"/>
      <c r="BM35" s="53"/>
      <c r="BN35" s="54"/>
      <c r="BO35" s="54"/>
      <c r="BP35" s="52"/>
      <c r="BQ35" s="53"/>
      <c r="BR35" s="54"/>
      <c r="BS35" s="54"/>
      <c r="BT35" s="52"/>
      <c r="BU35" s="53"/>
      <c r="BV35" s="54"/>
      <c r="BW35" s="54"/>
      <c r="BX35" s="52"/>
      <c r="BY35" s="53"/>
      <c r="BZ35" s="54"/>
      <c r="CA35" s="54"/>
      <c r="CB35" s="52"/>
      <c r="CC35" s="53"/>
      <c r="CD35" s="54"/>
      <c r="CE35" s="54"/>
      <c r="CF35" s="52"/>
      <c r="CG35" s="53"/>
      <c r="CH35" s="54"/>
      <c r="CI35" s="54"/>
      <c r="CJ35" s="52"/>
      <c r="CK35" s="53"/>
      <c r="CL35" s="54"/>
      <c r="CM35" s="54"/>
      <c r="CN35" s="52"/>
      <c r="CO35" s="53"/>
      <c r="CP35" s="54"/>
      <c r="CQ35" s="54"/>
      <c r="CR35" s="52"/>
      <c r="CS35" s="53"/>
      <c r="CT35" s="54"/>
      <c r="CU35" s="54"/>
      <c r="CV35" s="52"/>
      <c r="CW35" s="53"/>
      <c r="CX35" s="54"/>
      <c r="CY35" s="54"/>
      <c r="CZ35" s="52"/>
      <c r="DA35" s="53"/>
      <c r="DB35" s="54"/>
      <c r="DC35" s="54"/>
      <c r="DD35" s="52"/>
      <c r="DE35" s="53"/>
      <c r="DF35" s="54"/>
      <c r="DG35" s="54"/>
      <c r="DH35" s="52"/>
      <c r="DI35" s="53"/>
      <c r="DJ35" s="54"/>
      <c r="DK35" s="54"/>
      <c r="DL35" s="52"/>
      <c r="DM35" s="53"/>
      <c r="DN35" s="54"/>
      <c r="DO35" s="54"/>
      <c r="DP35" s="52"/>
      <c r="DQ35" s="53"/>
      <c r="DR35" s="54"/>
      <c r="DS35" s="54"/>
      <c r="DT35" s="52"/>
      <c r="DU35" s="53"/>
      <c r="DV35" s="54"/>
      <c r="DW35" s="54"/>
      <c r="DX35" s="52"/>
      <c r="DY35" s="53"/>
      <c r="DZ35" s="54"/>
      <c r="EA35" s="54"/>
      <c r="EB35" s="52"/>
      <c r="EC35" s="53"/>
      <c r="ED35" s="54"/>
      <c r="EE35" s="54"/>
      <c r="EF35" s="52"/>
      <c r="EG35" s="53"/>
      <c r="EH35" s="54"/>
      <c r="EI35" s="54"/>
      <c r="EJ35" s="52"/>
      <c r="EK35" s="53"/>
      <c r="EL35" s="54"/>
      <c r="EM35" s="54"/>
      <c r="EN35" s="52"/>
      <c r="EO35" s="53"/>
      <c r="EP35" s="54"/>
      <c r="EQ35" s="54"/>
      <c r="ER35" s="52"/>
      <c r="ES35" s="53"/>
      <c r="ET35" s="54"/>
      <c r="EU35" s="54"/>
      <c r="EV35" s="52"/>
      <c r="EW35" s="53"/>
      <c r="EX35" s="54"/>
      <c r="EY35" s="54"/>
      <c r="EZ35" s="52"/>
      <c r="FA35" s="53"/>
      <c r="FB35" s="54"/>
      <c r="FC35" s="54"/>
      <c r="FD35" s="52"/>
      <c r="FE35" s="53"/>
      <c r="FF35" s="54"/>
      <c r="FG35" s="54"/>
      <c r="FH35" s="52"/>
      <c r="FI35" s="53"/>
      <c r="FJ35" s="54"/>
      <c r="FK35" s="54"/>
      <c r="FL35" s="52"/>
      <c r="FM35" s="53"/>
      <c r="FN35" s="54"/>
      <c r="FO35" s="54"/>
      <c r="FP35" s="52"/>
      <c r="FQ35" s="53"/>
      <c r="FR35" s="54"/>
      <c r="FS35" s="54"/>
      <c r="FT35" s="52"/>
      <c r="FU35" s="53"/>
      <c r="FV35" s="54"/>
      <c r="FW35" s="54"/>
      <c r="FX35" s="47"/>
      <c r="FY35" s="48"/>
      <c r="FZ35" s="49"/>
      <c r="GA35" s="49"/>
      <c r="GB35" s="47"/>
      <c r="GC35" s="48"/>
      <c r="GD35" s="49"/>
      <c r="GE35" s="49"/>
      <c r="GF35" s="47"/>
      <c r="GG35" s="48"/>
      <c r="GH35" s="49"/>
      <c r="GI35" s="49"/>
      <c r="GJ35" s="47"/>
      <c r="GK35" s="48"/>
      <c r="GL35" s="49"/>
      <c r="GM35" s="49"/>
      <c r="GN35" s="47"/>
      <c r="GO35" s="48"/>
      <c r="GP35" s="49"/>
      <c r="GQ35" s="49"/>
    </row>
    <row r="36" spans="1:199" ht="12.75" x14ac:dyDescent="0.2">
      <c r="A36" s="48"/>
      <c r="B36" s="48"/>
      <c r="C36" s="48"/>
      <c r="D36" s="133"/>
      <c r="E36" s="48"/>
      <c r="F36" s="134"/>
      <c r="G36" s="134"/>
      <c r="H36" s="134"/>
      <c r="I36" s="134"/>
      <c r="J36" s="135"/>
      <c r="K36" s="134"/>
      <c r="L36" s="136"/>
      <c r="M36" s="137"/>
      <c r="N36" s="137"/>
      <c r="O36" s="137"/>
      <c r="P36" s="52"/>
      <c r="Q36" s="53"/>
      <c r="R36" s="54"/>
      <c r="S36" s="138"/>
      <c r="T36" s="52"/>
      <c r="U36" s="53"/>
      <c r="V36" s="54"/>
      <c r="W36" s="54"/>
      <c r="X36" s="52"/>
      <c r="Y36" s="53"/>
      <c r="Z36" s="54"/>
      <c r="AA36" s="54"/>
      <c r="AB36" s="52"/>
      <c r="AC36" s="53"/>
      <c r="AD36" s="54"/>
      <c r="AE36" s="54"/>
      <c r="AF36" s="52"/>
      <c r="AG36" s="53"/>
      <c r="AH36" s="54"/>
      <c r="AI36" s="54"/>
      <c r="AJ36" s="52"/>
      <c r="AK36" s="53"/>
      <c r="AL36" s="54"/>
      <c r="AM36" s="54"/>
      <c r="AN36" s="52"/>
      <c r="AO36" s="53"/>
      <c r="AP36" s="54"/>
      <c r="AQ36" s="54"/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</row>
    <row r="37" spans="1:199" ht="12.75" x14ac:dyDescent="0.2">
      <c r="A37" s="48"/>
      <c r="B37" s="48"/>
      <c r="C37" s="48"/>
      <c r="D37" s="133"/>
      <c r="E37" s="48"/>
      <c r="F37" s="134"/>
      <c r="G37" s="134"/>
      <c r="H37" s="134"/>
      <c r="I37" s="134"/>
      <c r="J37" s="135"/>
      <c r="K37" s="134"/>
      <c r="L37" s="136"/>
      <c r="M37" s="137"/>
      <c r="N37" s="137"/>
      <c r="O37" s="137"/>
      <c r="P37" s="52"/>
      <c r="Q37" s="53"/>
      <c r="R37" s="54"/>
      <c r="S37" s="138"/>
      <c r="T37" s="52"/>
      <c r="U37" s="53"/>
      <c r="V37" s="54"/>
      <c r="W37" s="54"/>
      <c r="X37" s="52"/>
      <c r="Y37" s="53"/>
      <c r="Z37" s="54"/>
      <c r="AA37" s="54"/>
      <c r="AB37" s="52"/>
      <c r="AC37" s="53"/>
      <c r="AD37" s="54"/>
      <c r="AE37" s="54"/>
      <c r="AF37" s="52"/>
      <c r="AG37" s="53"/>
      <c r="AH37" s="54"/>
      <c r="AI37" s="54"/>
      <c r="AJ37" s="52"/>
      <c r="AK37" s="53"/>
      <c r="AL37" s="54"/>
      <c r="AM37" s="54"/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</row>
    <row r="38" spans="1:199" ht="12.75" x14ac:dyDescent="0.2">
      <c r="A38" s="48"/>
      <c r="B38" s="48"/>
      <c r="C38" s="48"/>
      <c r="D38" s="133"/>
      <c r="E38" s="48"/>
      <c r="F38" s="134"/>
      <c r="G38" s="134"/>
      <c r="H38" s="134"/>
      <c r="I38" s="134"/>
      <c r="J38" s="135"/>
      <c r="K38" s="134"/>
      <c r="L38" s="136"/>
      <c r="M38" s="137"/>
      <c r="N38" s="137"/>
      <c r="O38" s="137"/>
      <c r="P38" s="52"/>
      <c r="Q38" s="53"/>
      <c r="R38" s="54"/>
      <c r="S38" s="138"/>
      <c r="T38" s="52"/>
      <c r="U38" s="53"/>
      <c r="V38" s="54"/>
      <c r="W38" s="54"/>
      <c r="X38" s="52"/>
      <c r="Y38" s="53"/>
      <c r="Z38" s="54"/>
      <c r="AA38" s="54"/>
      <c r="AB38" s="52"/>
      <c r="AC38" s="53"/>
      <c r="AD38" s="54"/>
      <c r="AE38" s="54"/>
      <c r="AF38" s="52"/>
      <c r="AG38" s="53"/>
      <c r="AH38" s="54"/>
      <c r="AI38" s="54"/>
      <c r="AJ38" s="52"/>
      <c r="AK38" s="53"/>
      <c r="AL38" s="54"/>
      <c r="AM38" s="54"/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</row>
    <row r="39" spans="1:199" ht="12.75" x14ac:dyDescent="0.2">
      <c r="A39" s="48"/>
      <c r="B39" s="48"/>
      <c r="C39" s="48"/>
      <c r="D39" s="133"/>
      <c r="E39" s="48"/>
      <c r="F39" s="134"/>
      <c r="G39" s="134"/>
      <c r="H39" s="134"/>
      <c r="I39" s="134"/>
      <c r="J39" s="135"/>
      <c r="K39" s="134"/>
      <c r="L39" s="136"/>
      <c r="M39" s="137"/>
      <c r="N39" s="137"/>
      <c r="O39" s="137"/>
      <c r="P39" s="52"/>
      <c r="Q39" s="53"/>
      <c r="R39" s="54"/>
      <c r="S39" s="138"/>
      <c r="T39" s="52"/>
      <c r="U39" s="53"/>
      <c r="V39" s="54"/>
      <c r="W39" s="54"/>
      <c r="X39" s="52"/>
      <c r="Y39" s="53"/>
      <c r="Z39" s="54"/>
      <c r="AA39" s="54"/>
      <c r="AB39" s="52"/>
      <c r="AC39" s="53"/>
      <c r="AD39" s="54"/>
      <c r="AE39" s="54"/>
      <c r="AF39" s="52"/>
      <c r="AG39" s="53"/>
      <c r="AH39" s="54"/>
      <c r="AI39" s="54"/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</row>
    <row r="40" spans="1:199" ht="12.75" x14ac:dyDescent="0.2">
      <c r="A40" s="48"/>
      <c r="B40" s="48"/>
      <c r="C40" s="48"/>
      <c r="D40" s="133"/>
      <c r="E40" s="48"/>
      <c r="F40" s="134"/>
      <c r="G40" s="134"/>
      <c r="H40" s="134"/>
      <c r="I40" s="134"/>
      <c r="J40" s="135"/>
      <c r="K40" s="134"/>
      <c r="L40" s="136"/>
      <c r="M40" s="137"/>
      <c r="N40" s="137"/>
      <c r="O40" s="137"/>
      <c r="P40" s="52"/>
      <c r="Q40" s="53"/>
      <c r="R40" s="54"/>
      <c r="S40" s="138"/>
      <c r="T40" s="52"/>
      <c r="U40" s="53"/>
      <c r="V40" s="54"/>
      <c r="W40" s="54"/>
      <c r="X40" s="52"/>
      <c r="Y40" s="53"/>
      <c r="Z40" s="54"/>
      <c r="AA40" s="54"/>
      <c r="AB40" s="52"/>
      <c r="AC40" s="53"/>
      <c r="AD40" s="54"/>
      <c r="AE40" s="54"/>
      <c r="AF40" s="52"/>
      <c r="AG40" s="53"/>
      <c r="AH40" s="54"/>
      <c r="AI40" s="54"/>
      <c r="AJ40" s="52"/>
      <c r="AK40" s="53"/>
      <c r="AL40" s="54"/>
      <c r="AM40" s="54"/>
      <c r="AN40" s="52"/>
      <c r="AO40" s="53"/>
      <c r="AP40" s="54"/>
      <c r="AQ40" s="54"/>
      <c r="AR40" s="52"/>
      <c r="AS40" s="53"/>
      <c r="AT40" s="54"/>
      <c r="AU40" s="54"/>
      <c r="AV40" s="52"/>
      <c r="AW40" s="53"/>
      <c r="AX40" s="54"/>
      <c r="AY40" s="54"/>
      <c r="AZ40" s="52"/>
      <c r="BA40" s="53"/>
      <c r="BB40" s="54"/>
      <c r="BC40" s="54"/>
      <c r="BD40" s="52"/>
      <c r="BE40" s="53"/>
      <c r="BF40" s="54"/>
      <c r="BG40" s="54"/>
      <c r="BH40" s="52"/>
      <c r="BI40" s="53"/>
      <c r="BJ40" s="54"/>
      <c r="BK40" s="54"/>
      <c r="BL40" s="52"/>
      <c r="BM40" s="53"/>
      <c r="BN40" s="54"/>
      <c r="BO40" s="54"/>
      <c r="BP40" s="52"/>
      <c r="BQ40" s="53"/>
      <c r="BR40" s="54"/>
      <c r="BS40" s="54"/>
      <c r="BT40" s="52"/>
      <c r="BU40" s="53"/>
      <c r="BV40" s="54"/>
      <c r="BW40" s="54"/>
      <c r="BX40" s="52"/>
      <c r="BY40" s="53"/>
      <c r="BZ40" s="54"/>
      <c r="CA40" s="54"/>
      <c r="CB40" s="52"/>
      <c r="CC40" s="53"/>
      <c r="CD40" s="54"/>
      <c r="CE40" s="54"/>
      <c r="CF40" s="52"/>
      <c r="CG40" s="53"/>
      <c r="CH40" s="54"/>
      <c r="CI40" s="54"/>
      <c r="CJ40" s="52"/>
      <c r="CK40" s="53"/>
      <c r="CL40" s="54"/>
      <c r="CM40" s="54"/>
      <c r="CN40" s="52"/>
      <c r="CO40" s="53"/>
      <c r="CP40" s="54"/>
      <c r="CQ40" s="54"/>
      <c r="CR40" s="52"/>
      <c r="CS40" s="53"/>
      <c r="CT40" s="54"/>
      <c r="CU40" s="54"/>
      <c r="CV40" s="52"/>
      <c r="CW40" s="53"/>
      <c r="CX40" s="54"/>
      <c r="CY40" s="54"/>
      <c r="CZ40" s="52"/>
      <c r="DA40" s="53"/>
      <c r="DB40" s="54"/>
      <c r="DC40" s="54"/>
      <c r="DD40" s="52"/>
      <c r="DE40" s="53"/>
      <c r="DF40" s="54"/>
      <c r="DG40" s="54"/>
      <c r="DH40" s="52"/>
      <c r="DI40" s="53"/>
      <c r="DJ40" s="54"/>
      <c r="DK40" s="54"/>
      <c r="DL40" s="52"/>
      <c r="DM40" s="53"/>
      <c r="DN40" s="54"/>
      <c r="DO40" s="54"/>
      <c r="DP40" s="52"/>
      <c r="DQ40" s="53"/>
      <c r="DR40" s="54"/>
      <c r="DS40" s="54"/>
      <c r="DT40" s="52"/>
      <c r="DU40" s="53"/>
      <c r="DV40" s="54"/>
      <c r="DW40" s="54"/>
      <c r="DX40" s="52"/>
      <c r="DY40" s="53"/>
      <c r="DZ40" s="54"/>
      <c r="EA40" s="54"/>
      <c r="EB40" s="52"/>
      <c r="EC40" s="53"/>
      <c r="ED40" s="54"/>
      <c r="EE40" s="54"/>
      <c r="EF40" s="52"/>
      <c r="EG40" s="53"/>
      <c r="EH40" s="54"/>
      <c r="EI40" s="54"/>
      <c r="EJ40" s="52"/>
      <c r="EK40" s="53"/>
      <c r="EL40" s="54"/>
      <c r="EM40" s="54"/>
      <c r="EN40" s="52"/>
      <c r="EO40" s="53"/>
      <c r="EP40" s="54"/>
      <c r="EQ40" s="54"/>
      <c r="ER40" s="52"/>
      <c r="ES40" s="53"/>
      <c r="ET40" s="54"/>
      <c r="EU40" s="54"/>
      <c r="EV40" s="52"/>
      <c r="EW40" s="53"/>
      <c r="EX40" s="54"/>
      <c r="EY40" s="54"/>
      <c r="EZ40" s="52"/>
      <c r="FA40" s="53"/>
      <c r="FB40" s="54"/>
      <c r="FC40" s="54"/>
      <c r="FD40" s="52"/>
      <c r="FE40" s="53"/>
      <c r="FF40" s="54"/>
      <c r="FG40" s="54"/>
      <c r="FH40" s="52"/>
      <c r="FI40" s="53"/>
      <c r="FJ40" s="54"/>
      <c r="FK40" s="54"/>
      <c r="FL40" s="52"/>
      <c r="FM40" s="53"/>
      <c r="FN40" s="54"/>
      <c r="FO40" s="54"/>
      <c r="FP40" s="52"/>
      <c r="FQ40" s="53"/>
      <c r="FR40" s="54"/>
      <c r="FS40" s="54"/>
      <c r="FT40" s="52"/>
      <c r="FU40" s="53"/>
      <c r="FV40" s="54"/>
      <c r="FW40" s="54"/>
      <c r="FX40" s="47"/>
      <c r="FY40" s="48"/>
      <c r="FZ40" s="49"/>
      <c r="GA40" s="49"/>
      <c r="GB40" s="47"/>
      <c r="GC40" s="48"/>
      <c r="GD40" s="49"/>
      <c r="GE40" s="49"/>
      <c r="GF40" s="47"/>
      <c r="GG40" s="48"/>
      <c r="GH40" s="49"/>
      <c r="GI40" s="49"/>
      <c r="GJ40" s="47"/>
      <c r="GK40" s="48"/>
      <c r="GL40" s="49"/>
      <c r="GM40" s="49"/>
      <c r="GN40" s="47"/>
      <c r="GO40" s="48"/>
      <c r="GP40" s="49"/>
      <c r="GQ40" s="49"/>
    </row>
    <row r="41" spans="1:199" ht="12.75" x14ac:dyDescent="0.2">
      <c r="A41" s="48"/>
      <c r="B41" s="1"/>
      <c r="C41" s="1"/>
      <c r="D41" s="116"/>
      <c r="E41" s="1"/>
      <c r="F41" s="1"/>
      <c r="G41" s="1"/>
      <c r="H41" s="1"/>
      <c r="I41" s="134"/>
      <c r="J41" s="117"/>
      <c r="K41" s="118"/>
      <c r="L41" s="119"/>
      <c r="M41" s="120"/>
      <c r="N41" s="120"/>
      <c r="O41" s="120"/>
      <c r="P41" s="114"/>
      <c r="Q41" s="114"/>
      <c r="R41" s="115"/>
      <c r="S41" s="115"/>
      <c r="T41" s="114"/>
      <c r="U41" s="114"/>
      <c r="V41" s="115"/>
      <c r="W41" s="115"/>
      <c r="X41" s="114"/>
      <c r="Y41" s="114"/>
      <c r="Z41" s="115"/>
      <c r="AA41" s="115"/>
      <c r="AB41" s="114"/>
      <c r="AC41" s="114"/>
      <c r="AD41" s="115"/>
      <c r="AE41" s="115"/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48"/>
      <c r="B42" s="1"/>
      <c r="C42" s="1"/>
      <c r="D42" s="116"/>
      <c r="E42" s="1"/>
      <c r="F42" s="1"/>
      <c r="G42" s="1"/>
      <c r="H42" s="1"/>
      <c r="I42" s="1"/>
      <c r="J42" s="117"/>
      <c r="K42" s="118"/>
      <c r="L42" s="119"/>
      <c r="M42" s="120"/>
      <c r="N42" s="120"/>
      <c r="O42" s="120"/>
      <c r="P42" s="114"/>
      <c r="Q42" s="114"/>
      <c r="R42" s="115"/>
      <c r="S42" s="115"/>
      <c r="T42" s="114"/>
      <c r="U42" s="114"/>
      <c r="V42" s="115"/>
      <c r="W42" s="115"/>
      <c r="X42" s="114"/>
      <c r="Y42" s="114"/>
      <c r="Z42" s="115"/>
      <c r="AA42" s="115"/>
      <c r="AB42" s="114"/>
      <c r="AC42" s="114"/>
      <c r="AD42" s="115"/>
      <c r="AE42" s="115"/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48"/>
      <c r="B43" s="1"/>
      <c r="C43" s="1"/>
      <c r="D43" s="116"/>
      <c r="E43" s="1"/>
      <c r="F43" s="1"/>
      <c r="G43" s="1"/>
      <c r="H43" s="1"/>
      <c r="I43" s="1"/>
      <c r="J43" s="117"/>
      <c r="K43" s="118"/>
      <c r="L43" s="119"/>
      <c r="M43" s="120"/>
      <c r="N43" s="120"/>
      <c r="O43" s="120"/>
      <c r="P43" s="114"/>
      <c r="Q43" s="114"/>
      <c r="R43" s="115"/>
      <c r="S43" s="115"/>
      <c r="T43" s="114"/>
      <c r="U43" s="114"/>
      <c r="V43" s="115"/>
      <c r="W43" s="115"/>
      <c r="X43" s="114"/>
      <c r="Y43" s="114"/>
      <c r="Z43" s="115"/>
      <c r="AA43" s="115"/>
      <c r="AB43" s="114"/>
      <c r="AC43" s="114"/>
      <c r="AD43" s="115"/>
      <c r="AE43" s="115"/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48"/>
      <c r="B44" s="1"/>
      <c r="C44" s="1"/>
      <c r="D44" s="116"/>
      <c r="E44" s="1"/>
      <c r="F44" s="1"/>
      <c r="G44" s="1"/>
      <c r="H44" s="1"/>
      <c r="I44" s="1"/>
      <c r="J44" s="117"/>
      <c r="K44" s="118"/>
      <c r="L44" s="119"/>
      <c r="M44" s="120"/>
      <c r="N44" s="120"/>
      <c r="O44" s="120"/>
      <c r="P44" s="114"/>
      <c r="Q44" s="114"/>
      <c r="R44" s="115"/>
      <c r="S44" s="115"/>
      <c r="T44" s="114"/>
      <c r="U44" s="114"/>
      <c r="V44" s="115"/>
      <c r="W44" s="115"/>
      <c r="X44" s="114"/>
      <c r="Y44" s="114"/>
      <c r="Z44" s="115"/>
      <c r="AA44" s="115"/>
      <c r="AB44" s="114"/>
      <c r="AC44" s="114"/>
      <c r="AD44" s="115"/>
      <c r="AE44" s="115"/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48"/>
      <c r="B45" s="1"/>
      <c r="C45" s="1"/>
      <c r="D45" s="116"/>
      <c r="E45" s="1"/>
      <c r="F45" s="1"/>
      <c r="G45" s="1"/>
      <c r="H45" s="1"/>
      <c r="I45" s="1"/>
      <c r="J45" s="117"/>
      <c r="K45" s="118"/>
      <c r="L45" s="119"/>
      <c r="M45" s="120"/>
      <c r="N45" s="120"/>
      <c r="O45" s="120"/>
      <c r="P45" s="114"/>
      <c r="Q45" s="114"/>
      <c r="R45" s="115"/>
      <c r="S45" s="115"/>
      <c r="T45" s="114"/>
      <c r="U45" s="114"/>
      <c r="V45" s="115"/>
      <c r="W45" s="115"/>
      <c r="X45" s="114"/>
      <c r="Y45" s="114"/>
      <c r="Z45" s="115"/>
      <c r="AA45" s="11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48"/>
      <c r="B1000" s="1"/>
      <c r="C1000" s="1"/>
      <c r="D1000" s="116"/>
      <c r="E1000" s="1"/>
      <c r="F1000" s="1"/>
      <c r="G1000" s="1"/>
      <c r="H1000" s="1"/>
      <c r="I1000" s="1"/>
      <c r="J1000" s="117"/>
      <c r="K1000" s="118"/>
      <c r="L1000" s="119"/>
      <c r="M1000" s="120"/>
      <c r="N1000" s="120"/>
      <c r="O1000" s="120"/>
      <c r="P1000" s="114"/>
      <c r="Q1000" s="114"/>
      <c r="R1000" s="115"/>
      <c r="S1000" s="115"/>
      <c r="T1000" s="114"/>
      <c r="U1000" s="114"/>
      <c r="V1000" s="115"/>
      <c r="W1000" s="115"/>
      <c r="X1000" s="114"/>
      <c r="Y1000" s="114"/>
      <c r="Z1000" s="115"/>
      <c r="AA1000" s="115"/>
      <c r="AB1000" s="114"/>
      <c r="AC1000" s="114"/>
      <c r="AD1000" s="115"/>
      <c r="AE1000" s="115"/>
      <c r="AF1000" s="114"/>
      <c r="AG1000" s="114"/>
      <c r="AH1000" s="115"/>
      <c r="AI1000" s="115"/>
      <c r="AJ1000" s="114"/>
      <c r="AK1000" s="114"/>
      <c r="AL1000" s="115"/>
      <c r="AM1000" s="115"/>
      <c r="AN1000" s="114"/>
      <c r="AO1000" s="114"/>
      <c r="AP1000" s="115"/>
      <c r="AQ1000" s="115"/>
      <c r="AR1000" s="114"/>
      <c r="AS1000" s="114"/>
      <c r="AT1000" s="115"/>
      <c r="AU1000" s="115"/>
      <c r="AV1000" s="114"/>
      <c r="AW1000" s="114"/>
      <c r="AX1000" s="115"/>
      <c r="AY1000" s="115"/>
      <c r="AZ1000" s="114"/>
      <c r="BA1000" s="114"/>
      <c r="BB1000" s="115"/>
      <c r="BC1000" s="115"/>
      <c r="BD1000" s="114"/>
      <c r="BE1000" s="114"/>
      <c r="BF1000" s="115"/>
      <c r="BG1000" s="115"/>
      <c r="BH1000" s="114"/>
      <c r="BI1000" s="114"/>
      <c r="BJ1000" s="115"/>
      <c r="BK1000" s="115"/>
      <c r="BL1000" s="114"/>
      <c r="BM1000" s="114"/>
      <c r="BN1000" s="115"/>
      <c r="BO1000" s="115"/>
      <c r="BP1000" s="114"/>
      <c r="BQ1000" s="114"/>
      <c r="BR1000" s="115"/>
      <c r="BS1000" s="115"/>
      <c r="BT1000" s="114"/>
      <c r="BU1000" s="114"/>
      <c r="BV1000" s="115"/>
      <c r="BW1000" s="115"/>
      <c r="BX1000" s="114"/>
      <c r="BY1000" s="114"/>
      <c r="BZ1000" s="115"/>
      <c r="CA1000" s="115"/>
      <c r="CB1000" s="114"/>
      <c r="CC1000" s="114"/>
      <c r="CD1000" s="115"/>
      <c r="CE1000" s="115"/>
      <c r="CF1000" s="114"/>
      <c r="CG1000" s="114"/>
      <c r="CH1000" s="115"/>
      <c r="CI1000" s="115"/>
      <c r="CJ1000" s="114"/>
      <c r="CK1000" s="114"/>
      <c r="CL1000" s="115"/>
      <c r="CM1000" s="115"/>
      <c r="CN1000" s="114"/>
      <c r="CO1000" s="114"/>
      <c r="CP1000" s="115"/>
      <c r="CQ1000" s="115"/>
      <c r="CR1000" s="114"/>
      <c r="CS1000" s="114"/>
      <c r="CT1000" s="115"/>
      <c r="CU1000" s="115"/>
      <c r="CV1000" s="114"/>
      <c r="CW1000" s="114"/>
      <c r="CX1000" s="115"/>
      <c r="CY1000" s="115"/>
      <c r="CZ1000" s="114"/>
      <c r="DA1000" s="114"/>
      <c r="DB1000" s="115"/>
      <c r="DC1000" s="115"/>
      <c r="DD1000" s="114"/>
      <c r="DE1000" s="114"/>
      <c r="DF1000" s="115"/>
      <c r="DG1000" s="115"/>
      <c r="DH1000" s="114"/>
      <c r="DI1000" s="114"/>
      <c r="DJ1000" s="115"/>
      <c r="DK1000" s="115"/>
      <c r="DL1000" s="114"/>
      <c r="DM1000" s="114"/>
      <c r="DN1000" s="115"/>
      <c r="DO1000" s="115"/>
      <c r="DP1000" s="114"/>
      <c r="DQ1000" s="114"/>
      <c r="DR1000" s="115"/>
      <c r="DS1000" s="115"/>
      <c r="DT1000" s="114"/>
      <c r="DU1000" s="114"/>
      <c r="DV1000" s="115"/>
      <c r="DW1000" s="115"/>
      <c r="DX1000" s="114"/>
      <c r="DY1000" s="114"/>
      <c r="DZ1000" s="115"/>
      <c r="EA1000" s="115"/>
      <c r="EB1000" s="114"/>
      <c r="EC1000" s="114"/>
      <c r="ED1000" s="115"/>
      <c r="EE1000" s="115"/>
      <c r="EF1000" s="114"/>
      <c r="EG1000" s="114"/>
      <c r="EH1000" s="115"/>
      <c r="EI1000" s="115"/>
      <c r="EJ1000" s="114"/>
      <c r="EK1000" s="114"/>
      <c r="EL1000" s="115"/>
      <c r="EM1000" s="115"/>
      <c r="EN1000" s="114"/>
      <c r="EO1000" s="114"/>
      <c r="EP1000" s="115"/>
      <c r="EQ1000" s="115"/>
      <c r="ER1000" s="114"/>
      <c r="ES1000" s="114"/>
      <c r="ET1000" s="115"/>
      <c r="EU1000" s="115"/>
      <c r="EV1000" s="114"/>
      <c r="EW1000" s="114"/>
      <c r="EX1000" s="115"/>
      <c r="EY1000" s="115"/>
      <c r="EZ1000" s="114"/>
      <c r="FA1000" s="114"/>
      <c r="FB1000" s="115"/>
      <c r="FC1000" s="115"/>
      <c r="FD1000" s="114"/>
      <c r="FE1000" s="114"/>
      <c r="FF1000" s="115"/>
      <c r="FG1000" s="115"/>
      <c r="FH1000" s="114"/>
      <c r="FI1000" s="114"/>
      <c r="FJ1000" s="115"/>
      <c r="FK1000" s="115"/>
      <c r="FL1000" s="114"/>
      <c r="FM1000" s="114"/>
      <c r="FN1000" s="115"/>
      <c r="FO1000" s="115"/>
      <c r="FP1000" s="114"/>
      <c r="FQ1000" s="114"/>
      <c r="FR1000" s="115"/>
      <c r="FS1000" s="115"/>
      <c r="FT1000" s="114"/>
      <c r="FU1000" s="114"/>
      <c r="FV1000" s="115"/>
      <c r="FW1000" s="115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21"/>
      <c r="D1001" s="122"/>
      <c r="J1001" s="123"/>
      <c r="K1001" s="124"/>
      <c r="L1001" s="125"/>
      <c r="M1001" s="126"/>
      <c r="N1001" s="126"/>
      <c r="O1001" s="126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258</v>
      </c>
      <c r="C1" s="139" t="s">
        <v>259</v>
      </c>
      <c r="D1" s="139" t="s">
        <v>260</v>
      </c>
      <c r="E1" s="139" t="s">
        <v>261</v>
      </c>
      <c r="F1" s="139" t="s">
        <v>262</v>
      </c>
      <c r="G1" s="139" t="s">
        <v>263</v>
      </c>
      <c r="H1" s="139" t="s">
        <v>264</v>
      </c>
      <c r="I1" s="31" t="s">
        <v>265</v>
      </c>
      <c r="J1" s="31" t="s">
        <v>266</v>
      </c>
      <c r="K1" s="139" t="s">
        <v>267</v>
      </c>
      <c r="L1" s="139" t="s">
        <v>268</v>
      </c>
      <c r="M1" s="139" t="s">
        <v>269</v>
      </c>
    </row>
    <row r="2" spans="2:13" x14ac:dyDescent="0.2">
      <c r="B2" s="31">
        <v>4</v>
      </c>
      <c r="C2" s="139">
        <v>16</v>
      </c>
      <c r="D2" s="140">
        <f>D3-16</f>
        <v>363</v>
      </c>
      <c r="E2" s="141">
        <f>E3-4000</f>
        <v>95486</v>
      </c>
      <c r="F2" s="142">
        <f>F3-1200</f>
        <v>39013</v>
      </c>
      <c r="G2" s="141">
        <f>G3-7000</f>
        <v>192976.89</v>
      </c>
      <c r="H2" s="140">
        <v>39</v>
      </c>
      <c r="I2" s="143">
        <v>0.89</v>
      </c>
      <c r="J2" s="144">
        <f>H2/D2</f>
        <v>0.10743801652892562</v>
      </c>
      <c r="K2" s="139">
        <v>14</v>
      </c>
      <c r="L2" s="141">
        <f>G2/C2</f>
        <v>12061.055625000001</v>
      </c>
      <c r="M2" s="145">
        <f t="shared" ref="M2:M3" si="0">H2*450</f>
        <v>17550</v>
      </c>
    </row>
    <row r="3" spans="2:13" x14ac:dyDescent="0.2">
      <c r="B3" s="31">
        <v>5</v>
      </c>
      <c r="C3" s="139">
        <v>16</v>
      </c>
      <c r="D3" s="140">
        <v>379</v>
      </c>
      <c r="E3" s="141">
        <f>E5-3400</f>
        <v>99486</v>
      </c>
      <c r="F3" s="142">
        <v>40213</v>
      </c>
      <c r="G3" s="141">
        <f>206376.89-6400</f>
        <v>199976.89</v>
      </c>
      <c r="H3" s="140">
        <v>30</v>
      </c>
      <c r="I3" s="144">
        <v>0.92227979274611394</v>
      </c>
      <c r="J3" s="144">
        <v>7.575757575757576E-2</v>
      </c>
      <c r="K3" s="139">
        <v>14</v>
      </c>
      <c r="L3" s="141">
        <v>12898.555625000001</v>
      </c>
      <c r="M3" s="145">
        <f t="shared" si="0"/>
        <v>13500</v>
      </c>
    </row>
    <row r="4" spans="2:13" x14ac:dyDescent="0.2">
      <c r="B4" s="31">
        <v>6</v>
      </c>
      <c r="C4" s="139">
        <v>16</v>
      </c>
      <c r="D4" s="140">
        <v>412</v>
      </c>
      <c r="E4" s="141">
        <v>62130.9</v>
      </c>
      <c r="F4" s="142">
        <v>41213.140000000007</v>
      </c>
      <c r="G4" s="141">
        <v>206376.89</v>
      </c>
      <c r="H4" s="140">
        <v>20</v>
      </c>
      <c r="I4" s="144">
        <v>0.95012468827930174</v>
      </c>
      <c r="J4" s="144">
        <v>4.8543689320388349E-2</v>
      </c>
      <c r="K4" s="139">
        <v>14</v>
      </c>
      <c r="L4" s="141">
        <v>12898.555625000001</v>
      </c>
      <c r="M4" s="145">
        <v>9000</v>
      </c>
    </row>
    <row r="5" spans="2:13" x14ac:dyDescent="0.2">
      <c r="B5" s="31">
        <v>7</v>
      </c>
      <c r="C5" s="139">
        <f>COUNTIF('Cuotas Semanales'!B3:B1006,"ACTIVO")</f>
        <v>43</v>
      </c>
      <c r="D5" s="140">
        <f ca="1">SUM('Cuotas Semanales'!L3:L25)</f>
        <v>692</v>
      </c>
      <c r="E5" s="141">
        <f>SUM('Cuotas Semanales'!O13:O18)</f>
        <v>102886</v>
      </c>
      <c r="F5" s="142">
        <f>SUM('Cuotas Semanales'!O3:O12)</f>
        <v>51218.68</v>
      </c>
      <c r="G5" s="141">
        <f>E5+(F5*3.5)</f>
        <v>282151.38</v>
      </c>
      <c r="H5" s="140">
        <f ca="1">SUM('Cuotas Semanales'!M3:M17)</f>
        <v>17</v>
      </c>
      <c r="I5" s="144">
        <f ca="1">(SUM('Cuotas Semanales'!L3:L17)-SUM('Cuotas Semanales'!M3:M17))
 / SUM('Cuotas Semanales'!L3:L17)</f>
        <v>0.97123519458544838</v>
      </c>
      <c r="J5" s="144">
        <f ca="1">H5/D5</f>
        <v>2.4566473988439308E-2</v>
      </c>
      <c r="K5" s="139">
        <v>14</v>
      </c>
      <c r="L5" s="141">
        <f>G5/ C5</f>
        <v>6561.66</v>
      </c>
      <c r="M5" s="145">
        <f ca="1">H5*450</f>
        <v>7650</v>
      </c>
    </row>
    <row r="6" spans="2:13" x14ac:dyDescent="0.2">
      <c r="C6" s="146"/>
      <c r="D6" s="147"/>
      <c r="E6" s="148"/>
      <c r="F6" s="149"/>
      <c r="G6" s="148"/>
      <c r="H6" s="147"/>
      <c r="I6" s="150"/>
      <c r="J6" s="150"/>
      <c r="K6" s="146"/>
      <c r="L6" s="148"/>
      <c r="M6" s="151"/>
    </row>
    <row r="7" spans="2:13" x14ac:dyDescent="0.2">
      <c r="C7" s="146"/>
      <c r="D7" s="147"/>
      <c r="E7" s="148"/>
      <c r="F7" s="149"/>
      <c r="G7" s="148"/>
      <c r="H7" s="147"/>
      <c r="I7" s="150"/>
      <c r="J7" s="150"/>
      <c r="K7" s="146"/>
      <c r="L7" s="148"/>
      <c r="M7" s="151"/>
    </row>
    <row r="8" spans="2:13" x14ac:dyDescent="0.2">
      <c r="C8" s="146"/>
      <c r="D8" s="147"/>
      <c r="E8" s="148"/>
      <c r="F8" s="149"/>
      <c r="G8" s="148"/>
      <c r="H8" s="147"/>
      <c r="I8" s="150"/>
      <c r="J8" s="150"/>
      <c r="K8" s="146"/>
      <c r="L8" s="148"/>
      <c r="M8" s="151"/>
    </row>
    <row r="9" spans="2:13" x14ac:dyDescent="0.2">
      <c r="C9" s="146"/>
      <c r="D9" s="147"/>
      <c r="E9" s="148"/>
      <c r="F9" s="149"/>
      <c r="G9" s="148"/>
      <c r="H9" s="147"/>
      <c r="I9" s="150"/>
      <c r="J9" s="150"/>
      <c r="K9" s="146"/>
      <c r="L9" s="148"/>
      <c r="M9" s="151"/>
    </row>
    <row r="10" spans="2:13" x14ac:dyDescent="0.2">
      <c r="C10" s="146"/>
      <c r="D10" s="146"/>
      <c r="E10" s="148"/>
      <c r="F10" s="148"/>
      <c r="G10" s="148"/>
      <c r="H10" s="146"/>
      <c r="I10" s="146"/>
      <c r="J10" s="146"/>
      <c r="K10" s="146"/>
      <c r="L10" s="146"/>
      <c r="M10" s="146"/>
    </row>
    <row r="11" spans="2:13" x14ac:dyDescent="0.2">
      <c r="C11" s="2"/>
      <c r="D11" s="2"/>
      <c r="I11" s="121" t="s">
        <v>270</v>
      </c>
      <c r="J11" s="121" t="s">
        <v>271</v>
      </c>
      <c r="K11" s="121" t="s">
        <v>121</v>
      </c>
    </row>
    <row r="12" spans="2:13" x14ac:dyDescent="0.2">
      <c r="C12" s="2"/>
      <c r="D12" s="2"/>
      <c r="I12" s="121" t="str">
        <f ca="1">IFERROR(__xludf.DUMMYFUNCTION("QUERY(
  'Cuotas Semanales'!I3:M1006,
  ""select H, K 
   where K &gt; 0 
   order by K desc 
   limit 5"",
  0
)
"),"#VALUE!")</f>
        <v>#VALUE!</v>
      </c>
      <c r="J12" s="121"/>
      <c r="K12" s="121">
        <f>610*3.5</f>
        <v>2135</v>
      </c>
    </row>
    <row r="13" spans="2:13" x14ac:dyDescent="0.2">
      <c r="C13" s="2"/>
      <c r="D13" s="2"/>
      <c r="I13" s="121"/>
      <c r="J13" s="121"/>
      <c r="K13" s="121">
        <f>418*3.5</f>
        <v>1463</v>
      </c>
    </row>
    <row r="14" spans="2:13" x14ac:dyDescent="0.2">
      <c r="C14" s="2"/>
      <c r="D14" s="2"/>
      <c r="I14" s="121"/>
      <c r="J14" s="121"/>
      <c r="K14" s="121">
        <v>2240</v>
      </c>
    </row>
    <row r="15" spans="2:13" x14ac:dyDescent="0.2">
      <c r="C15" s="2"/>
      <c r="D15" s="2"/>
      <c r="I15" s="121"/>
      <c r="J15" s="121"/>
      <c r="K15" s="121">
        <v>1207.5</v>
      </c>
    </row>
    <row r="16" spans="2:13" x14ac:dyDescent="0.2">
      <c r="C16" s="2"/>
      <c r="D16" s="2"/>
      <c r="I16" s="121"/>
      <c r="J16" s="121"/>
      <c r="K16" s="121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2026-05-25T12:33:58Z</dcterms:created>
  <dcterms:modified xsi:type="dcterms:W3CDTF">2026-05-25T12:33:58Z</dcterms:modified>
</cp:coreProperties>
</file>