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2b\Desktop\Python moje projekty\My projects\Other projects\Finished\Give me a euro offer list\Give me a euro offer list TEST VERSION\Offer List, Clients, logins\"/>
    </mc:Choice>
  </mc:AlternateContent>
  <xr:revisionPtr revIDLastSave="0" documentId="13_ncr:1_{AD525447-41E4-46A2-BD4E-6326CA9AEDAB}" xr6:coauthVersionLast="47" xr6:coauthVersionMax="47" xr10:uidLastSave="{00000000-0000-0000-0000-000000000000}"/>
  <bookViews>
    <workbookView xWindow="-108" yWindow="-108" windowWidth="23256" windowHeight="12576" xr2:uid="{B7FED38A-51B6-4A1D-B263-4EC748B7D85F}"/>
  </bookViews>
  <sheets>
    <sheet name="ceny w PLN" sheetId="2" r:id="rId1"/>
    <sheet name="ceny w EU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2" l="1"/>
  <c r="B40" i="2" s="1"/>
  <c r="G3" i="2"/>
  <c r="G19" i="2" s="1"/>
  <c r="B48" i="2" s="1"/>
  <c r="G4" i="2"/>
  <c r="G20" i="2" s="1"/>
  <c r="B49" i="2" s="1"/>
  <c r="G5" i="2"/>
  <c r="G21" i="2" s="1"/>
  <c r="B50" i="2" s="1"/>
  <c r="E4" i="2"/>
  <c r="E20" i="2" s="1"/>
  <c r="B35" i="2" s="1"/>
  <c r="E5" i="2"/>
  <c r="E21" i="2" s="1"/>
  <c r="B36" i="2" s="1"/>
  <c r="D3" i="2"/>
  <c r="E3" i="2" s="1"/>
  <c r="E19" i="2" s="1"/>
  <c r="B34" i="2" s="1"/>
  <c r="D4" i="2"/>
  <c r="D5" i="2"/>
  <c r="D6" i="2"/>
  <c r="E6" i="2" s="1"/>
  <c r="F6" i="2" s="1"/>
  <c r="D7" i="2"/>
  <c r="G7" i="2" s="1"/>
  <c r="H7" i="2" s="1"/>
  <c r="D8" i="2"/>
  <c r="E8" i="2" s="1"/>
  <c r="F8" i="2" s="1"/>
  <c r="D14" i="2"/>
  <c r="E14" i="2" s="1"/>
  <c r="E28" i="2" s="1"/>
  <c r="B43" i="2" s="1"/>
  <c r="D9" i="2"/>
  <c r="E9" i="2" s="1"/>
  <c r="F9" i="2" s="1"/>
  <c r="D10" i="2"/>
  <c r="G10" i="2" s="1"/>
  <c r="H10" i="2" s="1"/>
  <c r="D11" i="2"/>
  <c r="E11" i="2" s="1"/>
  <c r="F11" i="2" s="1"/>
  <c r="D2" i="2"/>
  <c r="E2" i="2" s="1"/>
  <c r="E18" i="2" s="1"/>
  <c r="B33" i="2" s="1"/>
  <c r="G7" i="1"/>
  <c r="J7" i="1" s="1"/>
  <c r="G11" i="1"/>
  <c r="J11" i="1" s="1"/>
  <c r="G15" i="1"/>
  <c r="G19" i="1"/>
  <c r="D73" i="1"/>
  <c r="F73" i="1" s="1"/>
  <c r="D72" i="1"/>
  <c r="F72" i="1" s="1"/>
  <c r="D71" i="1"/>
  <c r="F71" i="1" s="1"/>
  <c r="I71" i="1" s="1"/>
  <c r="D70" i="1"/>
  <c r="F70" i="1" s="1"/>
  <c r="H70" i="1" s="1"/>
  <c r="D69" i="1"/>
  <c r="F69" i="1" s="1"/>
  <c r="I69" i="1" s="1"/>
  <c r="D68" i="1"/>
  <c r="F68" i="1" s="1"/>
  <c r="I68" i="1" s="1"/>
  <c r="D67" i="1"/>
  <c r="F67" i="1" s="1"/>
  <c r="I67" i="1" s="1"/>
  <c r="D66" i="1"/>
  <c r="F66" i="1" s="1"/>
  <c r="I66" i="1" s="1"/>
  <c r="D65" i="1"/>
  <c r="F65" i="1" s="1"/>
  <c r="D64" i="1"/>
  <c r="F64" i="1" s="1"/>
  <c r="I64" i="1" s="1"/>
  <c r="D63" i="1"/>
  <c r="F63" i="1" s="1"/>
  <c r="I63" i="1" s="1"/>
  <c r="D62" i="1"/>
  <c r="F62" i="1" s="1"/>
  <c r="I62" i="1" s="1"/>
  <c r="D61" i="1"/>
  <c r="F61" i="1" s="1"/>
  <c r="I61" i="1" s="1"/>
  <c r="D60" i="1"/>
  <c r="F60" i="1" s="1"/>
  <c r="I60" i="1" s="1"/>
  <c r="D59" i="1"/>
  <c r="F59" i="1" s="1"/>
  <c r="I59" i="1" s="1"/>
  <c r="D58" i="1"/>
  <c r="F58" i="1" s="1"/>
  <c r="I58" i="1" s="1"/>
  <c r="D57" i="1"/>
  <c r="F57" i="1" s="1"/>
  <c r="D56" i="1"/>
  <c r="F56" i="1" s="1"/>
  <c r="I56" i="1" s="1"/>
  <c r="D3" i="1"/>
  <c r="F3" i="1" s="1"/>
  <c r="I3" i="1" s="1"/>
  <c r="D4" i="1"/>
  <c r="F4" i="1" s="1"/>
  <c r="H4" i="1" s="1"/>
  <c r="D5" i="1"/>
  <c r="F5" i="1" s="1"/>
  <c r="O5" i="1" s="1"/>
  <c r="D6" i="1"/>
  <c r="F6" i="1" s="1"/>
  <c r="G6" i="1" s="1"/>
  <c r="J6" i="1" s="1"/>
  <c r="D7" i="1"/>
  <c r="F7" i="1" s="1"/>
  <c r="D8" i="1"/>
  <c r="F8" i="1" s="1"/>
  <c r="D9" i="1"/>
  <c r="F9" i="1" s="1"/>
  <c r="G9" i="1" s="1"/>
  <c r="J9" i="1" s="1"/>
  <c r="D10" i="1"/>
  <c r="F10" i="1" s="1"/>
  <c r="G10" i="1" s="1"/>
  <c r="J10" i="1" s="1"/>
  <c r="D11" i="1"/>
  <c r="F11" i="1" s="1"/>
  <c r="D12" i="1"/>
  <c r="F12" i="1" s="1"/>
  <c r="D13" i="1"/>
  <c r="F13" i="1" s="1"/>
  <c r="O13" i="1" s="1"/>
  <c r="D14" i="1"/>
  <c r="F14" i="1" s="1"/>
  <c r="G14" i="1" s="1"/>
  <c r="D15" i="1"/>
  <c r="F15" i="1" s="1"/>
  <c r="D16" i="1"/>
  <c r="F16" i="1" s="1"/>
  <c r="D17" i="1"/>
  <c r="F17" i="1" s="1"/>
  <c r="G17" i="1" s="1"/>
  <c r="D18" i="1"/>
  <c r="F18" i="1" s="1"/>
  <c r="G18" i="1" s="1"/>
  <c r="D19" i="1"/>
  <c r="F19" i="1" s="1"/>
  <c r="D2" i="1"/>
  <c r="F2" i="1" s="1"/>
  <c r="G14" i="2" l="1"/>
  <c r="G28" i="2" s="1"/>
  <c r="B57" i="2" s="1"/>
  <c r="G23" i="2"/>
  <c r="B52" i="2" s="1"/>
  <c r="E24" i="2"/>
  <c r="B39" i="2" s="1"/>
  <c r="E22" i="2"/>
  <c r="B37" i="2" s="1"/>
  <c r="G6" i="2"/>
  <c r="G22" i="2" s="1"/>
  <c r="B51" i="2" s="1"/>
  <c r="G26" i="2"/>
  <c r="B55" i="2" s="1"/>
  <c r="E27" i="2"/>
  <c r="B42" i="2" s="1"/>
  <c r="G2" i="2"/>
  <c r="G18" i="2" s="1"/>
  <c r="B47" i="2" s="1"/>
  <c r="F14" i="2"/>
  <c r="E10" i="2"/>
  <c r="G9" i="2"/>
  <c r="G8" i="2"/>
  <c r="G11" i="2"/>
  <c r="E7" i="2"/>
  <c r="H6" i="2"/>
  <c r="I16" i="1"/>
  <c r="M13" i="1"/>
  <c r="G16" i="1"/>
  <c r="G8" i="1"/>
  <c r="J8" i="1" s="1"/>
  <c r="M8" i="1" s="1"/>
  <c r="I12" i="1"/>
  <c r="G13" i="1"/>
  <c r="I13" i="1" s="1"/>
  <c r="I19" i="1"/>
  <c r="I11" i="1"/>
  <c r="G12" i="1"/>
  <c r="J12" i="1" s="1"/>
  <c r="M10" i="1"/>
  <c r="M9" i="1"/>
  <c r="H2" i="1"/>
  <c r="O6" i="1"/>
  <c r="O7" i="1"/>
  <c r="O2" i="1"/>
  <c r="M3" i="1"/>
  <c r="O3" i="1"/>
  <c r="M12" i="1"/>
  <c r="M11" i="1"/>
  <c r="O12" i="1"/>
  <c r="O11" i="1"/>
  <c r="O10" i="1"/>
  <c r="M5" i="1"/>
  <c r="O8" i="1"/>
  <c r="M4" i="1"/>
  <c r="O4" i="1"/>
  <c r="O9" i="1"/>
  <c r="M2" i="1"/>
  <c r="M7" i="1"/>
  <c r="M6" i="1"/>
  <c r="H65" i="1"/>
  <c r="I65" i="1"/>
  <c r="I14" i="1"/>
  <c r="K14" i="1"/>
  <c r="K13" i="1"/>
  <c r="H5" i="1"/>
  <c r="K5" i="1"/>
  <c r="H18" i="1"/>
  <c r="K18" i="1"/>
  <c r="H15" i="1"/>
  <c r="K15" i="1"/>
  <c r="I7" i="1"/>
  <c r="K7" i="1"/>
  <c r="H6" i="1"/>
  <c r="K6" i="1"/>
  <c r="H10" i="1"/>
  <c r="K10" i="1"/>
  <c r="H17" i="1"/>
  <c r="K17" i="1"/>
  <c r="H9" i="1"/>
  <c r="K9" i="1"/>
  <c r="I57" i="1"/>
  <c r="H57" i="1"/>
  <c r="K2" i="1"/>
  <c r="K4" i="1"/>
  <c r="K19" i="1"/>
  <c r="K11" i="1"/>
  <c r="K3" i="1"/>
  <c r="K16" i="1"/>
  <c r="K8" i="1"/>
  <c r="K12" i="1"/>
  <c r="H69" i="1"/>
  <c r="H61" i="1"/>
  <c r="H59" i="1"/>
  <c r="H67" i="1"/>
  <c r="H63" i="1"/>
  <c r="H71" i="1"/>
  <c r="I73" i="1"/>
  <c r="H73" i="1"/>
  <c r="I72" i="1"/>
  <c r="H72" i="1"/>
  <c r="I70" i="1"/>
  <c r="H56" i="1"/>
  <c r="H58" i="1"/>
  <c r="H60" i="1"/>
  <c r="H62" i="1"/>
  <c r="H64" i="1"/>
  <c r="H66" i="1"/>
  <c r="H68" i="1"/>
  <c r="I2" i="1"/>
  <c r="I18" i="1"/>
  <c r="I15" i="1"/>
  <c r="H16" i="1"/>
  <c r="H8" i="1"/>
  <c r="H7" i="1"/>
  <c r="I17" i="1"/>
  <c r="I10" i="1"/>
  <c r="I9" i="1"/>
  <c r="I6" i="1"/>
  <c r="I5" i="1"/>
  <c r="I4" i="1"/>
  <c r="H14" i="1"/>
  <c r="H13" i="1"/>
  <c r="H12" i="1"/>
  <c r="H19" i="1"/>
  <c r="H11" i="1"/>
  <c r="H3" i="1"/>
  <c r="H14" i="2" l="1"/>
  <c r="H11" i="2"/>
  <c r="G27" i="2"/>
  <c r="B56" i="2" s="1"/>
  <c r="F7" i="2"/>
  <c r="E23" i="2"/>
  <c r="B38" i="2" s="1"/>
  <c r="H8" i="2"/>
  <c r="G24" i="2"/>
  <c r="B53" i="2" s="1"/>
  <c r="H9" i="2"/>
  <c r="G25" i="2"/>
  <c r="B54" i="2" s="1"/>
  <c r="F10" i="2"/>
  <c r="E26" i="2"/>
  <c r="B41" i="2" s="1"/>
  <c r="I8" i="1"/>
  <c r="N4" i="1"/>
  <c r="P4" i="1"/>
  <c r="R4" i="1"/>
  <c r="L4" i="1"/>
  <c r="R2" i="1"/>
  <c r="P2" i="1"/>
  <c r="N2" i="1"/>
  <c r="L2" i="1"/>
  <c r="N5" i="1"/>
  <c r="P5" i="1"/>
  <c r="R5" i="1"/>
  <c r="L5" i="1"/>
  <c r="N13" i="1"/>
  <c r="P13" i="1"/>
  <c r="R13" i="1"/>
  <c r="L13" i="1"/>
  <c r="N12" i="1"/>
  <c r="P12" i="1"/>
  <c r="R12" i="1"/>
  <c r="L12" i="1"/>
  <c r="N10" i="1"/>
  <c r="L10" i="1"/>
  <c r="P10" i="1"/>
  <c r="R10" i="1"/>
  <c r="N18" i="1"/>
  <c r="L18" i="1"/>
  <c r="P18" i="1"/>
  <c r="R18" i="1"/>
  <c r="P6" i="1"/>
  <c r="R6" i="1"/>
  <c r="N6" i="1"/>
  <c r="L6" i="1"/>
  <c r="L8" i="1"/>
  <c r="R8" i="1"/>
  <c r="N8" i="1"/>
  <c r="P8" i="1"/>
  <c r="L16" i="1"/>
  <c r="N16" i="1"/>
  <c r="P16" i="1"/>
  <c r="R16" i="1"/>
  <c r="N9" i="1"/>
  <c r="P9" i="1"/>
  <c r="R9" i="1"/>
  <c r="L9" i="1"/>
  <c r="L7" i="1"/>
  <c r="N7" i="1"/>
  <c r="P7" i="1"/>
  <c r="R7" i="1"/>
  <c r="R3" i="1"/>
  <c r="P3" i="1"/>
  <c r="L3" i="1"/>
  <c r="N3" i="1"/>
  <c r="R11" i="1"/>
  <c r="P11" i="1"/>
  <c r="L11" i="1"/>
  <c r="N11" i="1"/>
  <c r="N17" i="1"/>
  <c r="P17" i="1"/>
  <c r="R17" i="1"/>
  <c r="L17" i="1"/>
  <c r="L15" i="1"/>
  <c r="N15" i="1"/>
  <c r="P15" i="1"/>
  <c r="R15" i="1"/>
  <c r="P14" i="1"/>
  <c r="R14" i="1"/>
  <c r="N14" i="1"/>
  <c r="L14" i="1"/>
  <c r="R19" i="1"/>
  <c r="P19" i="1"/>
  <c r="L19" i="1"/>
  <c r="N19" i="1"/>
</calcChain>
</file>

<file path=xl/sharedStrings.xml><?xml version="1.0" encoding="utf-8"?>
<sst xmlns="http://schemas.openxmlformats.org/spreadsheetml/2006/main" count="228" uniqueCount="98">
  <si>
    <t>Produkt</t>
  </si>
  <si>
    <t>indeks</t>
  </si>
  <si>
    <t>Cena brutto</t>
  </si>
  <si>
    <t>ESD PS® PLUS 15 ZŁ (18201482)</t>
  </si>
  <si>
    <t>ESD PS® PLUS 25 ZŁ (18202397)</t>
  </si>
  <si>
    <t>ESD PS® PLUS 36 ZŁ (18274776)</t>
  </si>
  <si>
    <t>ESD PS PLUS 1 MIESIĄC 37ZŁ (33235691)</t>
  </si>
  <si>
    <t>ESD PLUS 50 ZL (18274783)</t>
  </si>
  <si>
    <t>ESD PS® PLUS 70 ZŁ (18202427)</t>
  </si>
  <si>
    <t>ESD PS® PLUS 3 MIESIĄCE 100 ZŁ (18201468)</t>
  </si>
  <si>
    <t>ESD PS® PLUS 100 ZŁ (18202434)</t>
  </si>
  <si>
    <t>ESD PS® PLUS 140 ZŁ (18202441)</t>
  </si>
  <si>
    <t>ESD PS® PLUS 200 ZŁ (18202458)</t>
  </si>
  <si>
    <t>ESD PS® PLUS 12 MIESIĘCY 240ZŁ (18201475)</t>
  </si>
  <si>
    <t>ESD FIFA 21 POINTS 1050</t>
  </si>
  <si>
    <t>ESD FIFA 21 POINTS 12000</t>
  </si>
  <si>
    <t>ESD FIFA 21 POINTS 1600</t>
  </si>
  <si>
    <t>ESD FIFA 21 POINTS 2200</t>
  </si>
  <si>
    <t>ESD FIFA 21 POINTS 4600</t>
  </si>
  <si>
    <t>ESD FIFA 21 POINTS 500</t>
  </si>
  <si>
    <t>ESD FIFA 21 POINTS 750</t>
  </si>
  <si>
    <t>netto</t>
  </si>
  <si>
    <t>kurs</t>
  </si>
  <si>
    <t>eur</t>
  </si>
  <si>
    <t>sprzedaż</t>
  </si>
  <si>
    <t>różnica</t>
  </si>
  <si>
    <t>ile marży</t>
  </si>
  <si>
    <t xml:space="preserve">ESD PLUS 50 ZL </t>
  </si>
  <si>
    <t>ESD PS® PLUS 15 PLN</t>
  </si>
  <si>
    <t>ESD PS® PLUS 25 PLN</t>
  </si>
  <si>
    <t xml:space="preserve">ESD PS® PLUS 36 PLN </t>
  </si>
  <si>
    <t xml:space="preserve">ESD PS® PLUS 70 PLN </t>
  </si>
  <si>
    <t xml:space="preserve">ESD PS® PLUS 100 PLN </t>
  </si>
  <si>
    <t xml:space="preserve">ESD PS® PLUS 140 PLN </t>
  </si>
  <si>
    <t xml:space="preserve">ESD PS® PLUS 200 PLN </t>
  </si>
  <si>
    <t>ESD PS® PLUS 3M PLN</t>
  </si>
  <si>
    <t>ESD PS® PLUS 12M PLN</t>
  </si>
  <si>
    <t>ESD PS PLUS 1M PLN</t>
  </si>
  <si>
    <t>, moq 600+ :</t>
  </si>
  <si>
    <t>Promo ceny: marże na ok 5 %  kurs 4,55</t>
  </si>
  <si>
    <t>PS® PLUS 15 PLN</t>
  </si>
  <si>
    <t>at € 3,23</t>
  </si>
  <si>
    <t xml:space="preserve">,moq 600+: at € 3,00 </t>
  </si>
  <si>
    <t>PS® PLUS 25 PLN</t>
  </si>
  <si>
    <t>at € 4,95</t>
  </si>
  <si>
    <t xml:space="preserve">,moq 600+: at € 4,70 </t>
  </si>
  <si>
    <t>PS® PLUS 36 PLN at € 6,80</t>
  </si>
  <si>
    <t xml:space="preserve">,moq 600+: at € 6,50 </t>
  </si>
  <si>
    <t>PS PLUS 1M PLN</t>
  </si>
  <si>
    <t>at € 6,90</t>
  </si>
  <si>
    <t xml:space="preserve">,moq 600+: at € 6,60 </t>
  </si>
  <si>
    <t>PS® PLUS 3M PLN</t>
  </si>
  <si>
    <t>at € 17,90</t>
  </si>
  <si>
    <t>PS® PLUS 100 PLN at € 18,00</t>
  </si>
  <si>
    <t>PS® PLUS 12M PLNat € 43,00</t>
  </si>
  <si>
    <t>Ceny dla Jana i Igro shop kurs 4,55</t>
  </si>
  <si>
    <t>PLUS 50 PLN at € 9,30</t>
  </si>
  <si>
    <t>PS® PLUS 70 PLN at € 12,90</t>
  </si>
  <si>
    <t>PS® PLUS 140 PLN at € 25,60</t>
  </si>
  <si>
    <t>PS® PLUS 200 PLN at € 36,60</t>
  </si>
  <si>
    <t>Tester narzutu:</t>
  </si>
  <si>
    <t>PSN 1 M PL (33235691)</t>
  </si>
  <si>
    <t>PSN 3 M PL (18201468)</t>
  </si>
  <si>
    <t>PSN 12 M PL (18201475)</t>
  </si>
  <si>
    <t>Cennik dla Adriana</t>
  </si>
  <si>
    <t>różnica na 600ciu set</t>
  </si>
  <si>
    <t>ile zarobimy na 200x</t>
  </si>
  <si>
    <t>ile z 300</t>
  </si>
  <si>
    <t>ile z 400</t>
  </si>
  <si>
    <t>ile z 500</t>
  </si>
  <si>
    <t>cena sprzedaż dużej ilości</t>
  </si>
  <si>
    <t>marża na 200x</t>
  </si>
  <si>
    <t>marża na 300x</t>
  </si>
  <si>
    <t>zysk na 7% marży</t>
  </si>
  <si>
    <t>psn 100</t>
  </si>
  <si>
    <t>4,9% marży</t>
  </si>
  <si>
    <t>4% marży</t>
  </si>
  <si>
    <t>Ceny w EURO:</t>
  </si>
  <si>
    <t>Kurs:</t>
  </si>
  <si>
    <t>sprzedaż 6% marży PLN</t>
  </si>
  <si>
    <t>zysk na 6% marży PLN</t>
  </si>
  <si>
    <t>sprzedaż 7% marży PLN</t>
  </si>
  <si>
    <t>sprzedaż 6% marży EUR</t>
  </si>
  <si>
    <t>sprzedaż 7% marży EUR</t>
  </si>
  <si>
    <t>Marża: 6% Waluta: EUR</t>
  </si>
  <si>
    <t>Marża: 7% Waluta: EUR</t>
  </si>
  <si>
    <t>Marża: 6% Waluta: PLN</t>
  </si>
  <si>
    <t>Marża: 7% Waluta: PLN</t>
  </si>
  <si>
    <t xml:space="preserve">ESD PS® PLUS 15 ZŁ </t>
  </si>
  <si>
    <t xml:space="preserve">ESD PS® PLUS 25 ZŁ </t>
  </si>
  <si>
    <t xml:space="preserve">ESD PS® PLUS 36 ZŁ </t>
  </si>
  <si>
    <t xml:space="preserve">PSN 1 M PL </t>
  </si>
  <si>
    <t xml:space="preserve">ESD PS® PLUS 70 ZŁ </t>
  </si>
  <si>
    <t xml:space="preserve">PSN 3 M PL </t>
  </si>
  <si>
    <t xml:space="preserve">ESD PS® PLUS 140 ZŁ </t>
  </si>
  <si>
    <t xml:space="preserve">ESD PS® PLUS 200 ZŁ </t>
  </si>
  <si>
    <t xml:space="preserve">PSN 12 M PL </t>
  </si>
  <si>
    <t xml:space="preserve">ESD PS® PLUS 100 ZŁ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</si>
</sst>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zł-415]_-;\-* #,##0.00\ [$zł-415]_-;_-* &quot;-&quot;??\ [$zł-415]_-;_-@_-"/>
    <numFmt numFmtId="165" formatCode="_-[$€-2]\ * #,##0.00_-;\-[$€-2]\ * #,##0.00_-;_-[$€-2]\ * &quot;-&quot;??_-;_-@_-"/>
    <numFmt numFmtId="166" formatCode="[$€-2]\ #,##0.00;[Red]\-[$€-2]\ #,##0.0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164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166" fontId="0" fillId="2" borderId="0" xfId="0" applyNumberFormat="1" applyFill="1"/>
    <xf numFmtId="0" fontId="2" fillId="0" borderId="0" xfId="0" applyFont="1"/>
    <xf numFmtId="0" fontId="3" fillId="0" borderId="5" xfId="0" applyFont="1" applyFill="1" applyBorder="1" applyAlignment="1">
      <alignment vertical="center"/>
    </xf>
    <xf numFmtId="166" fontId="2" fillId="0" borderId="0" xfId="0" applyNumberFormat="1" applyFont="1"/>
    <xf numFmtId="166" fontId="2" fillId="2" borderId="0" xfId="0" applyNumberFormat="1" applyFont="1" applyFill="1"/>
    <xf numFmtId="0" fontId="2" fillId="2" borderId="0" xfId="0" applyFont="1" applyFill="1"/>
    <xf numFmtId="0" fontId="1" fillId="3" borderId="5" xfId="0" applyFont="1" applyFill="1" applyBorder="1" applyAlignment="1">
      <alignment vertical="center"/>
    </xf>
    <xf numFmtId="2" fontId="0" fillId="3" borderId="0" xfId="0" applyNumberFormat="1" applyFill="1"/>
    <xf numFmtId="0" fontId="0" fillId="3" borderId="0" xfId="0" applyFill="1"/>
    <xf numFmtId="0" fontId="1" fillId="3" borderId="5" xfId="0" applyNumberFormat="1" applyFont="1" applyFill="1" applyBorder="1" applyAlignment="1">
      <alignment vertical="center"/>
    </xf>
    <xf numFmtId="0" fontId="0" fillId="3" borderId="0" xfId="0" applyNumberFormat="1" applyFill="1"/>
    <xf numFmtId="0" fontId="1" fillId="3" borderId="0" xfId="0" applyNumberFormat="1" applyFont="1" applyFill="1" applyBorder="1" applyAlignment="1">
      <alignment vertical="center"/>
    </xf>
    <xf numFmtId="165" fontId="0" fillId="3" borderId="0" xfId="0" applyNumberFormat="1" applyFill="1"/>
    <xf numFmtId="166" fontId="0" fillId="3" borderId="0" xfId="0" applyNumberFormat="1" applyFill="1"/>
    <xf numFmtId="164" fontId="2" fillId="0" borderId="0" xfId="0" applyNumberFormat="1" applyFont="1"/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right" vertical="center"/>
    </xf>
    <xf numFmtId="164" fontId="0" fillId="4" borderId="0" xfId="0" applyNumberFormat="1" applyFill="1"/>
    <xf numFmtId="164" fontId="2" fillId="4" borderId="0" xfId="0" applyNumberFormat="1" applyFont="1" applyFill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5" borderId="0" xfId="0" applyNumberFormat="1" applyFill="1"/>
    <xf numFmtId="0" fontId="1" fillId="0" borderId="0" xfId="0" applyFont="1" applyFill="1" applyBorder="1" applyAlignment="1">
      <alignment vertical="center"/>
    </xf>
    <xf numFmtId="0" fontId="4" fillId="0" borderId="0" xfId="0" applyFont="1"/>
    <xf numFmtId="0" fontId="5" fillId="0" borderId="0" xfId="0" applyFont="1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AB5F-F105-440C-8D0A-711FFA2EB550}">
  <dimension ref="A1:H84"/>
  <sheetViews>
    <sheetView tabSelected="1" topLeftCell="A59" zoomScale="90" zoomScaleNormal="90" workbookViewId="0">
      <selection activeCell="B74" sqref="B74:B83"/>
    </sheetView>
  </sheetViews>
  <sheetFormatPr defaultRowHeight="14.4" x14ac:dyDescent="0.3"/>
  <cols>
    <col min="1" max="1" width="34.33203125" customWidth="1"/>
    <col min="2" max="2" width="23.33203125" customWidth="1"/>
    <col min="3" max="3" width="12.5546875" customWidth="1"/>
    <col min="4" max="4" width="10.88671875" customWidth="1"/>
    <col min="5" max="5" width="21.109375" customWidth="1"/>
    <col min="6" max="6" width="26.6640625" customWidth="1"/>
    <col min="7" max="7" width="21.6640625" customWidth="1"/>
    <col min="8" max="8" width="18.33203125" customWidth="1"/>
  </cols>
  <sheetData>
    <row r="1" spans="1:8" ht="15" thickBot="1" x14ac:dyDescent="0.35">
      <c r="A1" s="34" t="s">
        <v>0</v>
      </c>
      <c r="B1" s="35" t="s">
        <v>1</v>
      </c>
      <c r="C1" s="35" t="s">
        <v>2</v>
      </c>
      <c r="D1" s="17" t="s">
        <v>21</v>
      </c>
      <c r="E1" s="17" t="s">
        <v>79</v>
      </c>
      <c r="F1" s="17" t="s">
        <v>80</v>
      </c>
      <c r="G1" s="17" t="s">
        <v>81</v>
      </c>
      <c r="H1" s="17" t="s">
        <v>73</v>
      </c>
    </row>
    <row r="2" spans="1:8" ht="15" thickBot="1" x14ac:dyDescent="0.35">
      <c r="A2" s="3" t="s">
        <v>88</v>
      </c>
      <c r="B2" s="4"/>
      <c r="C2" s="4">
        <v>15.5</v>
      </c>
      <c r="D2" s="7">
        <f>C2/1.23</f>
        <v>12.601626016260163</v>
      </c>
      <c r="E2" s="29">
        <f>D2+F2</f>
        <v>14.101626016260163</v>
      </c>
      <c r="F2" s="36">
        <v>1.5</v>
      </c>
      <c r="G2" s="29">
        <f>D2+H2</f>
        <v>14.101626016260163</v>
      </c>
      <c r="H2" s="36">
        <v>1.5</v>
      </c>
    </row>
    <row r="3" spans="1:8" ht="15" thickBot="1" x14ac:dyDescent="0.35">
      <c r="A3" s="3" t="s">
        <v>89</v>
      </c>
      <c r="B3" s="4"/>
      <c r="C3" s="3">
        <v>25.1</v>
      </c>
      <c r="D3" s="7">
        <f t="shared" ref="D3:D11" si="0">C3/1.23</f>
        <v>20.40650406504065</v>
      </c>
      <c r="E3" s="29">
        <f t="shared" ref="E3:E5" si="1">D3+F3</f>
        <v>21.90650406504065</v>
      </c>
      <c r="F3" s="36">
        <v>1.5</v>
      </c>
      <c r="G3" s="29">
        <f t="shared" ref="G3:G5" si="2">D3+H3</f>
        <v>21.90650406504065</v>
      </c>
      <c r="H3" s="36">
        <v>1.5</v>
      </c>
    </row>
    <row r="4" spans="1:8" ht="15" thickBot="1" x14ac:dyDescent="0.35">
      <c r="A4" s="3" t="s">
        <v>90</v>
      </c>
      <c r="B4" s="4"/>
      <c r="C4" s="3">
        <v>35.700000000000003</v>
      </c>
      <c r="D4" s="7">
        <f t="shared" si="0"/>
        <v>29.024390243902442</v>
      </c>
      <c r="E4" s="29">
        <f t="shared" si="1"/>
        <v>31.024390243902442</v>
      </c>
      <c r="F4" s="36">
        <v>2</v>
      </c>
      <c r="G4" s="29">
        <f t="shared" si="2"/>
        <v>31.024390243902442</v>
      </c>
      <c r="H4" s="36">
        <v>2</v>
      </c>
    </row>
    <row r="5" spans="1:8" ht="15" thickBot="1" x14ac:dyDescent="0.35">
      <c r="A5" s="3" t="s">
        <v>91</v>
      </c>
      <c r="B5" s="4"/>
      <c r="C5" s="3">
        <v>36</v>
      </c>
      <c r="D5" s="7">
        <f t="shared" si="0"/>
        <v>29.26829268292683</v>
      </c>
      <c r="E5" s="29">
        <f t="shared" si="1"/>
        <v>31.26829268292683</v>
      </c>
      <c r="F5" s="36">
        <v>2</v>
      </c>
      <c r="G5" s="29">
        <f t="shared" si="2"/>
        <v>31.26829268292683</v>
      </c>
      <c r="H5" s="36">
        <v>2</v>
      </c>
    </row>
    <row r="6" spans="1:8" ht="15" thickBot="1" x14ac:dyDescent="0.35">
      <c r="A6" s="3" t="s">
        <v>27</v>
      </c>
      <c r="B6" s="4"/>
      <c r="C6" s="3">
        <v>49.3</v>
      </c>
      <c r="D6" s="7">
        <f t="shared" si="0"/>
        <v>40.081300813008127</v>
      </c>
      <c r="E6" s="29">
        <f t="shared" ref="E6:E11" si="3">(D6*106)/100</f>
        <v>42.486178861788609</v>
      </c>
      <c r="F6" s="7">
        <f t="shared" ref="F6:F11" si="4">E6-D6</f>
        <v>2.4048780487804819</v>
      </c>
      <c r="G6" s="29">
        <f t="shared" ref="G6:G7" si="5">(D6*107)/100</f>
        <v>42.886991869918695</v>
      </c>
      <c r="H6" s="7">
        <f t="shared" ref="H6:H11" si="6">G6-D6</f>
        <v>2.8056910569105682</v>
      </c>
    </row>
    <row r="7" spans="1:8" ht="15" thickBot="1" x14ac:dyDescent="0.35">
      <c r="A7" s="3" t="s">
        <v>92</v>
      </c>
      <c r="B7" s="4"/>
      <c r="C7" s="3">
        <v>68.5</v>
      </c>
      <c r="D7" s="7">
        <f t="shared" si="0"/>
        <v>55.69105691056911</v>
      </c>
      <c r="E7" s="29">
        <f t="shared" si="3"/>
        <v>59.032520325203258</v>
      </c>
      <c r="F7" s="7">
        <f t="shared" si="4"/>
        <v>3.3414634146341484</v>
      </c>
      <c r="G7" s="29">
        <f t="shared" si="5"/>
        <v>59.589430894308947</v>
      </c>
      <c r="H7" s="7">
        <f t="shared" si="6"/>
        <v>3.8983739837398375</v>
      </c>
    </row>
    <row r="8" spans="1:8" ht="15" thickBot="1" x14ac:dyDescent="0.35">
      <c r="A8" s="3" t="s">
        <v>93</v>
      </c>
      <c r="B8" s="4"/>
      <c r="C8" s="3">
        <v>96</v>
      </c>
      <c r="D8" s="7">
        <f t="shared" si="0"/>
        <v>78.048780487804876</v>
      </c>
      <c r="E8" s="29">
        <f t="shared" si="3"/>
        <v>82.731707317073159</v>
      </c>
      <c r="F8" s="7">
        <f t="shared" si="4"/>
        <v>4.6829268292682826</v>
      </c>
      <c r="G8" s="29">
        <f>(D8*107)/100</f>
        <v>83.512195121951223</v>
      </c>
      <c r="H8" s="7">
        <f t="shared" si="6"/>
        <v>5.4634146341463463</v>
      </c>
    </row>
    <row r="9" spans="1:8" ht="15" thickBot="1" x14ac:dyDescent="0.35">
      <c r="A9" s="3" t="s">
        <v>94</v>
      </c>
      <c r="B9" s="4"/>
      <c r="C9" s="3">
        <v>136</v>
      </c>
      <c r="D9" s="7">
        <f t="shared" si="0"/>
        <v>110.56910569105692</v>
      </c>
      <c r="E9" s="29">
        <f t="shared" si="3"/>
        <v>117.20325203252034</v>
      </c>
      <c r="F9" s="7">
        <f t="shared" si="4"/>
        <v>6.6341463414634205</v>
      </c>
      <c r="G9" s="29">
        <f>(D9*107)/100</f>
        <v>118.3089430894309</v>
      </c>
      <c r="H9" s="7">
        <f t="shared" si="6"/>
        <v>7.7398373983739788</v>
      </c>
    </row>
    <row r="10" spans="1:8" ht="15" thickBot="1" x14ac:dyDescent="0.35">
      <c r="A10" s="3" t="s">
        <v>95</v>
      </c>
      <c r="B10" s="4"/>
      <c r="C10" s="4">
        <v>194</v>
      </c>
      <c r="D10" s="7">
        <f t="shared" si="0"/>
        <v>157.72357723577235</v>
      </c>
      <c r="E10" s="29">
        <f t="shared" si="3"/>
        <v>167.1869918699187</v>
      </c>
      <c r="F10" s="7">
        <f t="shared" si="4"/>
        <v>9.4634146341463463</v>
      </c>
      <c r="G10" s="29">
        <f t="shared" ref="G10:G11" si="7">(D10*107)/100</f>
        <v>168.76422764227641</v>
      </c>
      <c r="H10" s="7">
        <f t="shared" si="6"/>
        <v>11.040650406504056</v>
      </c>
    </row>
    <row r="11" spans="1:8" ht="15" thickBot="1" x14ac:dyDescent="0.35">
      <c r="A11" s="3" t="s">
        <v>96</v>
      </c>
      <c r="B11" s="4"/>
      <c r="C11" s="3">
        <v>228</v>
      </c>
      <c r="D11" s="7">
        <f t="shared" si="0"/>
        <v>185.36585365853659</v>
      </c>
      <c r="E11" s="29">
        <f t="shared" si="3"/>
        <v>196.48780487804876</v>
      </c>
      <c r="F11" s="7">
        <f t="shared" si="4"/>
        <v>11.121951219512169</v>
      </c>
      <c r="G11" s="29">
        <f t="shared" si="7"/>
        <v>198.34146341463418</v>
      </c>
      <c r="H11" s="7">
        <f t="shared" si="6"/>
        <v>12.975609756097583</v>
      </c>
    </row>
    <row r="13" spans="1:8" x14ac:dyDescent="0.3">
      <c r="A13" s="37" t="s">
        <v>74</v>
      </c>
      <c r="E13" s="38" t="s">
        <v>76</v>
      </c>
      <c r="G13" s="38" t="s">
        <v>75</v>
      </c>
    </row>
    <row r="14" spans="1:8" ht="15" thickBot="1" x14ac:dyDescent="0.35">
      <c r="A14" s="30" t="s">
        <v>97</v>
      </c>
      <c r="B14" s="31"/>
      <c r="C14" s="31">
        <v>99</v>
      </c>
      <c r="D14" s="32">
        <f>C14/1.23</f>
        <v>80.487804878048777</v>
      </c>
      <c r="E14" s="33">
        <f>(D14*104)/100</f>
        <v>83.707317073170728</v>
      </c>
      <c r="F14" s="32">
        <f>E14-D14</f>
        <v>3.2195121951219505</v>
      </c>
      <c r="G14" s="33">
        <f>(D14*104.9)/100</f>
        <v>84.431707317073176</v>
      </c>
      <c r="H14" s="32">
        <f>G14-D14</f>
        <v>3.9439024390243986</v>
      </c>
    </row>
    <row r="16" spans="1:8" ht="25.8" x14ac:dyDescent="0.5">
      <c r="A16" s="39" t="s">
        <v>77</v>
      </c>
    </row>
    <row r="17" spans="1:7" x14ac:dyDescent="0.3">
      <c r="B17" t="s">
        <v>78</v>
      </c>
      <c r="E17" s="17" t="s">
        <v>82</v>
      </c>
      <c r="G17" s="17" t="s">
        <v>83</v>
      </c>
    </row>
    <row r="18" spans="1:7" ht="15" thickBot="1" x14ac:dyDescent="0.35">
      <c r="A18" s="3" t="s">
        <v>88</v>
      </c>
      <c r="B18">
        <v>4.57</v>
      </c>
      <c r="E18" s="8">
        <f>E2/B18</f>
        <v>3.0856949707352652</v>
      </c>
      <c r="G18" s="8">
        <f>G2/B18</f>
        <v>3.0856949707352652</v>
      </c>
    </row>
    <row r="19" spans="1:7" ht="15" thickBot="1" x14ac:dyDescent="0.35">
      <c r="A19" s="3" t="s">
        <v>89</v>
      </c>
      <c r="B19">
        <v>4.57</v>
      </c>
      <c r="E19" s="8">
        <f t="shared" ref="E19:E27" si="8">E3/B19</f>
        <v>4.7935457472736651</v>
      </c>
      <c r="G19" s="8">
        <f t="shared" ref="G19:G27" si="9">G3/B19</f>
        <v>4.7935457472736651</v>
      </c>
    </row>
    <row r="20" spans="1:7" ht="15" thickBot="1" x14ac:dyDescent="0.35">
      <c r="A20" s="3" t="s">
        <v>90</v>
      </c>
      <c r="B20">
        <v>4.57</v>
      </c>
      <c r="E20" s="8">
        <f t="shared" si="8"/>
        <v>6.7887068367401397</v>
      </c>
      <c r="G20" s="8">
        <f t="shared" si="9"/>
        <v>6.7887068367401397</v>
      </c>
    </row>
    <row r="21" spans="1:7" ht="15" thickBot="1" x14ac:dyDescent="0.35">
      <c r="A21" s="3" t="s">
        <v>91</v>
      </c>
      <c r="B21">
        <v>4.57</v>
      </c>
      <c r="E21" s="8">
        <f t="shared" si="8"/>
        <v>6.842077173506965</v>
      </c>
      <c r="G21" s="8">
        <f t="shared" si="9"/>
        <v>6.842077173506965</v>
      </c>
    </row>
    <row r="22" spans="1:7" ht="15" thickBot="1" x14ac:dyDescent="0.35">
      <c r="A22" s="3" t="s">
        <v>27</v>
      </c>
      <c r="B22">
        <v>4.57</v>
      </c>
      <c r="E22" s="8">
        <f t="shared" si="8"/>
        <v>9.2967568625357995</v>
      </c>
      <c r="G22" s="8">
        <f t="shared" si="9"/>
        <v>9.3844621159559498</v>
      </c>
    </row>
    <row r="23" spans="1:7" ht="15" thickBot="1" x14ac:dyDescent="0.35">
      <c r="A23" s="3" t="s">
        <v>92</v>
      </c>
      <c r="B23">
        <v>4.57</v>
      </c>
      <c r="E23" s="8">
        <f t="shared" si="8"/>
        <v>12.917400508797211</v>
      </c>
      <c r="G23" s="8">
        <f t="shared" si="9"/>
        <v>13.039262777748128</v>
      </c>
    </row>
    <row r="24" spans="1:7" ht="15" thickBot="1" x14ac:dyDescent="0.35">
      <c r="A24" s="3" t="s">
        <v>93</v>
      </c>
      <c r="B24">
        <v>4.57</v>
      </c>
      <c r="E24" s="8">
        <f t="shared" si="8"/>
        <v>18.103218231307036</v>
      </c>
      <c r="G24" s="8">
        <f t="shared" si="9"/>
        <v>18.274003308960879</v>
      </c>
    </row>
    <row r="25" spans="1:7" ht="15" thickBot="1" x14ac:dyDescent="0.35">
      <c r="A25" s="3" t="s">
        <v>94</v>
      </c>
      <c r="B25">
        <v>4.57</v>
      </c>
      <c r="E25" s="8">
        <f t="shared" si="8"/>
        <v>25.646225827684976</v>
      </c>
      <c r="G25" s="8">
        <f t="shared" si="9"/>
        <v>25.888171354361244</v>
      </c>
    </row>
    <row r="26" spans="1:7" ht="15" thickBot="1" x14ac:dyDescent="0.35">
      <c r="A26" s="3" t="s">
        <v>95</v>
      </c>
      <c r="B26">
        <v>4.57</v>
      </c>
      <c r="E26" s="8">
        <f t="shared" si="8"/>
        <v>36.583586842432972</v>
      </c>
      <c r="G26" s="8">
        <f t="shared" si="9"/>
        <v>36.928715020191774</v>
      </c>
    </row>
    <row r="27" spans="1:7" ht="15" thickBot="1" x14ac:dyDescent="0.35">
      <c r="A27" s="3" t="s">
        <v>96</v>
      </c>
      <c r="B27">
        <v>4.57</v>
      </c>
      <c r="E27" s="8">
        <f t="shared" si="8"/>
        <v>42.995143299354211</v>
      </c>
      <c r="G27" s="8">
        <f t="shared" si="9"/>
        <v>43.400757858782093</v>
      </c>
    </row>
    <row r="28" spans="1:7" ht="15" thickBot="1" x14ac:dyDescent="0.35">
      <c r="A28" s="30" t="s">
        <v>97</v>
      </c>
      <c r="B28">
        <v>4.57</v>
      </c>
      <c r="E28" s="8">
        <f>E14/B28</f>
        <v>18.316699578374337</v>
      </c>
      <c r="F28" s="8"/>
      <c r="G28" s="8">
        <f>G14/B28</f>
        <v>18.475209478571809</v>
      </c>
    </row>
    <row r="29" spans="1:7" x14ac:dyDescent="0.3">
      <c r="G29" s="8"/>
    </row>
    <row r="32" spans="1:7" x14ac:dyDescent="0.3">
      <c r="B32" s="40" t="s">
        <v>84</v>
      </c>
    </row>
    <row r="33" spans="1:2" ht="15" thickBot="1" x14ac:dyDescent="0.35">
      <c r="A33" s="3" t="s">
        <v>88</v>
      </c>
      <c r="B33" s="8">
        <f>E18</f>
        <v>3.0856949707352652</v>
      </c>
    </row>
    <row r="34" spans="1:2" ht="15" thickBot="1" x14ac:dyDescent="0.35">
      <c r="A34" s="3" t="s">
        <v>89</v>
      </c>
      <c r="B34" s="8">
        <f t="shared" ref="B34:B43" si="10">E19</f>
        <v>4.7935457472736651</v>
      </c>
    </row>
    <row r="35" spans="1:2" ht="15" thickBot="1" x14ac:dyDescent="0.35">
      <c r="A35" s="3" t="s">
        <v>90</v>
      </c>
      <c r="B35" s="8">
        <f t="shared" si="10"/>
        <v>6.7887068367401397</v>
      </c>
    </row>
    <row r="36" spans="1:2" ht="15" thickBot="1" x14ac:dyDescent="0.35">
      <c r="A36" s="3" t="s">
        <v>91</v>
      </c>
      <c r="B36" s="8">
        <f t="shared" si="10"/>
        <v>6.842077173506965</v>
      </c>
    </row>
    <row r="37" spans="1:2" ht="15" thickBot="1" x14ac:dyDescent="0.35">
      <c r="A37" s="3" t="s">
        <v>27</v>
      </c>
      <c r="B37" s="8">
        <f t="shared" si="10"/>
        <v>9.2967568625357995</v>
      </c>
    </row>
    <row r="38" spans="1:2" ht="15" thickBot="1" x14ac:dyDescent="0.35">
      <c r="A38" s="3" t="s">
        <v>92</v>
      </c>
      <c r="B38" s="8">
        <f t="shared" si="10"/>
        <v>12.917400508797211</v>
      </c>
    </row>
    <row r="39" spans="1:2" ht="15" thickBot="1" x14ac:dyDescent="0.35">
      <c r="A39" s="3" t="s">
        <v>93</v>
      </c>
      <c r="B39" s="8">
        <f t="shared" si="10"/>
        <v>18.103218231307036</v>
      </c>
    </row>
    <row r="40" spans="1:2" ht="15" thickBot="1" x14ac:dyDescent="0.35">
      <c r="A40" s="3" t="s">
        <v>94</v>
      </c>
      <c r="B40" s="8">
        <f t="shared" si="10"/>
        <v>25.646225827684976</v>
      </c>
    </row>
    <row r="41" spans="1:2" ht="15" thickBot="1" x14ac:dyDescent="0.35">
      <c r="A41" s="3" t="s">
        <v>95</v>
      </c>
      <c r="B41" s="8">
        <f t="shared" si="10"/>
        <v>36.583586842432972</v>
      </c>
    </row>
    <row r="42" spans="1:2" ht="15" thickBot="1" x14ac:dyDescent="0.35">
      <c r="A42" s="3" t="s">
        <v>96</v>
      </c>
      <c r="B42" s="8">
        <f t="shared" si="10"/>
        <v>42.995143299354211</v>
      </c>
    </row>
    <row r="43" spans="1:2" ht="15" thickBot="1" x14ac:dyDescent="0.35">
      <c r="A43" s="30" t="s">
        <v>97</v>
      </c>
      <c r="B43" s="8">
        <f t="shared" si="10"/>
        <v>18.316699578374337</v>
      </c>
    </row>
    <row r="46" spans="1:2" x14ac:dyDescent="0.3">
      <c r="B46" s="40" t="s">
        <v>85</v>
      </c>
    </row>
    <row r="47" spans="1:2" ht="15" thickBot="1" x14ac:dyDescent="0.35">
      <c r="A47" s="3" t="s">
        <v>88</v>
      </c>
      <c r="B47" s="8">
        <f>G18</f>
        <v>3.0856949707352652</v>
      </c>
    </row>
    <row r="48" spans="1:2" ht="15" thickBot="1" x14ac:dyDescent="0.35">
      <c r="A48" s="3" t="s">
        <v>89</v>
      </c>
      <c r="B48" s="8">
        <f t="shared" ref="B48:B57" si="11">G19</f>
        <v>4.7935457472736651</v>
      </c>
    </row>
    <row r="49" spans="1:2" ht="15" thickBot="1" x14ac:dyDescent="0.35">
      <c r="A49" s="3" t="s">
        <v>90</v>
      </c>
      <c r="B49" s="8">
        <f t="shared" si="11"/>
        <v>6.7887068367401397</v>
      </c>
    </row>
    <row r="50" spans="1:2" ht="15" thickBot="1" x14ac:dyDescent="0.35">
      <c r="A50" s="3" t="s">
        <v>91</v>
      </c>
      <c r="B50" s="8">
        <f t="shared" si="11"/>
        <v>6.842077173506965</v>
      </c>
    </row>
    <row r="51" spans="1:2" ht="15" thickBot="1" x14ac:dyDescent="0.35">
      <c r="A51" s="3" t="s">
        <v>27</v>
      </c>
      <c r="B51" s="8">
        <f t="shared" si="11"/>
        <v>9.3844621159559498</v>
      </c>
    </row>
    <row r="52" spans="1:2" ht="15" thickBot="1" x14ac:dyDescent="0.35">
      <c r="A52" s="3" t="s">
        <v>92</v>
      </c>
      <c r="B52" s="8">
        <f t="shared" si="11"/>
        <v>13.039262777748128</v>
      </c>
    </row>
    <row r="53" spans="1:2" ht="15" thickBot="1" x14ac:dyDescent="0.35">
      <c r="A53" s="3" t="s">
        <v>93</v>
      </c>
      <c r="B53" s="8">
        <f t="shared" si="11"/>
        <v>18.274003308960879</v>
      </c>
    </row>
    <row r="54" spans="1:2" ht="15" thickBot="1" x14ac:dyDescent="0.35">
      <c r="A54" s="3" t="s">
        <v>94</v>
      </c>
      <c r="B54" s="8">
        <f t="shared" si="11"/>
        <v>25.888171354361244</v>
      </c>
    </row>
    <row r="55" spans="1:2" ht="15" thickBot="1" x14ac:dyDescent="0.35">
      <c r="A55" s="3" t="s">
        <v>95</v>
      </c>
      <c r="B55" s="8">
        <f t="shared" si="11"/>
        <v>36.928715020191774</v>
      </c>
    </row>
    <row r="56" spans="1:2" ht="15" thickBot="1" x14ac:dyDescent="0.35">
      <c r="A56" s="3" t="s">
        <v>96</v>
      </c>
      <c r="B56" s="8">
        <f t="shared" si="11"/>
        <v>43.400757858782093</v>
      </c>
    </row>
    <row r="57" spans="1:2" ht="15" thickBot="1" x14ac:dyDescent="0.35">
      <c r="A57" s="30" t="s">
        <v>97</v>
      </c>
      <c r="B57" s="8">
        <f t="shared" si="11"/>
        <v>18.475209478571809</v>
      </c>
    </row>
    <row r="59" spans="1:2" x14ac:dyDescent="0.3">
      <c r="B59" t="s">
        <v>86</v>
      </c>
    </row>
    <row r="60" spans="1:2" ht="15" thickBot="1" x14ac:dyDescent="0.35">
      <c r="A60" s="3" t="s">
        <v>88</v>
      </c>
      <c r="B60" s="29">
        <v>14.101626016260163</v>
      </c>
    </row>
    <row r="61" spans="1:2" ht="15" thickBot="1" x14ac:dyDescent="0.35">
      <c r="A61" s="3" t="s">
        <v>89</v>
      </c>
      <c r="B61" s="29">
        <v>21.90650406504065</v>
      </c>
    </row>
    <row r="62" spans="1:2" ht="15" thickBot="1" x14ac:dyDescent="0.35">
      <c r="A62" s="3" t="s">
        <v>90</v>
      </c>
      <c r="B62" s="29">
        <v>31.024390243902442</v>
      </c>
    </row>
    <row r="63" spans="1:2" ht="15" thickBot="1" x14ac:dyDescent="0.35">
      <c r="A63" s="3" t="s">
        <v>91</v>
      </c>
      <c r="B63" s="29">
        <v>31.26829268292683</v>
      </c>
    </row>
    <row r="64" spans="1:2" ht="15" thickBot="1" x14ac:dyDescent="0.35">
      <c r="A64" s="3" t="s">
        <v>27</v>
      </c>
      <c r="B64" s="29">
        <v>42.486178861788609</v>
      </c>
    </row>
    <row r="65" spans="1:3" ht="15" thickBot="1" x14ac:dyDescent="0.35">
      <c r="A65" s="3" t="s">
        <v>92</v>
      </c>
      <c r="B65" s="29">
        <v>59.032520325203258</v>
      </c>
    </row>
    <row r="66" spans="1:3" ht="15" thickBot="1" x14ac:dyDescent="0.35">
      <c r="A66" s="3" t="s">
        <v>93</v>
      </c>
      <c r="B66" s="29">
        <v>82.731707317073159</v>
      </c>
    </row>
    <row r="67" spans="1:3" ht="15" thickBot="1" x14ac:dyDescent="0.35">
      <c r="A67" s="3" t="s">
        <v>94</v>
      </c>
      <c r="B67" s="29">
        <v>117.20325203252034</v>
      </c>
    </row>
    <row r="68" spans="1:3" ht="15" thickBot="1" x14ac:dyDescent="0.35">
      <c r="A68" s="3" t="s">
        <v>95</v>
      </c>
      <c r="B68" s="29">
        <v>167.1869918699187</v>
      </c>
    </row>
    <row r="69" spans="1:3" ht="15" thickBot="1" x14ac:dyDescent="0.35">
      <c r="A69" s="3" t="s">
        <v>96</v>
      </c>
      <c r="B69" s="29">
        <v>196.48780487804876</v>
      </c>
    </row>
    <row r="70" spans="1:3" ht="15" thickBot="1" x14ac:dyDescent="0.35">
      <c r="A70" s="30" t="s">
        <v>97</v>
      </c>
      <c r="B70" s="33">
        <v>83.707317073170728</v>
      </c>
    </row>
    <row r="71" spans="1:3" x14ac:dyDescent="0.3">
      <c r="B71" s="38"/>
      <c r="C71" s="38"/>
    </row>
    <row r="73" spans="1:3" x14ac:dyDescent="0.3">
      <c r="B73" t="s">
        <v>87</v>
      </c>
    </row>
    <row r="74" spans="1:3" ht="15" thickBot="1" x14ac:dyDescent="0.35">
      <c r="A74" s="3" t="s">
        <v>88</v>
      </c>
      <c r="B74" s="29">
        <v>14.101626016260163</v>
      </c>
    </row>
    <row r="75" spans="1:3" ht="15" thickBot="1" x14ac:dyDescent="0.35">
      <c r="A75" s="3" t="s">
        <v>89</v>
      </c>
      <c r="B75" s="29">
        <v>21.90650406504065</v>
      </c>
    </row>
    <row r="76" spans="1:3" ht="15" thickBot="1" x14ac:dyDescent="0.35">
      <c r="A76" s="3" t="s">
        <v>90</v>
      </c>
      <c r="B76" s="29">
        <v>31.024390243902442</v>
      </c>
    </row>
    <row r="77" spans="1:3" ht="15" thickBot="1" x14ac:dyDescent="0.35">
      <c r="A77" s="3" t="s">
        <v>91</v>
      </c>
      <c r="B77" s="29">
        <v>31.26829268292683</v>
      </c>
    </row>
    <row r="78" spans="1:3" ht="15" thickBot="1" x14ac:dyDescent="0.35">
      <c r="A78" s="3" t="s">
        <v>27</v>
      </c>
      <c r="B78" s="29">
        <v>42.886991869918695</v>
      </c>
    </row>
    <row r="79" spans="1:3" ht="15" thickBot="1" x14ac:dyDescent="0.35">
      <c r="A79" s="3" t="s">
        <v>92</v>
      </c>
      <c r="B79" s="29">
        <v>59.589430894308947</v>
      </c>
    </row>
    <row r="80" spans="1:3" ht="15" thickBot="1" x14ac:dyDescent="0.35">
      <c r="A80" s="3" t="s">
        <v>93</v>
      </c>
      <c r="B80" s="29">
        <v>83.512195121951223</v>
      </c>
    </row>
    <row r="81" spans="1:2" ht="15" thickBot="1" x14ac:dyDescent="0.35">
      <c r="A81" s="3" t="s">
        <v>94</v>
      </c>
      <c r="B81" s="29">
        <v>118.3089430894309</v>
      </c>
    </row>
    <row r="82" spans="1:2" ht="15" thickBot="1" x14ac:dyDescent="0.35">
      <c r="A82" s="3" t="s">
        <v>95</v>
      </c>
      <c r="B82" s="29">
        <v>168.76422764227641</v>
      </c>
    </row>
    <row r="83" spans="1:2" ht="15" thickBot="1" x14ac:dyDescent="0.35">
      <c r="A83" s="3" t="s">
        <v>96</v>
      </c>
      <c r="B83" s="29">
        <v>198.34146341463418</v>
      </c>
    </row>
    <row r="84" spans="1:2" ht="15" thickBot="1" x14ac:dyDescent="0.35">
      <c r="A84" s="30" t="s">
        <v>97</v>
      </c>
      <c r="B84" s="33">
        <v>84.431707317073176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6F08B-700A-4CD8-88E4-9FB99001629C}">
  <dimension ref="A1:R73"/>
  <sheetViews>
    <sheetView zoomScale="110" zoomScaleNormal="110" workbookViewId="0">
      <selection activeCell="H2" sqref="H2:H19"/>
    </sheetView>
  </sheetViews>
  <sheetFormatPr defaultRowHeight="14.4" x14ac:dyDescent="0.3"/>
  <cols>
    <col min="1" max="1" width="36.88671875" customWidth="1"/>
    <col min="4" max="4" width="9.44140625" bestFit="1" customWidth="1"/>
    <col min="6" max="6" width="24.5546875" customWidth="1"/>
    <col min="7" max="7" width="10.44140625" customWidth="1"/>
    <col min="9" max="9" width="9.5546875" style="23" bestFit="1" customWidth="1"/>
    <col min="10" max="10" width="23.33203125" customWidth="1"/>
    <col min="11" max="11" width="22.33203125" customWidth="1"/>
    <col min="12" max="12" width="19.33203125" customWidth="1"/>
    <col min="13" max="13" width="14.33203125" style="25" customWidth="1"/>
    <col min="14" max="14" width="11.109375" customWidth="1"/>
    <col min="15" max="15" width="13.109375" style="23" customWidth="1"/>
    <col min="16" max="16" width="9.33203125" bestFit="1" customWidth="1"/>
    <col min="17" max="17" width="9.33203125" customWidth="1"/>
    <col min="18" max="18" width="9.33203125" bestFit="1" customWidth="1"/>
  </cols>
  <sheetData>
    <row r="1" spans="1:18" ht="15" thickBot="1" x14ac:dyDescent="0.35">
      <c r="A1" s="1" t="s">
        <v>0</v>
      </c>
      <c r="B1" s="2" t="s">
        <v>1</v>
      </c>
      <c r="C1" s="2" t="s">
        <v>2</v>
      </c>
      <c r="D1" s="6" t="s">
        <v>21</v>
      </c>
      <c r="E1" s="6" t="s">
        <v>22</v>
      </c>
      <c r="F1" s="6" t="s">
        <v>23</v>
      </c>
      <c r="G1" s="17" t="s">
        <v>24</v>
      </c>
      <c r="H1" s="6" t="s">
        <v>25</v>
      </c>
      <c r="I1" s="21" t="s">
        <v>26</v>
      </c>
      <c r="J1" s="17" t="s">
        <v>70</v>
      </c>
      <c r="K1" s="6" t="s">
        <v>65</v>
      </c>
      <c r="L1" s="6" t="s">
        <v>66</v>
      </c>
      <c r="M1" s="24" t="s">
        <v>71</v>
      </c>
      <c r="N1" s="6" t="s">
        <v>67</v>
      </c>
      <c r="O1" s="21" t="s">
        <v>72</v>
      </c>
      <c r="P1" s="6" t="s">
        <v>68</v>
      </c>
      <c r="Q1" s="6"/>
      <c r="R1" s="6" t="s">
        <v>69</v>
      </c>
    </row>
    <row r="2" spans="1:18" ht="15" thickBot="1" x14ac:dyDescent="0.35">
      <c r="A2" s="3" t="s">
        <v>3</v>
      </c>
      <c r="B2" s="4">
        <v>18201482</v>
      </c>
      <c r="C2" s="4">
        <v>14.5</v>
      </c>
      <c r="D2" s="7">
        <f>C2/1.23</f>
        <v>11.788617886178862</v>
      </c>
      <c r="E2">
        <v>4.5999999999999996</v>
      </c>
      <c r="F2" s="8">
        <f>D2/E2</f>
        <v>2.5627430187345355</v>
      </c>
      <c r="G2" s="18">
        <v>3.23</v>
      </c>
      <c r="H2" s="9">
        <f>G2-F2</f>
        <v>0.66725698126546451</v>
      </c>
      <c r="I2" s="22">
        <f>(G2*100)/F2-100</f>
        <v>26.036827586206883</v>
      </c>
      <c r="J2" s="16"/>
      <c r="K2" s="8">
        <f>J2-F2</f>
        <v>-2.5627430187345355</v>
      </c>
      <c r="L2" s="8">
        <f>K2*200</f>
        <v>-512.54860374690713</v>
      </c>
      <c r="M2" s="22">
        <f>(J2*100)/F2-100</f>
        <v>-100</v>
      </c>
      <c r="N2" s="8">
        <f>K2*300</f>
        <v>-768.82290562036064</v>
      </c>
      <c r="O2" s="27">
        <f>(J2*100)/F2-100</f>
        <v>-100</v>
      </c>
      <c r="P2" s="8">
        <f>K2*400</f>
        <v>-1025.0972074938143</v>
      </c>
      <c r="Q2" s="8"/>
      <c r="R2" s="8">
        <f>K2*500</f>
        <v>-1281.3715093672677</v>
      </c>
    </row>
    <row r="3" spans="1:18" s="13" customFormat="1" ht="15" thickBot="1" x14ac:dyDescent="0.35">
      <c r="A3" s="10" t="s">
        <v>4</v>
      </c>
      <c r="B3" s="11">
        <v>18202397</v>
      </c>
      <c r="C3" s="11">
        <v>24.1</v>
      </c>
      <c r="D3" s="12">
        <f t="shared" ref="D3:D19" si="0">C3/1.23</f>
        <v>19.59349593495935</v>
      </c>
      <c r="E3">
        <v>4.5999999999999996</v>
      </c>
      <c r="F3" s="14">
        <f t="shared" ref="F3:F19" si="1">D3/E3</f>
        <v>4.259455638034642</v>
      </c>
      <c r="G3" s="19">
        <v>4.91</v>
      </c>
      <c r="H3" s="9">
        <f t="shared" ref="H3:H19" si="2">G3-F3</f>
        <v>0.65054436196535814</v>
      </c>
      <c r="I3" s="22">
        <f t="shared" ref="I3:I19" si="3">(G3*100)/F3-100</f>
        <v>15.272946058091264</v>
      </c>
      <c r="J3" s="20"/>
      <c r="K3" s="8">
        <f t="shared" ref="K3:K19" si="4">J3-F3</f>
        <v>-4.259455638034642</v>
      </c>
      <c r="L3" s="8">
        <f t="shared" ref="L3:L19" si="5">K3*200</f>
        <v>-851.89112760692842</v>
      </c>
      <c r="M3" s="22">
        <f t="shared" ref="M3:M12" si="6">(J3*100)/F3-100</f>
        <v>-100</v>
      </c>
      <c r="N3" s="8">
        <f t="shared" ref="N3:N19" si="7">K3*300</f>
        <v>-1277.8366914103926</v>
      </c>
      <c r="O3" s="27">
        <f t="shared" ref="O3:O13" si="8">(J3*100)/F3-100</f>
        <v>-100</v>
      </c>
      <c r="P3" s="8">
        <f t="shared" ref="P3:P19" si="9">K3*400</f>
        <v>-1703.7822552138568</v>
      </c>
      <c r="Q3" s="8"/>
      <c r="R3" s="8">
        <f t="shared" ref="R3:R19" si="10">K3*500</f>
        <v>-2129.7278190173211</v>
      </c>
    </row>
    <row r="4" spans="1:18" s="13" customFormat="1" ht="15" thickBot="1" x14ac:dyDescent="0.35">
      <c r="A4" s="10" t="s">
        <v>5</v>
      </c>
      <c r="B4" s="11">
        <v>18274776</v>
      </c>
      <c r="C4" s="11">
        <v>34.700000000000003</v>
      </c>
      <c r="D4" s="12">
        <f t="shared" si="0"/>
        <v>28.211382113821141</v>
      </c>
      <c r="E4">
        <v>4.5999999999999996</v>
      </c>
      <c r="F4" s="14">
        <f t="shared" si="1"/>
        <v>6.1329091551785098</v>
      </c>
      <c r="G4" s="19">
        <v>6.8</v>
      </c>
      <c r="H4" s="9">
        <f t="shared" si="2"/>
        <v>0.66709084482149006</v>
      </c>
      <c r="I4" s="22">
        <f t="shared" si="3"/>
        <v>10.877233429394792</v>
      </c>
      <c r="J4" s="20"/>
      <c r="K4" s="8">
        <f t="shared" si="4"/>
        <v>-6.1329091551785098</v>
      </c>
      <c r="L4" s="8">
        <f t="shared" si="5"/>
        <v>-1226.581831035702</v>
      </c>
      <c r="M4" s="22">
        <f t="shared" si="6"/>
        <v>-100</v>
      </c>
      <c r="N4" s="8">
        <f t="shared" si="7"/>
        <v>-1839.872746553553</v>
      </c>
      <c r="O4" s="27">
        <f t="shared" si="8"/>
        <v>-100</v>
      </c>
      <c r="P4" s="8">
        <f t="shared" si="9"/>
        <v>-2453.1636620714039</v>
      </c>
      <c r="Q4" s="8"/>
      <c r="R4" s="8">
        <f t="shared" si="10"/>
        <v>-3066.4545775892548</v>
      </c>
    </row>
    <row r="5" spans="1:18" s="13" customFormat="1" ht="15" thickBot="1" x14ac:dyDescent="0.35">
      <c r="A5" s="10" t="s">
        <v>61</v>
      </c>
      <c r="B5" s="11">
        <v>33235691</v>
      </c>
      <c r="C5" s="11">
        <v>35</v>
      </c>
      <c r="D5" s="12">
        <f t="shared" si="0"/>
        <v>28.45528455284553</v>
      </c>
      <c r="E5">
        <v>4.5999999999999996</v>
      </c>
      <c r="F5" s="14">
        <f t="shared" si="1"/>
        <v>6.1859314245316375</v>
      </c>
      <c r="G5" s="19">
        <v>6.9</v>
      </c>
      <c r="H5" s="9">
        <f t="shared" si="2"/>
        <v>0.71406857546836289</v>
      </c>
      <c r="I5" s="22">
        <f t="shared" si="3"/>
        <v>11.543428571428549</v>
      </c>
      <c r="J5" s="20"/>
      <c r="K5" s="8">
        <f t="shared" si="4"/>
        <v>-6.1859314245316375</v>
      </c>
      <c r="L5" s="8">
        <f t="shared" si="5"/>
        <v>-1237.1862849063275</v>
      </c>
      <c r="M5" s="22">
        <f t="shared" si="6"/>
        <v>-100</v>
      </c>
      <c r="N5" s="8">
        <f t="shared" si="7"/>
        <v>-1855.7794273594911</v>
      </c>
      <c r="O5" s="27">
        <f t="shared" si="8"/>
        <v>-100</v>
      </c>
      <c r="P5" s="8">
        <f t="shared" si="9"/>
        <v>-2474.372569812655</v>
      </c>
      <c r="Q5" s="8"/>
      <c r="R5" s="8">
        <f t="shared" si="10"/>
        <v>-3092.9657122658186</v>
      </c>
    </row>
    <row r="6" spans="1:18" ht="15" thickBot="1" x14ac:dyDescent="0.35">
      <c r="A6" s="3" t="s">
        <v>7</v>
      </c>
      <c r="B6" s="4">
        <v>18274783</v>
      </c>
      <c r="C6" s="4">
        <v>48.3</v>
      </c>
      <c r="D6" s="7">
        <f t="shared" si="0"/>
        <v>39.268292682926827</v>
      </c>
      <c r="E6">
        <v>4.5999999999999996</v>
      </c>
      <c r="F6" s="8">
        <f t="shared" si="1"/>
        <v>8.536585365853659</v>
      </c>
      <c r="G6" s="18">
        <f>(F6*105)/100</f>
        <v>8.963414634146341</v>
      </c>
      <c r="H6" s="9">
        <f t="shared" si="2"/>
        <v>0.42682926829268197</v>
      </c>
      <c r="I6" s="22">
        <f t="shared" si="3"/>
        <v>4.9999999999999858</v>
      </c>
      <c r="J6" s="18">
        <f>G6-0.1</f>
        <v>8.8634146341463413</v>
      </c>
      <c r="K6" s="8">
        <f t="shared" si="4"/>
        <v>0.32682926829268233</v>
      </c>
      <c r="L6" s="8">
        <f t="shared" si="5"/>
        <v>65.365853658536466</v>
      </c>
      <c r="M6" s="22">
        <f t="shared" si="6"/>
        <v>3.8285714285714221</v>
      </c>
      <c r="N6" s="8">
        <f t="shared" si="7"/>
        <v>98.048780487804692</v>
      </c>
      <c r="O6" s="27">
        <f t="shared" si="8"/>
        <v>3.8285714285714221</v>
      </c>
      <c r="P6" s="8">
        <f t="shared" si="9"/>
        <v>130.73170731707293</v>
      </c>
      <c r="Q6" s="8"/>
      <c r="R6" s="8">
        <f t="shared" si="10"/>
        <v>163.41463414634117</v>
      </c>
    </row>
    <row r="7" spans="1:18" s="13" customFormat="1" ht="15" thickBot="1" x14ac:dyDescent="0.35">
      <c r="A7" s="10" t="s">
        <v>8</v>
      </c>
      <c r="B7" s="11">
        <v>18202427</v>
      </c>
      <c r="C7" s="11">
        <v>67.5</v>
      </c>
      <c r="D7" s="12">
        <f t="shared" si="0"/>
        <v>54.878048780487809</v>
      </c>
      <c r="E7">
        <v>4.5999999999999996</v>
      </c>
      <c r="F7" s="14">
        <f t="shared" si="1"/>
        <v>11.930010604453873</v>
      </c>
      <c r="G7" s="18">
        <f t="shared" ref="G7:G19" si="11">(F7*105)/100</f>
        <v>12.526511134676566</v>
      </c>
      <c r="H7" s="9">
        <f t="shared" si="2"/>
        <v>0.59650053022269311</v>
      </c>
      <c r="I7" s="22">
        <f t="shared" si="3"/>
        <v>5</v>
      </c>
      <c r="J7" s="19">
        <f>G7-0.2</f>
        <v>12.326511134676567</v>
      </c>
      <c r="K7" s="8">
        <f t="shared" si="4"/>
        <v>0.39650053022269383</v>
      </c>
      <c r="L7" s="8">
        <f t="shared" si="5"/>
        <v>79.300106044538765</v>
      </c>
      <c r="M7" s="22">
        <f t="shared" si="6"/>
        <v>3.3235555555555578</v>
      </c>
      <c r="N7" s="8">
        <f t="shared" si="7"/>
        <v>118.95015906680814</v>
      </c>
      <c r="O7" s="27">
        <f t="shared" si="8"/>
        <v>3.3235555555555578</v>
      </c>
      <c r="P7" s="8">
        <f t="shared" si="9"/>
        <v>158.60021208907753</v>
      </c>
      <c r="Q7" s="8"/>
      <c r="R7" s="8">
        <f t="shared" si="10"/>
        <v>198.25026511134692</v>
      </c>
    </row>
    <row r="8" spans="1:18" s="13" customFormat="1" ht="15" thickBot="1" x14ac:dyDescent="0.35">
      <c r="A8" s="10" t="s">
        <v>62</v>
      </c>
      <c r="B8" s="11">
        <v>18201468</v>
      </c>
      <c r="C8" s="11">
        <v>95</v>
      </c>
      <c r="D8" s="12">
        <f t="shared" si="0"/>
        <v>77.235772357723576</v>
      </c>
      <c r="E8">
        <v>4.5999999999999996</v>
      </c>
      <c r="F8" s="14">
        <f t="shared" si="1"/>
        <v>16.7903852951573</v>
      </c>
      <c r="G8" s="18">
        <f t="shared" si="11"/>
        <v>17.629904559915165</v>
      </c>
      <c r="H8" s="9">
        <f t="shared" si="2"/>
        <v>0.83951926475786465</v>
      </c>
      <c r="I8" s="22">
        <f t="shared" si="3"/>
        <v>5</v>
      </c>
      <c r="J8" s="19">
        <f t="shared" ref="J8:J12" si="12">G8-0.2</f>
        <v>17.429904559915165</v>
      </c>
      <c r="K8" s="8">
        <f t="shared" si="4"/>
        <v>0.63951926475786536</v>
      </c>
      <c r="L8" s="8">
        <f t="shared" si="5"/>
        <v>127.90385295157307</v>
      </c>
      <c r="M8" s="22">
        <f t="shared" si="6"/>
        <v>3.8088421052631531</v>
      </c>
      <c r="N8" s="8">
        <f t="shared" si="7"/>
        <v>191.85577942735961</v>
      </c>
      <c r="O8" s="27">
        <f t="shared" si="8"/>
        <v>3.8088421052631531</v>
      </c>
      <c r="P8" s="8">
        <f t="shared" si="9"/>
        <v>255.80770590314614</v>
      </c>
      <c r="Q8" s="8"/>
      <c r="R8" s="8">
        <f t="shared" si="10"/>
        <v>319.75963237893268</v>
      </c>
    </row>
    <row r="9" spans="1:18" ht="15" thickBot="1" x14ac:dyDescent="0.35">
      <c r="A9" s="3" t="s">
        <v>10</v>
      </c>
      <c r="B9" s="4">
        <v>18202434</v>
      </c>
      <c r="C9" s="4">
        <v>96</v>
      </c>
      <c r="D9" s="7">
        <f t="shared" si="0"/>
        <v>78.048780487804876</v>
      </c>
      <c r="E9">
        <v>4.5999999999999996</v>
      </c>
      <c r="F9" s="8">
        <f t="shared" si="1"/>
        <v>16.967126193001061</v>
      </c>
      <c r="G9" s="18">
        <f t="shared" si="11"/>
        <v>17.815482502651115</v>
      </c>
      <c r="H9" s="9">
        <f t="shared" si="2"/>
        <v>0.84835630965005393</v>
      </c>
      <c r="I9" s="22">
        <f t="shared" si="3"/>
        <v>5</v>
      </c>
      <c r="J9" s="19">
        <f>G9-0.15</f>
        <v>17.665482502651116</v>
      </c>
      <c r="K9" s="8">
        <f t="shared" si="4"/>
        <v>0.69835630965005535</v>
      </c>
      <c r="L9" s="8">
        <f t="shared" si="5"/>
        <v>139.67126193001107</v>
      </c>
      <c r="M9" s="22">
        <f t="shared" si="6"/>
        <v>4.1159375000000153</v>
      </c>
      <c r="N9" s="8">
        <f t="shared" si="7"/>
        <v>209.50689289501662</v>
      </c>
      <c r="O9" s="27">
        <f t="shared" si="8"/>
        <v>4.1159375000000153</v>
      </c>
      <c r="P9" s="8">
        <f t="shared" si="9"/>
        <v>279.34252386002214</v>
      </c>
      <c r="Q9" s="8"/>
      <c r="R9" s="8">
        <f t="shared" si="10"/>
        <v>349.17815482502766</v>
      </c>
    </row>
    <row r="10" spans="1:18" s="13" customFormat="1" ht="15" thickBot="1" x14ac:dyDescent="0.35">
      <c r="A10" s="10" t="s">
        <v>11</v>
      </c>
      <c r="B10" s="11">
        <v>18202441</v>
      </c>
      <c r="C10" s="11">
        <v>135</v>
      </c>
      <c r="D10" s="12">
        <f t="shared" si="0"/>
        <v>109.75609756097562</v>
      </c>
      <c r="E10">
        <v>4.5999999999999996</v>
      </c>
      <c r="F10" s="14">
        <f t="shared" si="1"/>
        <v>23.860021208907746</v>
      </c>
      <c r="G10" s="18">
        <f t="shared" si="11"/>
        <v>25.053022269353132</v>
      </c>
      <c r="H10" s="9">
        <f t="shared" si="2"/>
        <v>1.1930010604453862</v>
      </c>
      <c r="I10" s="22">
        <f t="shared" si="3"/>
        <v>5</v>
      </c>
      <c r="J10" s="19">
        <f t="shared" si="12"/>
        <v>24.853022269353133</v>
      </c>
      <c r="K10" s="8">
        <f t="shared" si="4"/>
        <v>0.99300106044538694</v>
      </c>
      <c r="L10" s="8">
        <f t="shared" si="5"/>
        <v>198.60021208907739</v>
      </c>
      <c r="M10" s="22">
        <f t="shared" si="6"/>
        <v>4.1617777777777718</v>
      </c>
      <c r="N10" s="8">
        <f t="shared" si="7"/>
        <v>297.90031813361611</v>
      </c>
      <c r="O10" s="27">
        <f t="shared" si="8"/>
        <v>4.1617777777777718</v>
      </c>
      <c r="P10" s="8">
        <f t="shared" si="9"/>
        <v>397.20042417815478</v>
      </c>
      <c r="Q10" s="8"/>
      <c r="R10" s="8">
        <f t="shared" si="10"/>
        <v>496.50053022269344</v>
      </c>
    </row>
    <row r="11" spans="1:18" ht="15" thickBot="1" x14ac:dyDescent="0.35">
      <c r="A11" s="3" t="s">
        <v>12</v>
      </c>
      <c r="B11" s="4">
        <v>18202458</v>
      </c>
      <c r="C11" s="4">
        <v>193</v>
      </c>
      <c r="D11" s="7">
        <f t="shared" si="0"/>
        <v>156.91056910569105</v>
      </c>
      <c r="E11">
        <v>4.5999999999999996</v>
      </c>
      <c r="F11" s="8">
        <f t="shared" si="1"/>
        <v>34.110993283845886</v>
      </c>
      <c r="G11" s="18">
        <f t="shared" si="11"/>
        <v>35.816542948038183</v>
      </c>
      <c r="H11" s="9">
        <f t="shared" si="2"/>
        <v>1.7055496641922971</v>
      </c>
      <c r="I11" s="22">
        <f t="shared" si="3"/>
        <v>5</v>
      </c>
      <c r="J11" s="19">
        <f t="shared" si="12"/>
        <v>35.61654294803818</v>
      </c>
      <c r="K11" s="8">
        <f t="shared" si="4"/>
        <v>1.5055496641922943</v>
      </c>
      <c r="L11" s="8">
        <f t="shared" si="5"/>
        <v>301.10993283845886</v>
      </c>
      <c r="M11" s="22">
        <f t="shared" si="6"/>
        <v>4.4136787564766848</v>
      </c>
      <c r="N11" s="8">
        <f t="shared" si="7"/>
        <v>451.66489925768826</v>
      </c>
      <c r="O11" s="27">
        <f t="shared" si="8"/>
        <v>4.4136787564766848</v>
      </c>
      <c r="P11" s="8">
        <f t="shared" si="9"/>
        <v>602.21986567691772</v>
      </c>
      <c r="Q11" s="8"/>
      <c r="R11" s="8">
        <f t="shared" si="10"/>
        <v>752.77483209614718</v>
      </c>
    </row>
    <row r="12" spans="1:18" s="13" customFormat="1" ht="15" thickBot="1" x14ac:dyDescent="0.35">
      <c r="A12" s="10" t="s">
        <v>63</v>
      </c>
      <c r="B12" s="11">
        <v>18201475</v>
      </c>
      <c r="C12" s="11">
        <v>227</v>
      </c>
      <c r="D12" s="12">
        <f t="shared" si="0"/>
        <v>184.55284552845529</v>
      </c>
      <c r="E12">
        <v>4.5999999999999996</v>
      </c>
      <c r="F12" s="14">
        <f t="shared" si="1"/>
        <v>40.12018381053376</v>
      </c>
      <c r="G12" s="18">
        <f t="shared" si="11"/>
        <v>42.126193001060443</v>
      </c>
      <c r="H12" s="9">
        <f t="shared" si="2"/>
        <v>2.006009190526683</v>
      </c>
      <c r="I12" s="22">
        <f t="shared" si="3"/>
        <v>5</v>
      </c>
      <c r="J12" s="19">
        <f t="shared" si="12"/>
        <v>41.92619300106044</v>
      </c>
      <c r="K12" s="8">
        <f t="shared" si="4"/>
        <v>1.8060091905266802</v>
      </c>
      <c r="L12" s="8">
        <f t="shared" si="5"/>
        <v>361.20183810533604</v>
      </c>
      <c r="M12" s="22">
        <f t="shared" si="6"/>
        <v>4.5014977973568051</v>
      </c>
      <c r="N12" s="8">
        <f t="shared" si="7"/>
        <v>541.80275715800406</v>
      </c>
      <c r="O12" s="27">
        <f t="shared" si="8"/>
        <v>4.5014977973568051</v>
      </c>
      <c r="P12" s="8">
        <f t="shared" si="9"/>
        <v>722.40367621067207</v>
      </c>
      <c r="Q12" s="8"/>
      <c r="R12" s="8">
        <f t="shared" si="10"/>
        <v>903.00459526334009</v>
      </c>
    </row>
    <row r="13" spans="1:18" ht="15" thickBot="1" x14ac:dyDescent="0.35">
      <c r="A13" s="5" t="s">
        <v>14</v>
      </c>
      <c r="B13" s="4">
        <v>36348497</v>
      </c>
      <c r="C13" s="4">
        <v>43</v>
      </c>
      <c r="D13" s="7">
        <f t="shared" si="0"/>
        <v>34.959349593495936</v>
      </c>
      <c r="E13">
        <v>4.5999999999999996</v>
      </c>
      <c r="F13" s="8">
        <f t="shared" si="1"/>
        <v>7.5998586072817256</v>
      </c>
      <c r="G13" s="18">
        <f t="shared" si="11"/>
        <v>7.9798515376458123</v>
      </c>
      <c r="H13" s="9">
        <f t="shared" si="2"/>
        <v>0.37999293036408677</v>
      </c>
      <c r="I13" s="22">
        <f t="shared" si="3"/>
        <v>5.0000000000000142</v>
      </c>
      <c r="J13" s="16"/>
      <c r="K13" s="8">
        <f t="shared" si="4"/>
        <v>-7.5998586072817256</v>
      </c>
      <c r="L13" s="8">
        <f t="shared" si="5"/>
        <v>-1519.9717214563452</v>
      </c>
      <c r="M13" s="22">
        <f>(J13*100)/F13-100</f>
        <v>-100</v>
      </c>
      <c r="N13" s="8">
        <f t="shared" si="7"/>
        <v>-2279.9575821845178</v>
      </c>
      <c r="O13" s="27">
        <f t="shared" si="8"/>
        <v>-100</v>
      </c>
      <c r="P13" s="8">
        <f t="shared" si="9"/>
        <v>-3039.9434429126904</v>
      </c>
      <c r="Q13" s="8"/>
      <c r="R13" s="8">
        <f t="shared" si="10"/>
        <v>-3799.9293036408626</v>
      </c>
    </row>
    <row r="14" spans="1:18" ht="15" thickBot="1" x14ac:dyDescent="0.35">
      <c r="A14" s="5" t="s">
        <v>15</v>
      </c>
      <c r="B14" s="4">
        <v>36348503</v>
      </c>
      <c r="C14" s="4">
        <v>420</v>
      </c>
      <c r="D14" s="7">
        <f t="shared" si="0"/>
        <v>341.46341463414637</v>
      </c>
      <c r="E14">
        <v>4.5999999999999996</v>
      </c>
      <c r="F14" s="8">
        <f t="shared" si="1"/>
        <v>74.231177094379646</v>
      </c>
      <c r="G14" s="18">
        <f t="shared" si="11"/>
        <v>77.942735949098633</v>
      </c>
      <c r="H14" s="9">
        <f t="shared" si="2"/>
        <v>3.7115588547189873</v>
      </c>
      <c r="I14" s="22">
        <f t="shared" si="3"/>
        <v>5</v>
      </c>
      <c r="J14" s="16"/>
      <c r="K14" s="8">
        <f t="shared" si="4"/>
        <v>-74.231177094379646</v>
      </c>
      <c r="L14" s="8">
        <f t="shared" si="5"/>
        <v>-14846.235418875929</v>
      </c>
      <c r="M14" s="22"/>
      <c r="N14" s="8">
        <f t="shared" si="7"/>
        <v>-22269.353128313895</v>
      </c>
      <c r="O14" s="25"/>
      <c r="P14" s="8">
        <f t="shared" si="9"/>
        <v>-29692.470837751858</v>
      </c>
      <c r="Q14" s="8"/>
      <c r="R14" s="8">
        <f t="shared" si="10"/>
        <v>-37115.588547189822</v>
      </c>
    </row>
    <row r="15" spans="1:18" ht="15" thickBot="1" x14ac:dyDescent="0.35">
      <c r="A15" s="5" t="s">
        <v>16</v>
      </c>
      <c r="B15" s="4">
        <v>36348510</v>
      </c>
      <c r="C15" s="4">
        <v>62.3</v>
      </c>
      <c r="D15" s="7">
        <f t="shared" si="0"/>
        <v>50.650406504065039</v>
      </c>
      <c r="E15">
        <v>4.5999999999999996</v>
      </c>
      <c r="F15" s="8">
        <f t="shared" si="1"/>
        <v>11.010957935666314</v>
      </c>
      <c r="G15" s="18">
        <f t="shared" si="11"/>
        <v>11.56150583244963</v>
      </c>
      <c r="H15" s="9">
        <f t="shared" si="2"/>
        <v>0.55054789678331595</v>
      </c>
      <c r="I15" s="22">
        <f t="shared" si="3"/>
        <v>5</v>
      </c>
      <c r="J15" s="16"/>
      <c r="K15" s="8">
        <f t="shared" si="4"/>
        <v>-11.010957935666314</v>
      </c>
      <c r="L15" s="8">
        <f t="shared" si="5"/>
        <v>-2202.1915871332626</v>
      </c>
      <c r="M15" s="22"/>
      <c r="N15" s="8">
        <f t="shared" si="7"/>
        <v>-3303.2873806998941</v>
      </c>
      <c r="O15" s="25"/>
      <c r="P15" s="8">
        <f t="shared" si="9"/>
        <v>-4404.3831742665252</v>
      </c>
      <c r="Q15" s="8"/>
      <c r="R15" s="8">
        <f t="shared" si="10"/>
        <v>-5505.4789678331572</v>
      </c>
    </row>
    <row r="16" spans="1:18" ht="15" thickBot="1" x14ac:dyDescent="0.35">
      <c r="A16" s="5" t="s">
        <v>17</v>
      </c>
      <c r="B16" s="4">
        <v>36348527</v>
      </c>
      <c r="C16" s="4">
        <v>85</v>
      </c>
      <c r="D16" s="7">
        <f t="shared" si="0"/>
        <v>69.105691056910572</v>
      </c>
      <c r="E16">
        <v>4.5999999999999996</v>
      </c>
      <c r="F16" s="8">
        <f t="shared" si="1"/>
        <v>15.02297631671969</v>
      </c>
      <c r="G16" s="18">
        <f t="shared" si="11"/>
        <v>15.774125132555675</v>
      </c>
      <c r="H16" s="9">
        <f t="shared" si="2"/>
        <v>0.75114881583598425</v>
      </c>
      <c r="I16" s="22">
        <f t="shared" si="3"/>
        <v>5</v>
      </c>
      <c r="J16" s="16"/>
      <c r="K16" s="8">
        <f t="shared" si="4"/>
        <v>-15.02297631671969</v>
      </c>
      <c r="L16" s="8">
        <f t="shared" si="5"/>
        <v>-3004.5952633439379</v>
      </c>
      <c r="M16" s="22"/>
      <c r="N16" s="8">
        <f t="shared" si="7"/>
        <v>-4506.892895015907</v>
      </c>
      <c r="O16" s="25"/>
      <c r="P16" s="8">
        <f t="shared" si="9"/>
        <v>-6009.1905266878757</v>
      </c>
      <c r="Q16" s="8"/>
      <c r="R16" s="8">
        <f t="shared" si="10"/>
        <v>-7511.4881583598453</v>
      </c>
    </row>
    <row r="17" spans="1:18" ht="15" thickBot="1" x14ac:dyDescent="0.35">
      <c r="A17" s="5" t="s">
        <v>18</v>
      </c>
      <c r="B17" s="4">
        <v>36348534</v>
      </c>
      <c r="C17" s="4">
        <v>166.3</v>
      </c>
      <c r="D17" s="7">
        <f t="shared" si="0"/>
        <v>135.20325203252034</v>
      </c>
      <c r="E17">
        <v>4.5999999999999996</v>
      </c>
      <c r="F17" s="8">
        <f t="shared" si="1"/>
        <v>29.392011311417466</v>
      </c>
      <c r="G17" s="18">
        <f t="shared" si="11"/>
        <v>30.861611876988341</v>
      </c>
      <c r="H17" s="9">
        <f t="shared" si="2"/>
        <v>1.4696005655708753</v>
      </c>
      <c r="I17" s="22">
        <f t="shared" si="3"/>
        <v>5</v>
      </c>
      <c r="J17" s="16"/>
      <c r="K17" s="8">
        <f t="shared" si="4"/>
        <v>-29.392011311417466</v>
      </c>
      <c r="L17" s="8">
        <f t="shared" si="5"/>
        <v>-5878.4022622834937</v>
      </c>
      <c r="M17" s="22"/>
      <c r="N17" s="8">
        <f t="shared" si="7"/>
        <v>-8817.6033934252391</v>
      </c>
      <c r="O17" s="25"/>
      <c r="P17" s="8">
        <f t="shared" si="9"/>
        <v>-11756.804524566987</v>
      </c>
      <c r="Q17" s="8"/>
      <c r="R17" s="8">
        <f t="shared" si="10"/>
        <v>-14696.005655708734</v>
      </c>
    </row>
    <row r="18" spans="1:18" ht="15" thickBot="1" x14ac:dyDescent="0.35">
      <c r="A18" s="5" t="s">
        <v>19</v>
      </c>
      <c r="B18" s="4">
        <v>36348572</v>
      </c>
      <c r="C18" s="4">
        <v>24</v>
      </c>
      <c r="D18" s="7">
        <f t="shared" si="0"/>
        <v>19.512195121951219</v>
      </c>
      <c r="E18">
        <v>4.5999999999999996</v>
      </c>
      <c r="F18" s="8">
        <f t="shared" si="1"/>
        <v>4.2417815482502652</v>
      </c>
      <c r="G18" s="18">
        <f t="shared" si="11"/>
        <v>4.4538706256627787</v>
      </c>
      <c r="H18" s="9">
        <f t="shared" si="2"/>
        <v>0.21208907741251348</v>
      </c>
      <c r="I18" s="22">
        <f t="shared" si="3"/>
        <v>5</v>
      </c>
      <c r="J18" s="16"/>
      <c r="K18" s="8">
        <f t="shared" si="4"/>
        <v>-4.2417815482502652</v>
      </c>
      <c r="L18" s="8">
        <f t="shared" si="5"/>
        <v>-848.35630965005305</v>
      </c>
      <c r="M18" s="22"/>
      <c r="N18" s="8">
        <f t="shared" si="7"/>
        <v>-1272.5344644750796</v>
      </c>
      <c r="O18" s="25"/>
      <c r="P18" s="8">
        <f t="shared" si="9"/>
        <v>-1696.7126193001061</v>
      </c>
      <c r="Q18" s="8"/>
      <c r="R18" s="8">
        <f t="shared" si="10"/>
        <v>-2120.8907741251328</v>
      </c>
    </row>
    <row r="19" spans="1:18" ht="15" thickBot="1" x14ac:dyDescent="0.35">
      <c r="A19" s="5" t="s">
        <v>20</v>
      </c>
      <c r="B19" s="4">
        <v>36348541</v>
      </c>
      <c r="C19" s="4">
        <v>33.5</v>
      </c>
      <c r="D19" s="7">
        <f t="shared" si="0"/>
        <v>27.235772357723576</v>
      </c>
      <c r="E19">
        <v>4.5999999999999996</v>
      </c>
      <c r="F19" s="8">
        <f t="shared" si="1"/>
        <v>5.9208200777659954</v>
      </c>
      <c r="G19" s="18">
        <f t="shared" si="11"/>
        <v>6.2168610816542946</v>
      </c>
      <c r="H19" s="9">
        <f t="shared" si="2"/>
        <v>0.29604100388829924</v>
      </c>
      <c r="I19" s="22">
        <f t="shared" si="3"/>
        <v>4.9999999999999858</v>
      </c>
      <c r="J19" s="16"/>
      <c r="K19" s="8">
        <f t="shared" si="4"/>
        <v>-5.9208200777659954</v>
      </c>
      <c r="L19" s="8">
        <f t="shared" si="5"/>
        <v>-1184.1640155531991</v>
      </c>
      <c r="M19" s="22"/>
      <c r="N19" s="8">
        <f t="shared" si="7"/>
        <v>-1776.2460233297986</v>
      </c>
      <c r="O19" s="25"/>
      <c r="P19" s="8">
        <f t="shared" si="9"/>
        <v>-2368.3280311063982</v>
      </c>
      <c r="Q19" s="8"/>
      <c r="R19" s="8">
        <f t="shared" si="10"/>
        <v>-2960.4100388829975</v>
      </c>
    </row>
    <row r="20" spans="1:18" x14ac:dyDescent="0.3">
      <c r="M20" s="22"/>
    </row>
    <row r="21" spans="1:18" x14ac:dyDescent="0.3">
      <c r="M21" s="22"/>
    </row>
    <row r="22" spans="1:18" ht="15" thickBot="1" x14ac:dyDescent="0.35">
      <c r="A22" s="3" t="s">
        <v>28</v>
      </c>
      <c r="B22" s="9">
        <v>3.43</v>
      </c>
      <c r="C22" s="18">
        <v>3.23</v>
      </c>
      <c r="F22" s="3" t="s">
        <v>28</v>
      </c>
      <c r="G22" s="18">
        <v>3.23</v>
      </c>
    </row>
    <row r="23" spans="1:18" ht="15" thickBot="1" x14ac:dyDescent="0.35">
      <c r="A23" s="10" t="s">
        <v>29</v>
      </c>
      <c r="B23" s="15">
        <v>5.05</v>
      </c>
      <c r="C23" s="19">
        <v>4.91</v>
      </c>
      <c r="F23" s="10" t="s">
        <v>29</v>
      </c>
      <c r="G23" s="19">
        <v>4.91</v>
      </c>
    </row>
    <row r="24" spans="1:18" ht="15" thickBot="1" x14ac:dyDescent="0.35">
      <c r="A24" s="10" t="s">
        <v>30</v>
      </c>
      <c r="B24" s="15">
        <v>7</v>
      </c>
      <c r="C24" s="19">
        <v>6.8</v>
      </c>
      <c r="F24" s="10" t="s">
        <v>30</v>
      </c>
      <c r="G24" s="19">
        <v>6.8</v>
      </c>
    </row>
    <row r="25" spans="1:18" ht="15" thickBot="1" x14ac:dyDescent="0.35">
      <c r="A25" s="10" t="s">
        <v>37</v>
      </c>
      <c r="B25" s="15">
        <v>7.1</v>
      </c>
      <c r="C25" s="19">
        <v>6.9</v>
      </c>
      <c r="F25" s="10" t="s">
        <v>37</v>
      </c>
      <c r="G25" s="19">
        <v>6.9</v>
      </c>
      <c r="L25" t="s">
        <v>39</v>
      </c>
    </row>
    <row r="26" spans="1:18" ht="15" thickBot="1" x14ac:dyDescent="0.35">
      <c r="A26" s="3" t="s">
        <v>27</v>
      </c>
      <c r="B26" s="9">
        <v>9.5500000000000007</v>
      </c>
      <c r="C26" s="18">
        <v>9.2344249310354236</v>
      </c>
      <c r="F26" s="3" t="s">
        <v>27</v>
      </c>
      <c r="G26" s="18">
        <v>9.2344249310354236</v>
      </c>
      <c r="L26" s="3" t="s">
        <v>28</v>
      </c>
      <c r="M26" s="26"/>
      <c r="N26" s="9">
        <v>3.23</v>
      </c>
      <c r="O26" s="28"/>
      <c r="P26" t="s">
        <v>38</v>
      </c>
      <c r="R26" s="8">
        <v>3</v>
      </c>
    </row>
    <row r="27" spans="1:18" ht="15" thickBot="1" x14ac:dyDescent="0.35">
      <c r="A27" s="10" t="s">
        <v>31</v>
      </c>
      <c r="B27" s="15">
        <v>13.02</v>
      </c>
      <c r="C27" s="18">
        <v>12.905252232813481</v>
      </c>
      <c r="F27" s="10" t="s">
        <v>31</v>
      </c>
      <c r="G27" s="18">
        <v>12.905252232813481</v>
      </c>
      <c r="L27" s="10" t="s">
        <v>29</v>
      </c>
      <c r="M27" s="26"/>
      <c r="N27" s="15">
        <v>4.95</v>
      </c>
      <c r="O27" s="28"/>
      <c r="P27" t="s">
        <v>38</v>
      </c>
      <c r="R27" s="8">
        <v>4.7</v>
      </c>
    </row>
    <row r="28" spans="1:18" ht="15" thickBot="1" x14ac:dyDescent="0.35">
      <c r="A28" s="10" t="s">
        <v>35</v>
      </c>
      <c r="B28" s="15">
        <v>18.16</v>
      </c>
      <c r="C28" s="18">
        <v>18.16294758692268</v>
      </c>
      <c r="F28" s="10" t="s">
        <v>35</v>
      </c>
      <c r="G28" s="18">
        <v>18.16294758692268</v>
      </c>
      <c r="L28" s="10" t="s">
        <v>30</v>
      </c>
      <c r="M28" s="26"/>
      <c r="N28" s="15">
        <v>6.8</v>
      </c>
      <c r="O28" s="28"/>
      <c r="P28" t="s">
        <v>38</v>
      </c>
      <c r="R28" s="8">
        <v>6.5</v>
      </c>
    </row>
    <row r="29" spans="1:18" ht="15" thickBot="1" x14ac:dyDescent="0.35">
      <c r="A29" s="3" t="s">
        <v>32</v>
      </c>
      <c r="B29" s="9">
        <v>18.350000000000001</v>
      </c>
      <c r="C29" s="18">
        <v>18.354136508890281</v>
      </c>
      <c r="F29" s="3" t="s">
        <v>32</v>
      </c>
      <c r="G29" s="18">
        <v>18.354136508890281</v>
      </c>
      <c r="L29" s="10" t="s">
        <v>37</v>
      </c>
      <c r="M29" s="26"/>
      <c r="N29" s="15">
        <v>6.9</v>
      </c>
      <c r="O29" s="28"/>
      <c r="P29" t="s">
        <v>38</v>
      </c>
      <c r="R29" s="8">
        <v>6.6</v>
      </c>
    </row>
    <row r="30" spans="1:18" ht="15" thickBot="1" x14ac:dyDescent="0.35">
      <c r="A30" s="10" t="s">
        <v>33</v>
      </c>
      <c r="B30" s="15">
        <v>25.75</v>
      </c>
      <c r="C30" s="18">
        <v>25.810504465626963</v>
      </c>
      <c r="F30" s="10" t="s">
        <v>33</v>
      </c>
      <c r="G30" s="18">
        <v>25.810504465626963</v>
      </c>
      <c r="L30" s="3" t="s">
        <v>27</v>
      </c>
      <c r="M30" s="26"/>
      <c r="N30" s="9">
        <v>9.1999999999999993</v>
      </c>
      <c r="O30" s="28"/>
    </row>
    <row r="31" spans="1:18" ht="15" thickBot="1" x14ac:dyDescent="0.35">
      <c r="A31" s="3" t="s">
        <v>34</v>
      </c>
      <c r="B31" s="9">
        <v>36.799999999999997</v>
      </c>
      <c r="C31" s="18">
        <v>36.899461939748178</v>
      </c>
      <c r="F31" s="3" t="s">
        <v>34</v>
      </c>
      <c r="G31" s="18">
        <v>36.899461939748178</v>
      </c>
      <c r="L31" s="10" t="s">
        <v>31</v>
      </c>
      <c r="M31" s="26"/>
      <c r="N31" s="15">
        <v>12.8</v>
      </c>
      <c r="O31" s="28"/>
    </row>
    <row r="32" spans="1:18" ht="15" thickBot="1" x14ac:dyDescent="0.35">
      <c r="A32" s="10" t="s">
        <v>36</v>
      </c>
      <c r="B32" s="15">
        <v>43.3</v>
      </c>
      <c r="C32" s="18">
        <v>43.399885286646821</v>
      </c>
      <c r="F32" s="10" t="s">
        <v>36</v>
      </c>
      <c r="G32" s="18">
        <v>43.399885286646821</v>
      </c>
      <c r="L32" s="10" t="s">
        <v>35</v>
      </c>
      <c r="M32" s="26"/>
      <c r="N32" s="15">
        <v>17.899999999999999</v>
      </c>
      <c r="O32" s="28"/>
    </row>
    <row r="33" spans="1:15" ht="15" thickBot="1" x14ac:dyDescent="0.35">
      <c r="A33" s="5" t="s">
        <v>14</v>
      </c>
      <c r="B33" s="9">
        <v>8.59</v>
      </c>
      <c r="L33" s="3" t="s">
        <v>32</v>
      </c>
      <c r="M33" s="26"/>
      <c r="N33" s="9">
        <v>18</v>
      </c>
      <c r="O33" s="28"/>
    </row>
    <row r="34" spans="1:15" ht="15" thickBot="1" x14ac:dyDescent="0.35">
      <c r="A34" s="5" t="s">
        <v>15</v>
      </c>
      <c r="B34" s="9">
        <v>80.61</v>
      </c>
      <c r="L34" s="10" t="s">
        <v>33</v>
      </c>
      <c r="M34" s="26"/>
      <c r="N34" s="15">
        <v>25.5</v>
      </c>
      <c r="O34" s="28"/>
    </row>
    <row r="35" spans="1:15" ht="15" thickBot="1" x14ac:dyDescent="0.35">
      <c r="A35" s="5" t="s">
        <v>16</v>
      </c>
      <c r="B35" s="9">
        <v>11.96</v>
      </c>
      <c r="F35" t="s">
        <v>55</v>
      </c>
      <c r="L35" s="3" t="s">
        <v>34</v>
      </c>
      <c r="M35" s="26"/>
      <c r="N35" s="9">
        <v>36.450000000000003</v>
      </c>
      <c r="O35" s="28"/>
    </row>
    <row r="36" spans="1:15" ht="15" thickBot="1" x14ac:dyDescent="0.35">
      <c r="A36" s="5" t="s">
        <v>17</v>
      </c>
      <c r="B36" s="9">
        <v>16.309999999999999</v>
      </c>
      <c r="F36" t="s">
        <v>40</v>
      </c>
      <c r="G36" t="s">
        <v>41</v>
      </c>
      <c r="H36" t="s">
        <v>42</v>
      </c>
      <c r="L36" s="10" t="s">
        <v>36</v>
      </c>
      <c r="M36" s="26"/>
      <c r="N36" s="15">
        <v>43</v>
      </c>
      <c r="O36" s="28"/>
    </row>
    <row r="37" spans="1:15" ht="15" thickBot="1" x14ac:dyDescent="0.35">
      <c r="A37" s="5" t="s">
        <v>18</v>
      </c>
      <c r="B37" s="9">
        <v>31.92</v>
      </c>
      <c r="F37" t="s">
        <v>43</v>
      </c>
      <c r="G37" t="s">
        <v>44</v>
      </c>
      <c r="H37" t="s">
        <v>45</v>
      </c>
    </row>
    <row r="38" spans="1:15" ht="15" thickBot="1" x14ac:dyDescent="0.35">
      <c r="A38" s="5" t="s">
        <v>19</v>
      </c>
      <c r="B38" s="9">
        <v>5.15</v>
      </c>
      <c r="F38" t="s">
        <v>46</v>
      </c>
      <c r="G38" t="s">
        <v>47</v>
      </c>
    </row>
    <row r="39" spans="1:15" ht="15" thickBot="1" x14ac:dyDescent="0.35">
      <c r="A39" s="5" t="s">
        <v>20</v>
      </c>
      <c r="B39" s="9">
        <v>6.87</v>
      </c>
      <c r="F39" t="s">
        <v>48</v>
      </c>
      <c r="G39" t="s">
        <v>49</v>
      </c>
      <c r="H39" t="s">
        <v>50</v>
      </c>
    </row>
    <row r="40" spans="1:15" x14ac:dyDescent="0.3">
      <c r="F40" t="s">
        <v>56</v>
      </c>
    </row>
    <row r="41" spans="1:15" x14ac:dyDescent="0.3">
      <c r="A41" s="16" t="s">
        <v>64</v>
      </c>
      <c r="B41" t="s">
        <v>24</v>
      </c>
      <c r="C41" s="6" t="s">
        <v>25</v>
      </c>
      <c r="D41" s="6" t="s">
        <v>26</v>
      </c>
      <c r="F41" t="s">
        <v>57</v>
      </c>
    </row>
    <row r="42" spans="1:15" ht="15" thickBot="1" x14ac:dyDescent="0.35">
      <c r="A42" s="3" t="s">
        <v>3</v>
      </c>
      <c r="B42" s="9">
        <v>3.23</v>
      </c>
      <c r="C42" s="9">
        <v>0.64193899315502456</v>
      </c>
      <c r="D42">
        <v>24.803858620689638</v>
      </c>
      <c r="F42" t="s">
        <v>51</v>
      </c>
      <c r="G42" t="s">
        <v>52</v>
      </c>
    </row>
    <row r="43" spans="1:15" ht="15" thickBot="1" x14ac:dyDescent="0.35">
      <c r="A43" s="10" t="s">
        <v>4</v>
      </c>
      <c r="B43" s="15">
        <v>4.91</v>
      </c>
      <c r="C43" s="9">
        <v>0.60846411965766212</v>
      </c>
      <c r="D43">
        <v>14.145275933609952</v>
      </c>
      <c r="F43" t="s">
        <v>53</v>
      </c>
    </row>
    <row r="44" spans="1:15" ht="15" thickBot="1" x14ac:dyDescent="0.35">
      <c r="A44" s="10" t="s">
        <v>5</v>
      </c>
      <c r="B44" s="15">
        <v>6.8</v>
      </c>
      <c r="C44" s="9">
        <v>0.60650228017098939</v>
      </c>
      <c r="D44">
        <v>9.792564841498546</v>
      </c>
      <c r="F44" t="s">
        <v>58</v>
      </c>
    </row>
    <row r="45" spans="1:15" ht="15" thickBot="1" x14ac:dyDescent="0.35">
      <c r="A45" s="10" t="s">
        <v>61</v>
      </c>
      <c r="B45" s="15">
        <v>6.85</v>
      </c>
      <c r="C45" s="9">
        <v>0.60295619037419712</v>
      </c>
      <c r="D45">
        <v>9.6518642857142822</v>
      </c>
      <c r="F45" t="s">
        <v>59</v>
      </c>
    </row>
    <row r="46" spans="1:15" ht="15" thickBot="1" x14ac:dyDescent="0.35">
      <c r="A46" s="3" t="s">
        <v>7</v>
      </c>
      <c r="B46" s="9">
        <v>9.1999999999999993</v>
      </c>
      <c r="C46" s="9">
        <v>0.57907954271639284</v>
      </c>
      <c r="D46">
        <v>6.7171428571428464</v>
      </c>
      <c r="F46" t="s">
        <v>54</v>
      </c>
    </row>
    <row r="47" spans="1:15" ht="15" thickBot="1" x14ac:dyDescent="0.35">
      <c r="A47" s="10" t="s">
        <v>8</v>
      </c>
      <c r="B47" s="15">
        <v>12.6</v>
      </c>
      <c r="C47" s="9">
        <v>0.55212979572166532</v>
      </c>
      <c r="D47">
        <v>4.5827999999999918</v>
      </c>
    </row>
    <row r="48" spans="1:15" ht="15" thickBot="1" x14ac:dyDescent="0.35">
      <c r="A48" s="10" t="s">
        <v>62</v>
      </c>
      <c r="B48" s="15">
        <v>17.75</v>
      </c>
      <c r="C48" s="9">
        <v>0.79373823101568064</v>
      </c>
      <c r="D48">
        <v>4.6810921052631613</v>
      </c>
    </row>
    <row r="49" spans="1:15" ht="15" thickBot="1" x14ac:dyDescent="0.35">
      <c r="A49" s="3" t="s">
        <v>10</v>
      </c>
      <c r="B49" s="9">
        <v>17.850000000000001</v>
      </c>
      <c r="C49" s="9">
        <v>0.71525126502637093</v>
      </c>
      <c r="D49">
        <v>4.1742734375000055</v>
      </c>
    </row>
    <row r="50" spans="1:15" ht="15" thickBot="1" x14ac:dyDescent="0.35">
      <c r="A50" s="10" t="s">
        <v>11</v>
      </c>
      <c r="B50" s="15">
        <v>25.2</v>
      </c>
      <c r="C50" s="9">
        <v>1.1042595914433306</v>
      </c>
      <c r="D50">
        <v>4.5827999999999918</v>
      </c>
    </row>
    <row r="51" spans="1:15" ht="15" thickBot="1" x14ac:dyDescent="0.35">
      <c r="A51" s="3" t="s">
        <v>12</v>
      </c>
      <c r="B51" s="9">
        <v>36.1</v>
      </c>
      <c r="C51" s="9">
        <v>1.6520155640634329</v>
      </c>
      <c r="D51">
        <v>4.79568134715025</v>
      </c>
    </row>
    <row r="52" spans="1:15" ht="15" thickBot="1" x14ac:dyDescent="0.35">
      <c r="A52" s="10" t="s">
        <v>63</v>
      </c>
      <c r="B52" s="15">
        <v>42.4</v>
      </c>
      <c r="C52" s="9">
        <v>1.8834587204269368</v>
      </c>
      <c r="D52">
        <v>4.6486167400881016</v>
      </c>
    </row>
    <row r="54" spans="1:15" x14ac:dyDescent="0.3">
      <c r="A54" s="16" t="s">
        <v>60</v>
      </c>
    </row>
    <row r="55" spans="1:15" x14ac:dyDescent="0.3">
      <c r="A55" t="s">
        <v>0</v>
      </c>
      <c r="B55" t="s">
        <v>1</v>
      </c>
      <c r="C55" t="s">
        <v>2</v>
      </c>
      <c r="D55" t="s">
        <v>21</v>
      </c>
      <c r="E55" t="s">
        <v>22</v>
      </c>
      <c r="F55" t="s">
        <v>23</v>
      </c>
      <c r="G55" t="s">
        <v>24</v>
      </c>
      <c r="H55" t="s">
        <v>25</v>
      </c>
      <c r="I55" s="23" t="s">
        <v>26</v>
      </c>
    </row>
    <row r="56" spans="1:15" x14ac:dyDescent="0.3">
      <c r="A56" t="s">
        <v>3</v>
      </c>
      <c r="B56">
        <v>18201482</v>
      </c>
      <c r="C56">
        <v>14.5</v>
      </c>
      <c r="D56">
        <f>C56/1.23</f>
        <v>11.788617886178862</v>
      </c>
      <c r="E56">
        <v>4.54</v>
      </c>
      <c r="F56">
        <f>D56/E56</f>
        <v>2.5966118692023925</v>
      </c>
      <c r="G56">
        <v>3.23</v>
      </c>
      <c r="H56">
        <f>G56-F56</f>
        <v>0.63338813079760747</v>
      </c>
      <c r="I56" s="23">
        <f>(G56*100)/F56-100</f>
        <v>24.392868965517238</v>
      </c>
    </row>
    <row r="57" spans="1:15" x14ac:dyDescent="0.3">
      <c r="A57" t="s">
        <v>4</v>
      </c>
      <c r="B57">
        <v>18202397</v>
      </c>
      <c r="C57">
        <v>24.1</v>
      </c>
      <c r="D57">
        <f t="shared" ref="D57:D73" si="13">C57/1.23</f>
        <v>19.59349593495935</v>
      </c>
      <c r="E57">
        <v>4.54</v>
      </c>
      <c r="F57">
        <f t="shared" ref="F57:F73" si="14">D57/E57</f>
        <v>4.3157480032950106</v>
      </c>
      <c r="G57">
        <v>4.91</v>
      </c>
      <c r="H57">
        <f t="shared" ref="H57:H73" si="15">G57-F57</f>
        <v>0.59425199670498952</v>
      </c>
      <c r="I57" s="23">
        <f t="shared" ref="I57:I73" si="16">(G57*100)/F57-100</f>
        <v>13.76938589211619</v>
      </c>
    </row>
    <row r="58" spans="1:15" x14ac:dyDescent="0.3">
      <c r="A58" t="s">
        <v>5</v>
      </c>
      <c r="B58">
        <v>18274776</v>
      </c>
      <c r="C58">
        <v>34.700000000000003</v>
      </c>
      <c r="D58">
        <f t="shared" si="13"/>
        <v>28.211382113821141</v>
      </c>
      <c r="E58">
        <v>4.54</v>
      </c>
      <c r="F58">
        <f t="shared" si="14"/>
        <v>6.2139608180222776</v>
      </c>
      <c r="G58">
        <v>6.8</v>
      </c>
      <c r="H58">
        <f t="shared" si="15"/>
        <v>0.5860391819777222</v>
      </c>
      <c r="I58" s="23">
        <f t="shared" si="16"/>
        <v>9.4310086455331259</v>
      </c>
    </row>
    <row r="59" spans="1:15" s="13" customFormat="1" x14ac:dyDescent="0.3">
      <c r="A59" s="13" t="s">
        <v>6</v>
      </c>
      <c r="B59" s="13">
        <v>33235691</v>
      </c>
      <c r="C59" s="13">
        <v>35</v>
      </c>
      <c r="D59" s="13">
        <f t="shared" si="13"/>
        <v>28.45528455284553</v>
      </c>
      <c r="E59">
        <v>4.54</v>
      </c>
      <c r="F59" s="13">
        <f t="shared" si="14"/>
        <v>6.2676838222126721</v>
      </c>
      <c r="G59" s="13">
        <v>6.6</v>
      </c>
      <c r="H59" s="13">
        <f t="shared" si="15"/>
        <v>0.33231617778732758</v>
      </c>
      <c r="I59" s="23">
        <f t="shared" si="16"/>
        <v>5.3020571428571373</v>
      </c>
      <c r="M59" s="25"/>
      <c r="O59" s="23"/>
    </row>
    <row r="60" spans="1:15" x14ac:dyDescent="0.3">
      <c r="A60" t="s">
        <v>7</v>
      </c>
      <c r="B60">
        <v>18274783</v>
      </c>
      <c r="C60">
        <v>48.3</v>
      </c>
      <c r="D60">
        <f t="shared" si="13"/>
        <v>39.268292682926827</v>
      </c>
      <c r="E60">
        <v>4.54</v>
      </c>
      <c r="F60">
        <f t="shared" si="14"/>
        <v>8.6494036746534864</v>
      </c>
      <c r="G60">
        <v>9.1999999999999993</v>
      </c>
      <c r="H60">
        <f t="shared" si="15"/>
        <v>0.55059632534651293</v>
      </c>
      <c r="I60" s="23">
        <f t="shared" si="16"/>
        <v>6.3657142857142759</v>
      </c>
    </row>
    <row r="61" spans="1:15" s="13" customFormat="1" x14ac:dyDescent="0.3">
      <c r="A61" s="13" t="s">
        <v>8</v>
      </c>
      <c r="B61" s="13">
        <v>18202427</v>
      </c>
      <c r="C61" s="13">
        <v>67.5</v>
      </c>
      <c r="D61" s="13">
        <f t="shared" si="13"/>
        <v>54.878048780487809</v>
      </c>
      <c r="E61">
        <v>4.54</v>
      </c>
      <c r="F61" s="13">
        <f t="shared" si="14"/>
        <v>12.087675942838725</v>
      </c>
      <c r="G61" s="13">
        <v>12.8</v>
      </c>
      <c r="H61" s="13">
        <f t="shared" si="15"/>
        <v>0.71232405716127545</v>
      </c>
      <c r="I61" s="23">
        <f t="shared" si="16"/>
        <v>5.8929777777777588</v>
      </c>
      <c r="M61" s="25"/>
      <c r="O61" s="23"/>
    </row>
    <row r="62" spans="1:15" x14ac:dyDescent="0.3">
      <c r="A62" t="s">
        <v>9</v>
      </c>
      <c r="B62">
        <v>18201468</v>
      </c>
      <c r="C62">
        <v>95</v>
      </c>
      <c r="D62">
        <f t="shared" si="13"/>
        <v>77.235772357723576</v>
      </c>
      <c r="E62">
        <v>4.54</v>
      </c>
      <c r="F62">
        <f t="shared" si="14"/>
        <v>17.012284660291538</v>
      </c>
      <c r="G62">
        <v>17.899999999999999</v>
      </c>
      <c r="H62">
        <f t="shared" si="15"/>
        <v>0.8877153397084605</v>
      </c>
      <c r="I62" s="23">
        <f t="shared" si="16"/>
        <v>5.2180842105262997</v>
      </c>
    </row>
    <row r="63" spans="1:15" x14ac:dyDescent="0.3">
      <c r="A63" t="s">
        <v>10</v>
      </c>
      <c r="B63">
        <v>18202434</v>
      </c>
      <c r="C63">
        <v>96</v>
      </c>
      <c r="D63">
        <f t="shared" si="13"/>
        <v>78.048780487804876</v>
      </c>
      <c r="E63">
        <v>4.54</v>
      </c>
      <c r="F63">
        <f t="shared" si="14"/>
        <v>17.191361340926186</v>
      </c>
      <c r="G63">
        <v>18</v>
      </c>
      <c r="H63">
        <f t="shared" si="15"/>
        <v>0.80863865907381438</v>
      </c>
      <c r="I63" s="23">
        <f t="shared" si="16"/>
        <v>4.7037499999999994</v>
      </c>
    </row>
    <row r="64" spans="1:15" s="13" customFormat="1" x14ac:dyDescent="0.3">
      <c r="A64" s="13" t="s">
        <v>11</v>
      </c>
      <c r="B64" s="13">
        <v>18202441</v>
      </c>
      <c r="C64" s="13">
        <v>135</v>
      </c>
      <c r="D64" s="13">
        <f t="shared" si="13"/>
        <v>109.75609756097562</v>
      </c>
      <c r="E64">
        <v>4.54</v>
      </c>
      <c r="F64" s="13">
        <f t="shared" si="14"/>
        <v>24.175351885677451</v>
      </c>
      <c r="G64" s="13">
        <v>25.5</v>
      </c>
      <c r="H64" s="13">
        <f t="shared" si="15"/>
        <v>1.3246481143225495</v>
      </c>
      <c r="I64" s="23">
        <f t="shared" si="16"/>
        <v>5.4793333333333152</v>
      </c>
      <c r="M64" s="25"/>
      <c r="O64" s="23"/>
    </row>
    <row r="65" spans="1:15" s="13" customFormat="1" x14ac:dyDescent="0.3">
      <c r="A65" s="13" t="s">
        <v>12</v>
      </c>
      <c r="B65" s="13">
        <v>18202458</v>
      </c>
      <c r="C65" s="13">
        <v>193</v>
      </c>
      <c r="D65" s="13">
        <f t="shared" si="13"/>
        <v>156.91056910569105</v>
      </c>
      <c r="E65">
        <v>4.54</v>
      </c>
      <c r="F65" s="13">
        <f t="shared" si="14"/>
        <v>34.561799362487015</v>
      </c>
      <c r="G65" s="13">
        <v>36.6</v>
      </c>
      <c r="H65" s="13">
        <f t="shared" si="15"/>
        <v>2.0382006375129862</v>
      </c>
      <c r="I65" s="23">
        <f t="shared" si="16"/>
        <v>5.8972642487046727</v>
      </c>
      <c r="M65" s="25"/>
      <c r="O65" s="23"/>
    </row>
    <row r="66" spans="1:15" s="13" customFormat="1" x14ac:dyDescent="0.3">
      <c r="A66" s="13" t="s">
        <v>13</v>
      </c>
      <c r="B66" s="13">
        <v>18201475</v>
      </c>
      <c r="C66" s="13">
        <v>227</v>
      </c>
      <c r="D66" s="13">
        <f t="shared" si="13"/>
        <v>184.55284552845529</v>
      </c>
      <c r="E66">
        <v>4.54</v>
      </c>
      <c r="F66" s="13">
        <f t="shared" si="14"/>
        <v>40.650406504065039</v>
      </c>
      <c r="G66" s="13">
        <v>43</v>
      </c>
      <c r="H66" s="13">
        <f t="shared" si="15"/>
        <v>2.3495934959349611</v>
      </c>
      <c r="I66" s="23">
        <f t="shared" si="16"/>
        <v>5.7800000000000011</v>
      </c>
      <c r="M66" s="25"/>
      <c r="O66" s="23"/>
    </row>
    <row r="67" spans="1:15" x14ac:dyDescent="0.3">
      <c r="A67" t="s">
        <v>14</v>
      </c>
      <c r="B67">
        <v>36348497</v>
      </c>
      <c r="C67">
        <v>43</v>
      </c>
      <c r="D67">
        <f t="shared" si="13"/>
        <v>34.959349593495936</v>
      </c>
      <c r="E67">
        <v>4.54</v>
      </c>
      <c r="F67">
        <f t="shared" si="14"/>
        <v>7.7002972672898542</v>
      </c>
      <c r="G67">
        <v>8.59</v>
      </c>
      <c r="H67">
        <f t="shared" si="15"/>
        <v>0.88970273271014566</v>
      </c>
      <c r="I67" s="23">
        <f t="shared" si="16"/>
        <v>11.55413488372092</v>
      </c>
    </row>
    <row r="68" spans="1:15" x14ac:dyDescent="0.3">
      <c r="A68" t="s">
        <v>15</v>
      </c>
      <c r="B68">
        <v>36348503</v>
      </c>
      <c r="C68">
        <v>420</v>
      </c>
      <c r="D68">
        <f t="shared" si="13"/>
        <v>341.46341463414637</v>
      </c>
      <c r="E68">
        <v>4.54</v>
      </c>
      <c r="F68">
        <f t="shared" si="14"/>
        <v>75.212205866552068</v>
      </c>
      <c r="G68">
        <v>80.61</v>
      </c>
      <c r="H68">
        <f t="shared" si="15"/>
        <v>5.3977941334479311</v>
      </c>
      <c r="I68" s="23">
        <f t="shared" si="16"/>
        <v>7.1767528571428443</v>
      </c>
    </row>
    <row r="69" spans="1:15" x14ac:dyDescent="0.3">
      <c r="A69" t="s">
        <v>16</v>
      </c>
      <c r="B69">
        <v>36348510</v>
      </c>
      <c r="C69">
        <v>62.3</v>
      </c>
      <c r="D69">
        <f t="shared" si="13"/>
        <v>50.650406504065039</v>
      </c>
      <c r="E69">
        <v>4.54</v>
      </c>
      <c r="F69">
        <f t="shared" si="14"/>
        <v>11.156477203538556</v>
      </c>
      <c r="G69">
        <v>11.96</v>
      </c>
      <c r="H69">
        <f t="shared" si="15"/>
        <v>0.80352279646144531</v>
      </c>
      <c r="I69" s="23">
        <f t="shared" si="16"/>
        <v>7.2022985553771974</v>
      </c>
    </row>
    <row r="70" spans="1:15" x14ac:dyDescent="0.3">
      <c r="A70" t="s">
        <v>17</v>
      </c>
      <c r="B70">
        <v>36348527</v>
      </c>
      <c r="C70">
        <v>85</v>
      </c>
      <c r="D70">
        <f t="shared" si="13"/>
        <v>69.105691056910572</v>
      </c>
      <c r="E70">
        <v>4.54</v>
      </c>
      <c r="F70">
        <f t="shared" si="14"/>
        <v>15.221517853945059</v>
      </c>
      <c r="G70">
        <v>16.309999999999999</v>
      </c>
      <c r="H70">
        <f t="shared" si="15"/>
        <v>1.0884821460549396</v>
      </c>
      <c r="I70" s="23">
        <f t="shared" si="16"/>
        <v>7.150943529411748</v>
      </c>
    </row>
    <row r="71" spans="1:15" x14ac:dyDescent="0.3">
      <c r="A71" t="s">
        <v>18</v>
      </c>
      <c r="B71">
        <v>36348534</v>
      </c>
      <c r="C71">
        <v>166.3</v>
      </c>
      <c r="D71">
        <f t="shared" si="13"/>
        <v>135.20325203252034</v>
      </c>
      <c r="E71">
        <v>4.54</v>
      </c>
      <c r="F71">
        <f t="shared" si="14"/>
        <v>29.780451989541923</v>
      </c>
      <c r="G71">
        <v>31.92</v>
      </c>
      <c r="H71">
        <f t="shared" si="15"/>
        <v>2.1395480104580784</v>
      </c>
      <c r="I71" s="23">
        <f t="shared" si="16"/>
        <v>7.184404088995791</v>
      </c>
    </row>
    <row r="72" spans="1:15" x14ac:dyDescent="0.3">
      <c r="A72" t="s">
        <v>19</v>
      </c>
      <c r="B72">
        <v>36348572</v>
      </c>
      <c r="C72">
        <v>24</v>
      </c>
      <c r="D72">
        <f t="shared" si="13"/>
        <v>19.512195121951219</v>
      </c>
      <c r="E72">
        <v>4.54</v>
      </c>
      <c r="F72">
        <f t="shared" si="14"/>
        <v>4.2978403352315464</v>
      </c>
      <c r="G72">
        <v>5.15</v>
      </c>
      <c r="H72">
        <f t="shared" si="15"/>
        <v>0.85215966476845395</v>
      </c>
      <c r="I72" s="23">
        <f t="shared" si="16"/>
        <v>19.827624999999998</v>
      </c>
    </row>
    <row r="73" spans="1:15" x14ac:dyDescent="0.3">
      <c r="A73" t="s">
        <v>20</v>
      </c>
      <c r="B73">
        <v>36348541</v>
      </c>
      <c r="C73">
        <v>33.5</v>
      </c>
      <c r="D73">
        <f t="shared" si="13"/>
        <v>27.235772357723576</v>
      </c>
      <c r="E73">
        <v>4.54</v>
      </c>
      <c r="F73">
        <f t="shared" si="14"/>
        <v>5.9990688012606999</v>
      </c>
      <c r="G73">
        <v>6.87</v>
      </c>
      <c r="H73">
        <f t="shared" si="15"/>
        <v>0.87093119873930025</v>
      </c>
      <c r="I73" s="23">
        <f t="shared" si="16"/>
        <v>14.517773134328351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ceny w PLN</vt:lpstr>
      <vt:lpstr>ceny w 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Inexus Wholesale</dc:creator>
  <cp:lastModifiedBy>Inexus Wholesale</cp:lastModifiedBy>
  <dcterms:created xsi:type="dcterms:W3CDTF">2021-02-12T15:05:18Z</dcterms:created>
  <dcterms:modified xsi:type="dcterms:W3CDTF">2021-09-04T16:38:39Z</dcterms:modified>
</cp:coreProperties>
</file>