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724"/>
  </bookViews>
  <sheets>
    <sheet name="ceny w PLN" sheetId="2" r:id="rId1"/>
    <sheet name="ceny w EUR" sheetId="1" r:id="rId2"/>
  </sheets>
  <calcPr calcId="144525"/>
</workbook>
</file>

<file path=xl/sharedStrings.xml><?xml version="1.0" encoding="utf-8"?>
<sst xmlns="http://schemas.openxmlformats.org/spreadsheetml/2006/main" count="228" uniqueCount="98">
  <si>
    <t>Produkt</t>
  </si>
  <si>
    <t>indeks</t>
  </si>
  <si>
    <t>Cena brutto</t>
  </si>
  <si>
    <t>netto</t>
  </si>
  <si>
    <t>sprzedaż 6% marży PLN</t>
  </si>
  <si>
    <t>zysk na 6% marży PLN</t>
  </si>
  <si>
    <t>sprzedaż 7% marży PLN</t>
  </si>
  <si>
    <t>zysk na 7% marży</t>
  </si>
  <si>
    <t xml:space="preserve">ESD PS® PLUS 15 ZŁ </t>
  </si>
  <si>
    <t xml:space="preserve">ESD PS® PLUS 25 ZŁ </t>
  </si>
  <si>
    <t xml:space="preserve">ESD PS® PLUS 36 ZŁ </t>
  </si>
  <si>
    <t xml:space="preserve">PSN 1 M PL </t>
  </si>
  <si>
    <t xml:space="preserve">ESD PLUS 50 ZL </t>
  </si>
  <si>
    <t xml:space="preserve">ESD PS® PLUS 70 ZŁ </t>
  </si>
  <si>
    <t xml:space="preserve">PSN 3 M PL </t>
  </si>
  <si>
    <t xml:space="preserve">ESD PS® PLUS 140 ZŁ </t>
  </si>
  <si>
    <t xml:space="preserve">ESD PS® PLUS 200 ZŁ </t>
  </si>
  <si>
    <t xml:space="preserve">PSN 12 M PL </t>
  </si>
  <si>
    <t>psn 100</t>
  </si>
  <si>
    <t>4% marży</t>
  </si>
  <si>
    <t>4,9% marży</t>
  </si>
  <si>
    <t xml:space="preserve">ESD PS® PLUS 100 ZŁ </t>
  </si>
  <si>
    <t>Ceny w EURO:</t>
  </si>
  <si>
    <t>Kurs:</t>
  </si>
  <si>
    <t>sprzedaż 6% marży EUR</t>
  </si>
  <si>
    <t>sprzedaż 7% marży EUR</t>
  </si>
  <si>
    <t>Marża: 6% Waluta: EUR</t>
  </si>
  <si>
    <t>Marża: 7% Waluta: EUR</t>
  </si>
  <si>
    <t>Marża: 6% Waluta: PLN</t>
  </si>
  <si>
    <t>Marża: 7% Waluta: PLN</t>
  </si>
  <si>
    <t>kurs</t>
  </si>
  <si>
    <t>eur</t>
  </si>
  <si>
    <t>sprzedaż</t>
  </si>
  <si>
    <t>różnica</t>
  </si>
  <si>
    <t>ile marży</t>
  </si>
  <si>
    <t>cena sprzedaż dużej ilości</t>
  </si>
  <si>
    <t>różnica na 600ciu set</t>
  </si>
  <si>
    <t>ile zarobimy na 200x</t>
  </si>
  <si>
    <t>marża na 200x</t>
  </si>
  <si>
    <t>ile z 300</t>
  </si>
  <si>
    <t>marża na 300x</t>
  </si>
  <si>
    <t>ile z 400</t>
  </si>
  <si>
    <t>ile z 500</t>
  </si>
  <si>
    <t>ESD PS® PLUS 15 ZŁ (18201482)</t>
  </si>
  <si>
    <t>ESD PS® PLUS 25 ZŁ (18202397)</t>
  </si>
  <si>
    <t>ESD PS® PLUS 36 ZŁ (18274776)</t>
  </si>
  <si>
    <t>PSN 1 M PL (33235691)</t>
  </si>
  <si>
    <t>ESD PLUS 50 ZL (18274783)</t>
  </si>
  <si>
    <t>ESD PS® PLUS 70 ZŁ (18202427)</t>
  </si>
  <si>
    <t>PSN 3 M PL (18201468)</t>
  </si>
  <si>
    <t>ESD PS® PLUS 100 ZŁ (18202434)</t>
  </si>
  <si>
    <t>ESD PS® PLUS 140 ZŁ (18202441)</t>
  </si>
  <si>
    <t>ESD PS® PLUS 200 ZŁ (18202458)</t>
  </si>
  <si>
    <t>PSN 12 M PL (18201475)</t>
  </si>
  <si>
    <t>ESD FIFA 21 POINTS 1050</t>
  </si>
  <si>
    <t>ESD FIFA 21 POINTS 12000</t>
  </si>
  <si>
    <t>ESD FIFA 21 POINTS 1600</t>
  </si>
  <si>
    <t>ESD FIFA 21 POINTS 2200</t>
  </si>
  <si>
    <t>ESD FIFA 21 POINTS 4600</t>
  </si>
  <si>
    <t>ESD FIFA 21 POINTS 500</t>
  </si>
  <si>
    <t>ESD FIFA 21 POINTS 750</t>
  </si>
  <si>
    <t>ESD PS® PLUS 15 PLN</t>
  </si>
  <si>
    <t>ESD PS® PLUS 25 PLN</t>
  </si>
  <si>
    <t xml:space="preserve">ESD PS® PLUS 36 PLN </t>
  </si>
  <si>
    <t>ESD PS PLUS 1M PLN</t>
  </si>
  <si>
    <t>Promo ceny: marże na ok 5 %  kurs 4,55</t>
  </si>
  <si>
    <t>, moq 600+ :</t>
  </si>
  <si>
    <t xml:space="preserve">ESD PS® PLUS 70 PLN </t>
  </si>
  <si>
    <t>ESD PS® PLUS 3M PLN</t>
  </si>
  <si>
    <t xml:space="preserve">ESD PS® PLUS 100 PLN </t>
  </si>
  <si>
    <t xml:space="preserve">ESD PS® PLUS 140 PLN </t>
  </si>
  <si>
    <t xml:space="preserve">ESD PS® PLUS 200 PLN </t>
  </si>
  <si>
    <t>ESD PS® PLUS 12M PLN</t>
  </si>
  <si>
    <t>Ceny dla Jana i Igro shop kurs 4,55</t>
  </si>
  <si>
    <t>PS® PLUS 15 PLN</t>
  </si>
  <si>
    <t>at € 3,23</t>
  </si>
  <si>
    <t xml:space="preserve">,moq 600+: at € 3,00 </t>
  </si>
  <si>
    <t>PS® PLUS 25 PLN</t>
  </si>
  <si>
    <t>at € 4,95</t>
  </si>
  <si>
    <t xml:space="preserve">,moq 600+: at € 4,70 </t>
  </si>
  <si>
    <t>PS® PLUS 36 PLN at € 6,80</t>
  </si>
  <si>
    <t xml:space="preserve">,moq 600+: at € 6,50 </t>
  </si>
  <si>
    <t>PS PLUS 1M PLN</t>
  </si>
  <si>
    <t>at € 6,90</t>
  </si>
  <si>
    <t xml:space="preserve">,moq 600+: at € 6,60 </t>
  </si>
  <si>
    <t>PLUS 50 PLN at € 9,30</t>
  </si>
  <si>
    <t>Cennik dla Adriana</t>
  </si>
  <si>
    <t>PS® PLUS 70 PLN at € 12,90</t>
  </si>
  <si>
    <t>PS® PLUS 3M PLN</t>
  </si>
  <si>
    <t>at € 17,90</t>
  </si>
  <si>
    <t>PS® PLUS 100 PLN at € 18,00</t>
  </si>
  <si>
    <t>PS® PLUS 140 PLN at € 25,60</t>
  </si>
  <si>
    <t>PS® PLUS 200 PLN at € 36,60</t>
  </si>
  <si>
    <t>PS® PLUS 12M PLNat € 43,00</t>
  </si>
  <si>
    <t>Tester narzutu:</t>
  </si>
  <si>
    <t>ESD PS PLUS 1 MIESIĄC 37ZŁ (33235691)</t>
  </si>
  <si>
    <t>ESD PS® PLUS 3 MIESIĄCE 100 ZŁ (18201468)</t>
  </si>
  <si>
    <t>ESD PS® PLUS 12 MIESIĘCY 240ZŁ (18201475)</t>
  </si>
</sst>
</file>

<file path=xl/styles.xml><?xml version="1.0" encoding="utf-8"?>
<styleSheet xmlns="http://schemas.openxmlformats.org/spreadsheetml/2006/main">
  <numFmts count="7">
    <numFmt numFmtId="176" formatCode="_-[$€-2]\ * #,##0.00_-;\-[$€-2]\ * #,##0.00_-;_-[$€-2]\ * &quot;-&quot;??_-;_-@_-"/>
    <numFmt numFmtId="177" formatCode="[$€-2]\ #,##0.00;[Red]\-[$€-2]\ #,##0.00"/>
    <numFmt numFmtId="178" formatCode="_ * #,##0.00_ ;_ * \-#,##0.00_ ;_ * &quot;-&quot;??_ ;_ @_ "/>
    <numFmt numFmtId="179" formatCode="_ * #,##0_ ;_ * \-#,##0_ ;_ * &quot;-&quot;_ ;_ @_ "/>
    <numFmt numFmtId="180" formatCode="_-* #,##0.00\ [$zł-415]_-;\-* #,##0.00\ [$zł-415]_-;_-* &quot;-&quot;??\ [$zł-415]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238"/>
      <scheme val="minor"/>
    </font>
    <font>
      <sz val="11"/>
      <color rgb="FF000000"/>
      <name val="Calibri"/>
      <charset val="238"/>
      <scheme val="minor"/>
    </font>
    <font>
      <b/>
      <sz val="11"/>
      <color rgb="FF000000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1"/>
      <color rgb="FF00B050"/>
      <name val="Calibri"/>
      <charset val="238"/>
      <scheme val="minor"/>
    </font>
    <font>
      <b/>
      <sz val="20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80" fontId="0" fillId="0" borderId="0" xfId="0" applyNumberFormat="1"/>
    <xf numFmtId="176" fontId="0" fillId="0" borderId="0" xfId="0" applyNumberFormat="1"/>
    <xf numFmtId="177" fontId="3" fillId="0" borderId="0" xfId="0" applyNumberFormat="1" applyFont="1"/>
    <xf numFmtId="177" fontId="0" fillId="0" borderId="0" xfId="0" applyNumberFormat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180" fontId="0" fillId="2" borderId="0" xfId="0" applyNumberFormat="1" applyFill="1"/>
    <xf numFmtId="176" fontId="0" fillId="2" borderId="0" xfId="0" applyNumberFormat="1" applyFill="1"/>
    <xf numFmtId="177" fontId="3" fillId="2" borderId="0" xfId="0" applyNumberFormat="1" applyFont="1" applyFill="1"/>
    <xf numFmtId="0" fontId="1" fillId="0" borderId="5" xfId="0" applyFont="1" applyBorder="1" applyAlignment="1">
      <alignment vertical="center"/>
    </xf>
    <xf numFmtId="177" fontId="0" fillId="2" borderId="0" xfId="0" applyNumberFormat="1" applyFill="1"/>
    <xf numFmtId="0" fontId="3" fillId="0" borderId="0" xfId="0" applyFont="1"/>
    <xf numFmtId="0" fontId="1" fillId="3" borderId="3" xfId="0" applyFont="1" applyFill="1" applyBorder="1" applyAlignment="1">
      <alignment vertical="center"/>
    </xf>
    <xf numFmtId="0" fontId="1" fillId="3" borderId="3" xfId="0" applyNumberFormat="1" applyFont="1" applyFill="1" applyBorder="1" applyAlignment="1">
      <alignment vertical="center"/>
    </xf>
    <xf numFmtId="2" fontId="0" fillId="3" borderId="0" xfId="0" applyNumberFormat="1" applyFill="1"/>
    <xf numFmtId="176" fontId="0" fillId="3" borderId="0" xfId="0" applyNumberFormat="1" applyFill="1"/>
    <xf numFmtId="0" fontId="3" fillId="2" borderId="0" xfId="0" applyFont="1" applyFill="1"/>
    <xf numFmtId="0" fontId="1" fillId="3" borderId="0" xfId="0" applyNumberFormat="1" applyFont="1" applyFill="1" applyBorder="1" applyAlignment="1">
      <alignment vertical="center"/>
    </xf>
    <xf numFmtId="177" fontId="0" fillId="3" borderId="0" xfId="0" applyNumberFormat="1" applyFill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80" fontId="3" fillId="0" borderId="0" xfId="0" applyNumberFormat="1" applyFont="1"/>
    <xf numFmtId="180" fontId="0" fillId="4" borderId="0" xfId="0" applyNumberFormat="1" applyFill="1"/>
    <xf numFmtId="0" fontId="1" fillId="0" borderId="0" xfId="0" applyFont="1" applyFill="1" applyBorder="1" applyAlignment="1">
      <alignment vertical="center"/>
    </xf>
    <xf numFmtId="0" fontId="4" fillId="0" borderId="0" xfId="0" applyFont="1"/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180" fontId="0" fillId="5" borderId="0" xfId="0" applyNumberFormat="1" applyFill="1"/>
    <xf numFmtId="180" fontId="3" fillId="5" borderId="0" xfId="0" applyNumberFormat="1" applyFont="1" applyFill="1"/>
    <xf numFmtId="0" fontId="5" fillId="0" borderId="0" xfId="0" applyFont="1"/>
    <xf numFmtId="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"/>
  <sheetViews>
    <sheetView tabSelected="1" zoomScale="90" zoomScaleNormal="90" workbookViewId="0">
      <selection activeCell="D59" sqref="D59"/>
    </sheetView>
  </sheetViews>
  <sheetFormatPr defaultColWidth="9" defaultRowHeight="14.4" outlineLevelCol="7"/>
  <cols>
    <col min="1" max="1" width="34.3333333333333" customWidth="1"/>
    <col min="2" max="2" width="23.3333333333333" customWidth="1"/>
    <col min="3" max="3" width="12.5555555555556" customWidth="1"/>
    <col min="4" max="4" width="10.8888888888889" customWidth="1"/>
    <col min="5" max="5" width="21.1111111111111" customWidth="1"/>
    <col min="6" max="6" width="26.6666666666667" customWidth="1"/>
    <col min="7" max="7" width="21.6666666666667" customWidth="1"/>
    <col min="8" max="8" width="18.3333333333333" customWidth="1"/>
  </cols>
  <sheetData>
    <row r="1" ht="15.15" spans="1:8">
      <c r="A1" s="29" t="s">
        <v>0</v>
      </c>
      <c r="B1" s="30" t="s">
        <v>1</v>
      </c>
      <c r="C1" s="30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 t="s">
        <v>8</v>
      </c>
      <c r="B2" s="9"/>
      <c r="C2" s="9">
        <v>10</v>
      </c>
      <c r="D2" s="10">
        <f>C2/1.23</f>
        <v>8.13008130081301</v>
      </c>
      <c r="E2" s="31">
        <f>D2+F2</f>
        <v>9.63008130081301</v>
      </c>
      <c r="F2" s="32">
        <v>1.5</v>
      </c>
      <c r="G2" s="31">
        <f>D2+H2</f>
        <v>9.63008130081301</v>
      </c>
      <c r="H2" s="32">
        <v>1.5</v>
      </c>
    </row>
    <row r="3" spans="1:8">
      <c r="A3" s="8" t="s">
        <v>9</v>
      </c>
      <c r="B3" s="9"/>
      <c r="C3" s="8">
        <v>20</v>
      </c>
      <c r="D3" s="10">
        <f t="shared" ref="D3:D11" si="0">C3/1.23</f>
        <v>16.260162601626</v>
      </c>
      <c r="E3" s="31">
        <f t="shared" ref="E3:E5" si="1">D3+F3</f>
        <v>17.760162601626</v>
      </c>
      <c r="F3" s="32">
        <v>1.5</v>
      </c>
      <c r="G3" s="31">
        <f t="shared" ref="G3:G5" si="2">D3+H3</f>
        <v>17.760162601626</v>
      </c>
      <c r="H3" s="32">
        <v>1.5</v>
      </c>
    </row>
    <row r="4" spans="1:8">
      <c r="A4" s="8" t="s">
        <v>10</v>
      </c>
      <c r="B4" s="9"/>
      <c r="C4" s="8">
        <v>30</v>
      </c>
      <c r="D4" s="10">
        <f t="shared" si="0"/>
        <v>24.390243902439</v>
      </c>
      <c r="E4" s="31">
        <f t="shared" si="1"/>
        <v>26.390243902439</v>
      </c>
      <c r="F4" s="32">
        <v>2</v>
      </c>
      <c r="G4" s="31">
        <f t="shared" si="2"/>
        <v>26.390243902439</v>
      </c>
      <c r="H4" s="32">
        <v>2</v>
      </c>
    </row>
    <row r="5" spans="1:8">
      <c r="A5" s="8" t="s">
        <v>11</v>
      </c>
      <c r="B5" s="9"/>
      <c r="C5" s="8">
        <v>15</v>
      </c>
      <c r="D5" s="10">
        <f t="shared" si="0"/>
        <v>12.1951219512195</v>
      </c>
      <c r="E5" s="31">
        <f t="shared" si="1"/>
        <v>14.1951219512195</v>
      </c>
      <c r="F5" s="32">
        <v>2</v>
      </c>
      <c r="G5" s="31">
        <f t="shared" si="2"/>
        <v>14.1951219512195</v>
      </c>
      <c r="H5" s="32">
        <v>2</v>
      </c>
    </row>
    <row r="6" spans="1:8">
      <c r="A6" s="8" t="s">
        <v>12</v>
      </c>
      <c r="B6" s="9"/>
      <c r="C6" s="8">
        <v>40</v>
      </c>
      <c r="D6" s="10">
        <f t="shared" si="0"/>
        <v>32.520325203252</v>
      </c>
      <c r="E6" s="31">
        <f t="shared" ref="E6:E11" si="3">(D6*106)/100</f>
        <v>34.4715447154472</v>
      </c>
      <c r="F6" s="10">
        <f t="shared" ref="F6:F11" si="4">E6-D6</f>
        <v>1.95121951219512</v>
      </c>
      <c r="G6" s="31">
        <f t="shared" ref="G6:G9" si="5">(D6*107)/100</f>
        <v>34.7967479674797</v>
      </c>
      <c r="H6" s="10">
        <f t="shared" ref="H6:H11" si="6">G6-D6</f>
        <v>2.27642276422764</v>
      </c>
    </row>
    <row r="7" spans="1:8">
      <c r="A7" s="8" t="s">
        <v>13</v>
      </c>
      <c r="B7" s="9"/>
      <c r="C7" s="8">
        <v>55</v>
      </c>
      <c r="D7" s="10">
        <f t="shared" si="0"/>
        <v>44.7154471544715</v>
      </c>
      <c r="E7" s="31">
        <f t="shared" si="3"/>
        <v>47.3983739837398</v>
      </c>
      <c r="F7" s="10">
        <f t="shared" si="4"/>
        <v>2.68292682926829</v>
      </c>
      <c r="G7" s="31">
        <f t="shared" si="5"/>
        <v>47.8455284552846</v>
      </c>
      <c r="H7" s="10">
        <f t="shared" si="6"/>
        <v>3.13008130081301</v>
      </c>
    </row>
    <row r="8" spans="1:8">
      <c r="A8" s="8" t="s">
        <v>14</v>
      </c>
      <c r="B8" s="9"/>
      <c r="C8" s="8">
        <v>80</v>
      </c>
      <c r="D8" s="10">
        <f t="shared" si="0"/>
        <v>65.0406504065041</v>
      </c>
      <c r="E8" s="31">
        <f t="shared" si="3"/>
        <v>68.9430894308943</v>
      </c>
      <c r="F8" s="10">
        <f t="shared" si="4"/>
        <v>3.90243902439025</v>
      </c>
      <c r="G8" s="31">
        <f t="shared" si="5"/>
        <v>69.5934959349593</v>
      </c>
      <c r="H8" s="10">
        <f t="shared" si="6"/>
        <v>4.55284552845528</v>
      </c>
    </row>
    <row r="9" spans="1:8">
      <c r="A9" s="8" t="s">
        <v>15</v>
      </c>
      <c r="B9" s="9"/>
      <c r="C9" s="8">
        <v>110</v>
      </c>
      <c r="D9" s="10">
        <f t="shared" si="0"/>
        <v>89.4308943089431</v>
      </c>
      <c r="E9" s="31">
        <f t="shared" si="3"/>
        <v>94.7967479674797</v>
      </c>
      <c r="F9" s="10">
        <f t="shared" si="4"/>
        <v>5.36585365853658</v>
      </c>
      <c r="G9" s="31">
        <f t="shared" si="5"/>
        <v>95.6910569105691</v>
      </c>
      <c r="H9" s="10">
        <f t="shared" si="6"/>
        <v>6.26016260162602</v>
      </c>
    </row>
    <row r="10" ht="15.15" spans="1:8">
      <c r="A10" s="8" t="s">
        <v>16</v>
      </c>
      <c r="B10" s="9"/>
      <c r="C10" s="9">
        <v>120</v>
      </c>
      <c r="D10" s="10">
        <f t="shared" si="0"/>
        <v>97.5609756097561</v>
      </c>
      <c r="E10" s="31">
        <f t="shared" si="3"/>
        <v>103.414634146341</v>
      </c>
      <c r="F10" s="10">
        <f t="shared" si="4"/>
        <v>5.85365853658537</v>
      </c>
      <c r="G10" s="31">
        <f t="shared" ref="G10:G11" si="7">(D10*107)/100</f>
        <v>104.390243902439</v>
      </c>
      <c r="H10" s="10">
        <f t="shared" si="6"/>
        <v>6.82926829268294</v>
      </c>
    </row>
    <row r="11" spans="1:8">
      <c r="A11" s="8" t="s">
        <v>17</v>
      </c>
      <c r="B11" s="9"/>
      <c r="C11" s="8">
        <v>200</v>
      </c>
      <c r="D11" s="10">
        <f t="shared" si="0"/>
        <v>162.60162601626</v>
      </c>
      <c r="E11" s="31">
        <f t="shared" si="3"/>
        <v>172.357723577236</v>
      </c>
      <c r="F11" s="10">
        <f t="shared" si="4"/>
        <v>9.75609756097563</v>
      </c>
      <c r="G11" s="31">
        <f t="shared" si="7"/>
        <v>173.983739837398</v>
      </c>
      <c r="H11" s="10">
        <f t="shared" si="6"/>
        <v>11.3821138211382</v>
      </c>
    </row>
    <row r="13" spans="1:7">
      <c r="A13" s="33" t="s">
        <v>18</v>
      </c>
      <c r="E13" s="34" t="s">
        <v>19</v>
      </c>
      <c r="G13" s="34" t="s">
        <v>20</v>
      </c>
    </row>
    <row r="14" ht="15.15" spans="1:8">
      <c r="A14" s="35" t="s">
        <v>21</v>
      </c>
      <c r="B14" s="36"/>
      <c r="C14" s="36">
        <v>99</v>
      </c>
      <c r="D14" s="37">
        <f>C14/1.23</f>
        <v>80.4878048780488</v>
      </c>
      <c r="E14" s="38">
        <f>(D14*104)/100</f>
        <v>83.7073170731707</v>
      </c>
      <c r="F14" s="37">
        <f>E14-D14</f>
        <v>3.21951219512195</v>
      </c>
      <c r="G14" s="38">
        <f>(D14*104.9)/100</f>
        <v>84.4317073170732</v>
      </c>
      <c r="H14" s="37">
        <f>G14-D14</f>
        <v>3.9439024390244</v>
      </c>
    </row>
    <row r="16" ht="25.8" spans="1:1">
      <c r="A16" s="39" t="s">
        <v>22</v>
      </c>
    </row>
    <row r="17" spans="2:7">
      <c r="B17" t="s">
        <v>23</v>
      </c>
      <c r="E17" s="7" t="s">
        <v>24</v>
      </c>
      <c r="G17" s="7" t="s">
        <v>25</v>
      </c>
    </row>
    <row r="18" ht="15.15" spans="1:7">
      <c r="A18" s="8" t="s">
        <v>8</v>
      </c>
      <c r="B18">
        <v>4.57</v>
      </c>
      <c r="E18" s="11">
        <f>E2/B18</f>
        <v>2.10723879667681</v>
      </c>
      <c r="G18" s="11">
        <f>G2/B18</f>
        <v>2.10723879667681</v>
      </c>
    </row>
    <row r="19" ht="15.15" spans="1:7">
      <c r="A19" s="8" t="s">
        <v>9</v>
      </c>
      <c r="B19">
        <v>4.57</v>
      </c>
      <c r="E19" s="11">
        <f t="shared" ref="E19:E27" si="8">E3/B19</f>
        <v>3.88625002223764</v>
      </c>
      <c r="G19" s="11">
        <f t="shared" ref="G19:G27" si="9">G3/B19</f>
        <v>3.88625002223764</v>
      </c>
    </row>
    <row r="20" ht="15.15" spans="1:7">
      <c r="A20" s="8" t="s">
        <v>10</v>
      </c>
      <c r="B20">
        <v>4.57</v>
      </c>
      <c r="E20" s="11">
        <f t="shared" si="8"/>
        <v>5.77467043817046</v>
      </c>
      <c r="G20" s="11">
        <f t="shared" si="9"/>
        <v>5.77467043817046</v>
      </c>
    </row>
    <row r="21" ht="15.15" spans="1:7">
      <c r="A21" s="8" t="s">
        <v>11</v>
      </c>
      <c r="B21">
        <v>4.57</v>
      </c>
      <c r="E21" s="11">
        <f t="shared" si="8"/>
        <v>3.10615359982921</v>
      </c>
      <c r="G21" s="11">
        <f t="shared" si="9"/>
        <v>3.10615359982921</v>
      </c>
    </row>
    <row r="22" ht="15.15" spans="1:7">
      <c r="A22" s="8" t="s">
        <v>12</v>
      </c>
      <c r="B22">
        <v>4.57</v>
      </c>
      <c r="E22" s="11">
        <f t="shared" si="8"/>
        <v>7.54300759637793</v>
      </c>
      <c r="G22" s="11">
        <f t="shared" si="9"/>
        <v>7.61416804540037</v>
      </c>
    </row>
    <row r="23" ht="15.15" spans="1:7">
      <c r="A23" s="8" t="s">
        <v>13</v>
      </c>
      <c r="B23">
        <v>4.57</v>
      </c>
      <c r="E23" s="11">
        <f t="shared" si="8"/>
        <v>10.3716354450197</v>
      </c>
      <c r="G23" s="11">
        <f t="shared" si="9"/>
        <v>10.4694810624255</v>
      </c>
    </row>
    <row r="24" ht="15.15" spans="1:7">
      <c r="A24" s="8" t="s">
        <v>14</v>
      </c>
      <c r="B24">
        <v>4.57</v>
      </c>
      <c r="E24" s="11">
        <f t="shared" si="8"/>
        <v>15.0860151927559</v>
      </c>
      <c r="G24" s="11">
        <f t="shared" si="9"/>
        <v>15.2283360908007</v>
      </c>
    </row>
    <row r="25" ht="15.15" spans="1:7">
      <c r="A25" s="8" t="s">
        <v>15</v>
      </c>
      <c r="B25">
        <v>4.57</v>
      </c>
      <c r="E25" s="11">
        <f t="shared" si="8"/>
        <v>20.7432708900393</v>
      </c>
      <c r="G25" s="11">
        <f t="shared" si="9"/>
        <v>20.938962124851</v>
      </c>
    </row>
    <row r="26" ht="15.15" spans="1:7">
      <c r="A26" s="8" t="s">
        <v>16</v>
      </c>
      <c r="B26">
        <v>4.57</v>
      </c>
      <c r="E26" s="11">
        <f t="shared" si="8"/>
        <v>22.6290227891338</v>
      </c>
      <c r="G26" s="11">
        <f t="shared" si="9"/>
        <v>22.8425041362011</v>
      </c>
    </row>
    <row r="27" ht="15.15" spans="1:7">
      <c r="A27" s="8" t="s">
        <v>17</v>
      </c>
      <c r="B27">
        <v>4.57</v>
      </c>
      <c r="E27" s="11">
        <f t="shared" si="8"/>
        <v>37.7150379818897</v>
      </c>
      <c r="G27" s="11">
        <f t="shared" si="9"/>
        <v>38.0708402270018</v>
      </c>
    </row>
    <row r="28" ht="15.15" spans="1:7">
      <c r="A28" s="35" t="s">
        <v>21</v>
      </c>
      <c r="B28">
        <v>4.57</v>
      </c>
      <c r="E28" s="11">
        <f>E14/B28</f>
        <v>18.3166995783743</v>
      </c>
      <c r="F28" s="11"/>
      <c r="G28" s="11">
        <f>G14/B28</f>
        <v>18.4752094785718</v>
      </c>
    </row>
    <row r="29" spans="7:7">
      <c r="G29" s="11"/>
    </row>
    <row r="32" spans="2:2">
      <c r="B32" s="40" t="s">
        <v>26</v>
      </c>
    </row>
    <row r="33" ht="15.15" spans="1:2">
      <c r="A33" s="8" t="s">
        <v>8</v>
      </c>
      <c r="B33" s="11">
        <f>E18</f>
        <v>2.10723879667681</v>
      </c>
    </row>
    <row r="34" ht="15.15" spans="1:2">
      <c r="A34" s="8" t="s">
        <v>9</v>
      </c>
      <c r="B34" s="11">
        <f t="shared" ref="B34:B43" si="10">E19</f>
        <v>3.88625002223764</v>
      </c>
    </row>
    <row r="35" ht="15.15" spans="1:2">
      <c r="A35" s="8" t="s">
        <v>10</v>
      </c>
      <c r="B35" s="11">
        <f t="shared" si="10"/>
        <v>5.77467043817046</v>
      </c>
    </row>
    <row r="36" ht="15.15" spans="1:2">
      <c r="A36" s="8" t="s">
        <v>11</v>
      </c>
      <c r="B36" s="11">
        <f t="shared" si="10"/>
        <v>3.10615359982921</v>
      </c>
    </row>
    <row r="37" ht="15.15" spans="1:2">
      <c r="A37" s="8" t="s">
        <v>12</v>
      </c>
      <c r="B37" s="11">
        <f t="shared" si="10"/>
        <v>7.54300759637793</v>
      </c>
    </row>
    <row r="38" ht="15.15" spans="1:2">
      <c r="A38" s="8" t="s">
        <v>13</v>
      </c>
      <c r="B38" s="11">
        <f t="shared" si="10"/>
        <v>10.3716354450197</v>
      </c>
    </row>
    <row r="39" ht="15.15" spans="1:2">
      <c r="A39" s="8" t="s">
        <v>14</v>
      </c>
      <c r="B39" s="11">
        <f t="shared" si="10"/>
        <v>15.0860151927559</v>
      </c>
    </row>
    <row r="40" ht="15.15" spans="1:2">
      <c r="A40" s="8" t="s">
        <v>15</v>
      </c>
      <c r="B40" s="11">
        <f t="shared" si="10"/>
        <v>20.7432708900393</v>
      </c>
    </row>
    <row r="41" ht="15.15" spans="1:2">
      <c r="A41" s="8" t="s">
        <v>16</v>
      </c>
      <c r="B41" s="11">
        <f t="shared" si="10"/>
        <v>22.6290227891338</v>
      </c>
    </row>
    <row r="42" ht="15.15" spans="1:2">
      <c r="A42" s="8" t="s">
        <v>17</v>
      </c>
      <c r="B42" s="11">
        <f t="shared" si="10"/>
        <v>37.7150379818897</v>
      </c>
    </row>
    <row r="43" ht="15.15" spans="1:2">
      <c r="A43" s="35" t="s">
        <v>21</v>
      </c>
      <c r="B43" s="11">
        <f t="shared" si="10"/>
        <v>18.3166995783743</v>
      </c>
    </row>
    <row r="46" spans="2:2">
      <c r="B46" s="40" t="s">
        <v>27</v>
      </c>
    </row>
    <row r="47" ht="15.15" spans="1:2">
      <c r="A47" s="8" t="s">
        <v>8</v>
      </c>
      <c r="B47" s="11">
        <f>G18</f>
        <v>2.10723879667681</v>
      </c>
    </row>
    <row r="48" ht="15.15" spans="1:2">
      <c r="A48" s="8" t="s">
        <v>9</v>
      </c>
      <c r="B48" s="11">
        <f t="shared" ref="B48:B57" si="11">G19</f>
        <v>3.88625002223764</v>
      </c>
    </row>
    <row r="49" ht="15.15" spans="1:2">
      <c r="A49" s="8" t="s">
        <v>10</v>
      </c>
      <c r="B49" s="11">
        <f t="shared" si="11"/>
        <v>5.77467043817046</v>
      </c>
    </row>
    <row r="50" ht="15.15" spans="1:2">
      <c r="A50" s="8" t="s">
        <v>11</v>
      </c>
      <c r="B50" s="11">
        <f t="shared" si="11"/>
        <v>3.10615359982921</v>
      </c>
    </row>
    <row r="51" ht="15.15" spans="1:2">
      <c r="A51" s="8" t="s">
        <v>12</v>
      </c>
      <c r="B51" s="11">
        <f t="shared" si="11"/>
        <v>7.61416804540037</v>
      </c>
    </row>
    <row r="52" ht="15.15" spans="1:2">
      <c r="A52" s="8" t="s">
        <v>13</v>
      </c>
      <c r="B52" s="11">
        <f t="shared" si="11"/>
        <v>10.4694810624255</v>
      </c>
    </row>
    <row r="53" ht="15.15" spans="1:2">
      <c r="A53" s="8" t="s">
        <v>14</v>
      </c>
      <c r="B53" s="11">
        <f t="shared" si="11"/>
        <v>15.2283360908007</v>
      </c>
    </row>
    <row r="54" ht="15.15" spans="1:2">
      <c r="A54" s="8" t="s">
        <v>15</v>
      </c>
      <c r="B54" s="11">
        <f t="shared" si="11"/>
        <v>20.938962124851</v>
      </c>
    </row>
    <row r="55" ht="15.15" spans="1:2">
      <c r="A55" s="8" t="s">
        <v>16</v>
      </c>
      <c r="B55" s="11">
        <f t="shared" si="11"/>
        <v>22.8425041362011</v>
      </c>
    </row>
    <row r="56" ht="15.15" spans="1:2">
      <c r="A56" s="8" t="s">
        <v>17</v>
      </c>
      <c r="B56" s="11">
        <f t="shared" si="11"/>
        <v>38.0708402270018</v>
      </c>
    </row>
    <row r="57" ht="15.15" spans="1:2">
      <c r="A57" s="35" t="s">
        <v>21</v>
      </c>
      <c r="B57" s="11">
        <f t="shared" si="11"/>
        <v>18.4752094785718</v>
      </c>
    </row>
    <row r="59" spans="2:2">
      <c r="B59" t="s">
        <v>28</v>
      </c>
    </row>
    <row r="60" ht="15.15" spans="1:2">
      <c r="A60" s="8" t="s">
        <v>8</v>
      </c>
      <c r="B60" s="31">
        <v>14.1016260162602</v>
      </c>
    </row>
    <row r="61" ht="15.15" spans="1:2">
      <c r="A61" s="8" t="s">
        <v>9</v>
      </c>
      <c r="B61" s="31">
        <v>21.9065040650407</v>
      </c>
    </row>
    <row r="62" ht="15.15" spans="1:2">
      <c r="A62" s="8" t="s">
        <v>10</v>
      </c>
      <c r="B62" s="31">
        <v>31.0243902439024</v>
      </c>
    </row>
    <row r="63" ht="15.15" spans="1:2">
      <c r="A63" s="8" t="s">
        <v>11</v>
      </c>
      <c r="B63" s="31">
        <v>31.2682926829268</v>
      </c>
    </row>
    <row r="64" ht="15.15" spans="1:2">
      <c r="A64" s="8" t="s">
        <v>12</v>
      </c>
      <c r="B64" s="31">
        <v>42.4861788617886</v>
      </c>
    </row>
    <row r="65" ht="15.15" spans="1:2">
      <c r="A65" s="8" t="s">
        <v>13</v>
      </c>
      <c r="B65" s="31">
        <v>59.0325203252033</v>
      </c>
    </row>
    <row r="66" ht="15.15" spans="1:2">
      <c r="A66" s="8" t="s">
        <v>14</v>
      </c>
      <c r="B66" s="31">
        <v>82.7317073170732</v>
      </c>
    </row>
    <row r="67" ht="15.15" spans="1:2">
      <c r="A67" s="8" t="s">
        <v>15</v>
      </c>
      <c r="B67" s="31">
        <v>117.20325203252</v>
      </c>
    </row>
    <row r="68" ht="15.15" spans="1:2">
      <c r="A68" s="8" t="s">
        <v>16</v>
      </c>
      <c r="B68" s="31">
        <v>167.186991869919</v>
      </c>
    </row>
    <row r="69" ht="15.15" spans="1:2">
      <c r="A69" s="8" t="s">
        <v>17</v>
      </c>
      <c r="B69" s="31">
        <v>196.487804878049</v>
      </c>
    </row>
    <row r="70" ht="15.15" spans="1:2">
      <c r="A70" s="35" t="s">
        <v>21</v>
      </c>
      <c r="B70" s="38">
        <v>83.7073170731707</v>
      </c>
    </row>
    <row r="71" spans="2:3">
      <c r="B71" s="34"/>
      <c r="C71" s="34"/>
    </row>
    <row r="73" spans="2:2">
      <c r="B73" t="s">
        <v>29</v>
      </c>
    </row>
    <row r="74" ht="15.15" spans="1:2">
      <c r="A74" s="8" t="s">
        <v>8</v>
      </c>
      <c r="B74" s="31">
        <v>14.1016260162602</v>
      </c>
    </row>
    <row r="75" ht="15.15" spans="1:2">
      <c r="A75" s="8" t="s">
        <v>9</v>
      </c>
      <c r="B75" s="31">
        <v>21.9065040650407</v>
      </c>
    </row>
    <row r="76" ht="15.15" spans="1:2">
      <c r="A76" s="8" t="s">
        <v>10</v>
      </c>
      <c r="B76" s="31">
        <v>31.0243902439024</v>
      </c>
    </row>
    <row r="77" ht="15.15" spans="1:2">
      <c r="A77" s="8" t="s">
        <v>11</v>
      </c>
      <c r="B77" s="31">
        <v>31.2682926829268</v>
      </c>
    </row>
    <row r="78" ht="15.15" spans="1:2">
      <c r="A78" s="8" t="s">
        <v>12</v>
      </c>
      <c r="B78" s="31">
        <v>42.8869918699187</v>
      </c>
    </row>
    <row r="79" ht="15.15" spans="1:2">
      <c r="A79" s="8" t="s">
        <v>13</v>
      </c>
      <c r="B79" s="31">
        <v>59.5894308943089</v>
      </c>
    </row>
    <row r="80" ht="15.15" spans="1:2">
      <c r="A80" s="8" t="s">
        <v>14</v>
      </c>
      <c r="B80" s="31">
        <v>83.5121951219512</v>
      </c>
    </row>
    <row r="81" ht="15.15" spans="1:2">
      <c r="A81" s="8" t="s">
        <v>15</v>
      </c>
      <c r="B81" s="31">
        <v>118.308943089431</v>
      </c>
    </row>
    <row r="82" ht="15.15" spans="1:2">
      <c r="A82" s="8" t="s">
        <v>16</v>
      </c>
      <c r="B82" s="31">
        <v>168.764227642276</v>
      </c>
    </row>
    <row r="83" ht="15.15" spans="1:2">
      <c r="A83" s="8" t="s">
        <v>17</v>
      </c>
      <c r="B83" s="31">
        <v>198.341463414634</v>
      </c>
    </row>
    <row r="84" ht="15.15" spans="1:2">
      <c r="A84" s="35" t="s">
        <v>21</v>
      </c>
      <c r="B84" s="38">
        <v>84.4317073170732</v>
      </c>
    </row>
  </sheetData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zoomScale="110" zoomScaleNormal="110" workbookViewId="0">
      <selection activeCell="H2" sqref="H2:H19"/>
    </sheetView>
  </sheetViews>
  <sheetFormatPr defaultColWidth="9" defaultRowHeight="14.4"/>
  <cols>
    <col min="1" max="1" width="36.8888888888889" customWidth="1"/>
    <col min="4" max="4" width="9.44444444444444" customWidth="1"/>
    <col min="6" max="6" width="24.5555555555556" customWidth="1"/>
    <col min="7" max="7" width="10.4444444444444" customWidth="1"/>
    <col min="9" max="9" width="9.55555555555556" style="2" customWidth="1"/>
    <col min="10" max="10" width="23.3333333333333" customWidth="1"/>
    <col min="11" max="11" width="22.3333333333333" customWidth="1"/>
    <col min="12" max="12" width="19.3333333333333" customWidth="1"/>
    <col min="13" max="13" width="14.3333333333333" style="3" customWidth="1"/>
    <col min="14" max="14" width="11.1111111111111" customWidth="1"/>
    <col min="15" max="15" width="13.1111111111111" style="2" customWidth="1"/>
    <col min="16" max="18" width="9.33333333333333" customWidth="1"/>
  </cols>
  <sheetData>
    <row r="1" ht="15.15" spans="1:18">
      <c r="A1" s="4" t="s">
        <v>0</v>
      </c>
      <c r="B1" s="5" t="s">
        <v>1</v>
      </c>
      <c r="C1" s="5" t="s">
        <v>2</v>
      </c>
      <c r="D1" s="6" t="s">
        <v>3</v>
      </c>
      <c r="E1" s="6" t="s">
        <v>30</v>
      </c>
      <c r="F1" s="6" t="s">
        <v>31</v>
      </c>
      <c r="G1" s="7" t="s">
        <v>32</v>
      </c>
      <c r="H1" s="6" t="s">
        <v>33</v>
      </c>
      <c r="I1" s="22" t="s">
        <v>34</v>
      </c>
      <c r="J1" s="7" t="s">
        <v>35</v>
      </c>
      <c r="K1" s="6" t="s">
        <v>36</v>
      </c>
      <c r="L1" s="6" t="s">
        <v>37</v>
      </c>
      <c r="M1" s="23" t="s">
        <v>38</v>
      </c>
      <c r="N1" s="6" t="s">
        <v>39</v>
      </c>
      <c r="O1" s="22" t="s">
        <v>40</v>
      </c>
      <c r="P1" s="6" t="s">
        <v>41</v>
      </c>
      <c r="Q1" s="6"/>
      <c r="R1" s="6" t="s">
        <v>42</v>
      </c>
    </row>
    <row r="2" ht="15.15" spans="1:18">
      <c r="A2" s="8" t="s">
        <v>43</v>
      </c>
      <c r="B2" s="9">
        <v>18201482</v>
      </c>
      <c r="C2" s="9">
        <v>14.5</v>
      </c>
      <c r="D2" s="10">
        <f>C2/1.23</f>
        <v>11.7886178861789</v>
      </c>
      <c r="E2">
        <v>4.6</v>
      </c>
      <c r="F2" s="11">
        <f>D2/E2</f>
        <v>2.56274301873454</v>
      </c>
      <c r="G2" s="12">
        <v>3.23</v>
      </c>
      <c r="H2" s="13">
        <f>G2-F2</f>
        <v>0.667256981265465</v>
      </c>
      <c r="I2" s="24">
        <f>(G2*100)/F2-100</f>
        <v>26.0368275862069</v>
      </c>
      <c r="J2" s="21"/>
      <c r="K2" s="11">
        <f>J2-F2</f>
        <v>-2.56274301873454</v>
      </c>
      <c r="L2" s="11">
        <f>K2*200</f>
        <v>-512.548603746907</v>
      </c>
      <c r="M2" s="24">
        <f>(J2*100)/F2-100</f>
        <v>-100</v>
      </c>
      <c r="N2" s="11">
        <f>K2*300</f>
        <v>-768.822905620361</v>
      </c>
      <c r="O2" s="25">
        <f>(J2*100)/F2-100</f>
        <v>-100</v>
      </c>
      <c r="P2" s="11">
        <f>K2*400</f>
        <v>-1025.09720749381</v>
      </c>
      <c r="Q2" s="11"/>
      <c r="R2" s="11">
        <f>K2*500</f>
        <v>-1281.37150936727</v>
      </c>
    </row>
    <row r="3" s="1" customFormat="1" ht="15.15" spans="1:18">
      <c r="A3" s="14" t="s">
        <v>44</v>
      </c>
      <c r="B3" s="15">
        <v>18202397</v>
      </c>
      <c r="C3" s="15">
        <v>24.1</v>
      </c>
      <c r="D3" s="16">
        <f t="shared" ref="D3:D19" si="0">C3/1.23</f>
        <v>19.5934959349593</v>
      </c>
      <c r="E3">
        <v>4.6</v>
      </c>
      <c r="F3" s="17">
        <f t="shared" ref="F3:F19" si="1">D3/E3</f>
        <v>4.25945563803464</v>
      </c>
      <c r="G3" s="18">
        <v>4.91</v>
      </c>
      <c r="H3" s="13">
        <f t="shared" ref="H3:H19" si="2">G3-F3</f>
        <v>0.650544361965358</v>
      </c>
      <c r="I3" s="24">
        <f t="shared" ref="I3:I19" si="3">(G3*100)/F3-100</f>
        <v>15.2729460580913</v>
      </c>
      <c r="J3" s="26"/>
      <c r="K3" s="11">
        <f t="shared" ref="K3:K19" si="4">J3-F3</f>
        <v>-4.25945563803464</v>
      </c>
      <c r="L3" s="11">
        <f t="shared" ref="L3:L19" si="5">K3*200</f>
        <v>-851.891127606928</v>
      </c>
      <c r="M3" s="24">
        <f t="shared" ref="M3:M13" si="6">(J3*100)/F3-100</f>
        <v>-100</v>
      </c>
      <c r="N3" s="11">
        <f t="shared" ref="N3:N19" si="7">K3*300</f>
        <v>-1277.83669141039</v>
      </c>
      <c r="O3" s="25">
        <f t="shared" ref="O3:O13" si="8">(J3*100)/F3-100</f>
        <v>-100</v>
      </c>
      <c r="P3" s="11">
        <f t="shared" ref="P3:P19" si="9">K3*400</f>
        <v>-1703.78225521386</v>
      </c>
      <c r="Q3" s="11"/>
      <c r="R3" s="11">
        <f t="shared" ref="R3:R19" si="10">K3*500</f>
        <v>-2129.72781901732</v>
      </c>
    </row>
    <row r="4" s="1" customFormat="1" ht="15.15" spans="1:18">
      <c r="A4" s="14" t="s">
        <v>45</v>
      </c>
      <c r="B4" s="15">
        <v>18274776</v>
      </c>
      <c r="C4" s="15">
        <v>34.7</v>
      </c>
      <c r="D4" s="16">
        <f t="shared" si="0"/>
        <v>28.2113821138211</v>
      </c>
      <c r="E4">
        <v>4.6</v>
      </c>
      <c r="F4" s="17">
        <f t="shared" si="1"/>
        <v>6.13290915517851</v>
      </c>
      <c r="G4" s="18">
        <v>6.8</v>
      </c>
      <c r="H4" s="13">
        <f t="shared" si="2"/>
        <v>0.66709084482149</v>
      </c>
      <c r="I4" s="24">
        <f t="shared" si="3"/>
        <v>10.8772334293948</v>
      </c>
      <c r="J4" s="26"/>
      <c r="K4" s="11">
        <f t="shared" si="4"/>
        <v>-6.13290915517851</v>
      </c>
      <c r="L4" s="11">
        <f t="shared" si="5"/>
        <v>-1226.5818310357</v>
      </c>
      <c r="M4" s="24">
        <f t="shared" si="6"/>
        <v>-100</v>
      </c>
      <c r="N4" s="11">
        <f t="shared" si="7"/>
        <v>-1839.87274655355</v>
      </c>
      <c r="O4" s="25">
        <f t="shared" si="8"/>
        <v>-100</v>
      </c>
      <c r="P4" s="11">
        <f t="shared" si="9"/>
        <v>-2453.1636620714</v>
      </c>
      <c r="Q4" s="11"/>
      <c r="R4" s="11">
        <f t="shared" si="10"/>
        <v>-3066.45457758925</v>
      </c>
    </row>
    <row r="5" s="1" customFormat="1" ht="15.15" spans="1:18">
      <c r="A5" s="14" t="s">
        <v>46</v>
      </c>
      <c r="B5" s="15">
        <v>33235691</v>
      </c>
      <c r="C5" s="15">
        <v>35</v>
      </c>
      <c r="D5" s="16">
        <f t="shared" si="0"/>
        <v>28.4552845528455</v>
      </c>
      <c r="E5">
        <v>4.6</v>
      </c>
      <c r="F5" s="17">
        <f t="shared" si="1"/>
        <v>6.18593142453164</v>
      </c>
      <c r="G5" s="18">
        <v>6.9</v>
      </c>
      <c r="H5" s="13">
        <f t="shared" si="2"/>
        <v>0.714068575468363</v>
      </c>
      <c r="I5" s="24">
        <f t="shared" si="3"/>
        <v>11.5434285714285</v>
      </c>
      <c r="J5" s="26"/>
      <c r="K5" s="11">
        <f t="shared" si="4"/>
        <v>-6.18593142453164</v>
      </c>
      <c r="L5" s="11">
        <f t="shared" si="5"/>
        <v>-1237.18628490633</v>
      </c>
      <c r="M5" s="24">
        <f t="shared" si="6"/>
        <v>-100</v>
      </c>
      <c r="N5" s="11">
        <f t="shared" si="7"/>
        <v>-1855.77942735949</v>
      </c>
      <c r="O5" s="25">
        <f t="shared" si="8"/>
        <v>-100</v>
      </c>
      <c r="P5" s="11">
        <f t="shared" si="9"/>
        <v>-2474.37256981266</v>
      </c>
      <c r="Q5" s="11"/>
      <c r="R5" s="11">
        <f t="shared" si="10"/>
        <v>-3092.96571226582</v>
      </c>
    </row>
    <row r="6" ht="15.15" spans="1:18">
      <c r="A6" s="8" t="s">
        <v>47</v>
      </c>
      <c r="B6" s="9">
        <v>18274783</v>
      </c>
      <c r="C6" s="9">
        <v>48.3</v>
      </c>
      <c r="D6" s="10">
        <f t="shared" si="0"/>
        <v>39.2682926829268</v>
      </c>
      <c r="E6">
        <v>4.6</v>
      </c>
      <c r="F6" s="11">
        <f t="shared" si="1"/>
        <v>8.53658536585366</v>
      </c>
      <c r="G6" s="12">
        <f>(F6*105)/100</f>
        <v>8.96341463414634</v>
      </c>
      <c r="H6" s="13">
        <f t="shared" si="2"/>
        <v>0.426829268292682</v>
      </c>
      <c r="I6" s="24">
        <f t="shared" si="3"/>
        <v>4.99999999999999</v>
      </c>
      <c r="J6" s="12">
        <f>G6-0.1</f>
        <v>8.86341463414634</v>
      </c>
      <c r="K6" s="11">
        <f t="shared" si="4"/>
        <v>0.326829268292682</v>
      </c>
      <c r="L6" s="11">
        <f t="shared" si="5"/>
        <v>65.3658536585365</v>
      </c>
      <c r="M6" s="24">
        <f t="shared" si="6"/>
        <v>3.82857142857142</v>
      </c>
      <c r="N6" s="11">
        <f t="shared" si="7"/>
        <v>98.0487804878047</v>
      </c>
      <c r="O6" s="25">
        <f t="shared" si="8"/>
        <v>3.82857142857142</v>
      </c>
      <c r="P6" s="11">
        <f t="shared" si="9"/>
        <v>130.731707317073</v>
      </c>
      <c r="Q6" s="11"/>
      <c r="R6" s="11">
        <f t="shared" si="10"/>
        <v>163.414634146341</v>
      </c>
    </row>
    <row r="7" s="1" customFormat="1" ht="15.15" spans="1:18">
      <c r="A7" s="14" t="s">
        <v>48</v>
      </c>
      <c r="B7" s="15">
        <v>18202427</v>
      </c>
      <c r="C7" s="15">
        <v>67.5</v>
      </c>
      <c r="D7" s="16">
        <f t="shared" si="0"/>
        <v>54.8780487804878</v>
      </c>
      <c r="E7">
        <v>4.6</v>
      </c>
      <c r="F7" s="17">
        <f t="shared" si="1"/>
        <v>11.9300106044539</v>
      </c>
      <c r="G7" s="12">
        <f t="shared" ref="G7:G19" si="11">(F7*105)/100</f>
        <v>12.5265111346766</v>
      </c>
      <c r="H7" s="13">
        <f t="shared" si="2"/>
        <v>0.596500530222693</v>
      </c>
      <c r="I7" s="24">
        <f t="shared" si="3"/>
        <v>5</v>
      </c>
      <c r="J7" s="18">
        <f>G7-0.2</f>
        <v>12.3265111346766</v>
      </c>
      <c r="K7" s="11">
        <f t="shared" si="4"/>
        <v>0.396500530222694</v>
      </c>
      <c r="L7" s="11">
        <f t="shared" si="5"/>
        <v>79.3001060445388</v>
      </c>
      <c r="M7" s="24">
        <f t="shared" si="6"/>
        <v>3.32355555555556</v>
      </c>
      <c r="N7" s="11">
        <f t="shared" si="7"/>
        <v>118.950159066808</v>
      </c>
      <c r="O7" s="25">
        <f t="shared" si="8"/>
        <v>3.32355555555556</v>
      </c>
      <c r="P7" s="11">
        <f t="shared" si="9"/>
        <v>158.600212089078</v>
      </c>
      <c r="Q7" s="11"/>
      <c r="R7" s="11">
        <f t="shared" si="10"/>
        <v>198.250265111347</v>
      </c>
    </row>
    <row r="8" s="1" customFormat="1" ht="15.15" spans="1:18">
      <c r="A8" s="14" t="s">
        <v>49</v>
      </c>
      <c r="B8" s="15">
        <v>18201468</v>
      </c>
      <c r="C8" s="15">
        <v>95</v>
      </c>
      <c r="D8" s="16">
        <f t="shared" si="0"/>
        <v>77.2357723577236</v>
      </c>
      <c r="E8">
        <v>4.6</v>
      </c>
      <c r="F8" s="17">
        <f t="shared" si="1"/>
        <v>16.7903852951573</v>
      </c>
      <c r="G8" s="12">
        <f t="shared" si="11"/>
        <v>17.6299045599152</v>
      </c>
      <c r="H8" s="13">
        <f t="shared" si="2"/>
        <v>0.839519264757865</v>
      </c>
      <c r="I8" s="24">
        <f t="shared" si="3"/>
        <v>5</v>
      </c>
      <c r="J8" s="18">
        <f t="shared" ref="J8:J12" si="12">G8-0.2</f>
        <v>17.4299045599152</v>
      </c>
      <c r="K8" s="11">
        <f t="shared" si="4"/>
        <v>0.639519264757865</v>
      </c>
      <c r="L8" s="11">
        <f t="shared" si="5"/>
        <v>127.903852951573</v>
      </c>
      <c r="M8" s="24">
        <f t="shared" si="6"/>
        <v>3.80884210526315</v>
      </c>
      <c r="N8" s="11">
        <f t="shared" si="7"/>
        <v>191.85577942736</v>
      </c>
      <c r="O8" s="25">
        <f t="shared" si="8"/>
        <v>3.80884210526315</v>
      </c>
      <c r="P8" s="11">
        <f t="shared" si="9"/>
        <v>255.807705903146</v>
      </c>
      <c r="Q8" s="11"/>
      <c r="R8" s="11">
        <f t="shared" si="10"/>
        <v>319.759632378933</v>
      </c>
    </row>
    <row r="9" ht="15.15" spans="1:18">
      <c r="A9" s="8" t="s">
        <v>50</v>
      </c>
      <c r="B9" s="9">
        <v>18202434</v>
      </c>
      <c r="C9" s="9">
        <v>96</v>
      </c>
      <c r="D9" s="10">
        <f t="shared" si="0"/>
        <v>78.0487804878049</v>
      </c>
      <c r="E9">
        <v>4.6</v>
      </c>
      <c r="F9" s="11">
        <f t="shared" si="1"/>
        <v>16.9671261930011</v>
      </c>
      <c r="G9" s="12">
        <f t="shared" si="11"/>
        <v>17.8154825026511</v>
      </c>
      <c r="H9" s="13">
        <f t="shared" si="2"/>
        <v>0.848356309650054</v>
      </c>
      <c r="I9" s="24">
        <f t="shared" si="3"/>
        <v>5</v>
      </c>
      <c r="J9" s="18">
        <f>G9-0.15</f>
        <v>17.6654825026511</v>
      </c>
      <c r="K9" s="11">
        <f t="shared" si="4"/>
        <v>0.698356309650055</v>
      </c>
      <c r="L9" s="11">
        <f t="shared" si="5"/>
        <v>139.671261930011</v>
      </c>
      <c r="M9" s="24">
        <f t="shared" si="6"/>
        <v>4.11593750000002</v>
      </c>
      <c r="N9" s="11">
        <f t="shared" si="7"/>
        <v>209.506892895017</v>
      </c>
      <c r="O9" s="25">
        <f t="shared" si="8"/>
        <v>4.11593750000002</v>
      </c>
      <c r="P9" s="11">
        <f t="shared" si="9"/>
        <v>279.342523860022</v>
      </c>
      <c r="Q9" s="11"/>
      <c r="R9" s="11">
        <f t="shared" si="10"/>
        <v>349.178154825028</v>
      </c>
    </row>
    <row r="10" s="1" customFormat="1" ht="15.15" spans="1:18">
      <c r="A10" s="14" t="s">
        <v>51</v>
      </c>
      <c r="B10" s="15">
        <v>18202441</v>
      </c>
      <c r="C10" s="15">
        <v>135</v>
      </c>
      <c r="D10" s="16">
        <f t="shared" si="0"/>
        <v>109.756097560976</v>
      </c>
      <c r="E10">
        <v>4.6</v>
      </c>
      <c r="F10" s="17">
        <f t="shared" si="1"/>
        <v>23.8600212089077</v>
      </c>
      <c r="G10" s="12">
        <f t="shared" si="11"/>
        <v>25.0530222693531</v>
      </c>
      <c r="H10" s="13">
        <f t="shared" si="2"/>
        <v>1.19300106044539</v>
      </c>
      <c r="I10" s="24">
        <f t="shared" si="3"/>
        <v>5</v>
      </c>
      <c r="J10" s="18">
        <f t="shared" si="12"/>
        <v>24.8530222693531</v>
      </c>
      <c r="K10" s="11">
        <f t="shared" si="4"/>
        <v>0.993001060445387</v>
      </c>
      <c r="L10" s="11">
        <f t="shared" si="5"/>
        <v>198.600212089077</v>
      </c>
      <c r="M10" s="24">
        <f t="shared" si="6"/>
        <v>4.16177777777777</v>
      </c>
      <c r="N10" s="11">
        <f t="shared" si="7"/>
        <v>297.900318133616</v>
      </c>
      <c r="O10" s="25">
        <f t="shared" si="8"/>
        <v>4.16177777777777</v>
      </c>
      <c r="P10" s="11">
        <f t="shared" si="9"/>
        <v>397.200424178155</v>
      </c>
      <c r="Q10" s="11"/>
      <c r="R10" s="11">
        <f t="shared" si="10"/>
        <v>496.500530222693</v>
      </c>
    </row>
    <row r="11" ht="15.15" spans="1:18">
      <c r="A11" s="8" t="s">
        <v>52</v>
      </c>
      <c r="B11" s="9">
        <v>18202458</v>
      </c>
      <c r="C11" s="9">
        <v>193</v>
      </c>
      <c r="D11" s="10">
        <f t="shared" si="0"/>
        <v>156.910569105691</v>
      </c>
      <c r="E11">
        <v>4.6</v>
      </c>
      <c r="F11" s="11">
        <f t="shared" si="1"/>
        <v>34.1109932838459</v>
      </c>
      <c r="G11" s="12">
        <f t="shared" si="11"/>
        <v>35.8165429480382</v>
      </c>
      <c r="H11" s="13">
        <f t="shared" si="2"/>
        <v>1.7055496641923</v>
      </c>
      <c r="I11" s="24">
        <f t="shared" si="3"/>
        <v>5</v>
      </c>
      <c r="J11" s="18">
        <f t="shared" si="12"/>
        <v>35.6165429480382</v>
      </c>
      <c r="K11" s="11">
        <f t="shared" si="4"/>
        <v>1.50554966419229</v>
      </c>
      <c r="L11" s="11">
        <f t="shared" si="5"/>
        <v>301.109932838459</v>
      </c>
      <c r="M11" s="24">
        <f t="shared" si="6"/>
        <v>4.41367875647668</v>
      </c>
      <c r="N11" s="11">
        <f t="shared" si="7"/>
        <v>451.664899257688</v>
      </c>
      <c r="O11" s="25">
        <f t="shared" si="8"/>
        <v>4.41367875647668</v>
      </c>
      <c r="P11" s="11">
        <f t="shared" si="9"/>
        <v>602.219865676918</v>
      </c>
      <c r="Q11" s="11"/>
      <c r="R11" s="11">
        <f t="shared" si="10"/>
        <v>752.774832096147</v>
      </c>
    </row>
    <row r="12" s="1" customFormat="1" ht="15.15" spans="1:18">
      <c r="A12" s="14" t="s">
        <v>53</v>
      </c>
      <c r="B12" s="15">
        <v>18201475</v>
      </c>
      <c r="C12" s="15">
        <v>227</v>
      </c>
      <c r="D12" s="16">
        <f t="shared" si="0"/>
        <v>184.552845528455</v>
      </c>
      <c r="E12">
        <v>4.6</v>
      </c>
      <c r="F12" s="17">
        <f t="shared" si="1"/>
        <v>40.1201838105338</v>
      </c>
      <c r="G12" s="12">
        <f t="shared" si="11"/>
        <v>42.1261930010604</v>
      </c>
      <c r="H12" s="13">
        <f t="shared" si="2"/>
        <v>2.00600919052668</v>
      </c>
      <c r="I12" s="24">
        <f t="shared" si="3"/>
        <v>5</v>
      </c>
      <c r="J12" s="18">
        <f t="shared" si="12"/>
        <v>41.9261930010604</v>
      </c>
      <c r="K12" s="11">
        <f t="shared" si="4"/>
        <v>1.80600919052668</v>
      </c>
      <c r="L12" s="11">
        <f t="shared" si="5"/>
        <v>361.201838105336</v>
      </c>
      <c r="M12" s="24">
        <f t="shared" si="6"/>
        <v>4.50149779735681</v>
      </c>
      <c r="N12" s="11">
        <f t="shared" si="7"/>
        <v>541.802757158004</v>
      </c>
      <c r="O12" s="25">
        <f t="shared" si="8"/>
        <v>4.50149779735681</v>
      </c>
      <c r="P12" s="11">
        <f t="shared" si="9"/>
        <v>722.403676210672</v>
      </c>
      <c r="Q12" s="11"/>
      <c r="R12" s="11">
        <f t="shared" si="10"/>
        <v>903.00459526334</v>
      </c>
    </row>
    <row r="13" ht="15.15" spans="1:18">
      <c r="A13" s="19" t="s">
        <v>54</v>
      </c>
      <c r="B13" s="9">
        <v>36348497</v>
      </c>
      <c r="C13" s="9">
        <v>43</v>
      </c>
      <c r="D13" s="10">
        <f t="shared" si="0"/>
        <v>34.9593495934959</v>
      </c>
      <c r="E13">
        <v>4.6</v>
      </c>
      <c r="F13" s="11">
        <f t="shared" si="1"/>
        <v>7.59985860728173</v>
      </c>
      <c r="G13" s="12">
        <f t="shared" si="11"/>
        <v>7.97985153764581</v>
      </c>
      <c r="H13" s="13">
        <f t="shared" si="2"/>
        <v>0.379992930364087</v>
      </c>
      <c r="I13" s="24">
        <f t="shared" si="3"/>
        <v>5.00000000000001</v>
      </c>
      <c r="J13" s="21"/>
      <c r="K13" s="11">
        <f t="shared" si="4"/>
        <v>-7.59985860728173</v>
      </c>
      <c r="L13" s="11">
        <f t="shared" si="5"/>
        <v>-1519.97172145635</v>
      </c>
      <c r="M13" s="24">
        <f t="shared" si="6"/>
        <v>-100</v>
      </c>
      <c r="N13" s="11">
        <f t="shared" si="7"/>
        <v>-2279.95758218452</v>
      </c>
      <c r="O13" s="25">
        <f t="shared" si="8"/>
        <v>-100</v>
      </c>
      <c r="P13" s="11">
        <f t="shared" si="9"/>
        <v>-3039.94344291269</v>
      </c>
      <c r="Q13" s="11"/>
      <c r="R13" s="11">
        <f t="shared" si="10"/>
        <v>-3799.92930364086</v>
      </c>
    </row>
    <row r="14" ht="15.15" spans="1:18">
      <c r="A14" s="19" t="s">
        <v>55</v>
      </c>
      <c r="B14" s="9">
        <v>36348503</v>
      </c>
      <c r="C14" s="9">
        <v>420</v>
      </c>
      <c r="D14" s="10">
        <f t="shared" si="0"/>
        <v>341.463414634146</v>
      </c>
      <c r="E14">
        <v>4.6</v>
      </c>
      <c r="F14" s="11">
        <f t="shared" si="1"/>
        <v>74.2311770943796</v>
      </c>
      <c r="G14" s="12">
        <f t="shared" si="11"/>
        <v>77.9427359490986</v>
      </c>
      <c r="H14" s="13">
        <f t="shared" si="2"/>
        <v>3.71155885471899</v>
      </c>
      <c r="I14" s="24">
        <f t="shared" si="3"/>
        <v>5</v>
      </c>
      <c r="J14" s="21"/>
      <c r="K14" s="11">
        <f t="shared" si="4"/>
        <v>-74.2311770943796</v>
      </c>
      <c r="L14" s="11">
        <f t="shared" si="5"/>
        <v>-14846.2354188759</v>
      </c>
      <c r="M14" s="24"/>
      <c r="N14" s="11">
        <f t="shared" si="7"/>
        <v>-22269.3531283139</v>
      </c>
      <c r="O14" s="3"/>
      <c r="P14" s="11">
        <f t="shared" si="9"/>
        <v>-29692.4708377519</v>
      </c>
      <c r="Q14" s="11"/>
      <c r="R14" s="11">
        <f t="shared" si="10"/>
        <v>-37115.5885471898</v>
      </c>
    </row>
    <row r="15" ht="15.15" spans="1:18">
      <c r="A15" s="19" t="s">
        <v>56</v>
      </c>
      <c r="B15" s="9">
        <v>36348510</v>
      </c>
      <c r="C15" s="9">
        <v>62.3</v>
      </c>
      <c r="D15" s="10">
        <f t="shared" si="0"/>
        <v>50.650406504065</v>
      </c>
      <c r="E15">
        <v>4.6</v>
      </c>
      <c r="F15" s="11">
        <f t="shared" si="1"/>
        <v>11.0109579356663</v>
      </c>
      <c r="G15" s="12">
        <f t="shared" si="11"/>
        <v>11.5615058324496</v>
      </c>
      <c r="H15" s="13">
        <f t="shared" si="2"/>
        <v>0.550547896783316</v>
      </c>
      <c r="I15" s="24">
        <f t="shared" si="3"/>
        <v>5</v>
      </c>
      <c r="J15" s="21"/>
      <c r="K15" s="11">
        <f t="shared" si="4"/>
        <v>-11.0109579356663</v>
      </c>
      <c r="L15" s="11">
        <f t="shared" si="5"/>
        <v>-2202.19158713326</v>
      </c>
      <c r="M15" s="24"/>
      <c r="N15" s="11">
        <f t="shared" si="7"/>
        <v>-3303.28738069989</v>
      </c>
      <c r="O15" s="3"/>
      <c r="P15" s="11">
        <f t="shared" si="9"/>
        <v>-4404.38317426653</v>
      </c>
      <c r="Q15" s="11"/>
      <c r="R15" s="11">
        <f t="shared" si="10"/>
        <v>-5505.47896783316</v>
      </c>
    </row>
    <row r="16" ht="15.15" spans="1:18">
      <c r="A16" s="19" t="s">
        <v>57</v>
      </c>
      <c r="B16" s="9">
        <v>36348527</v>
      </c>
      <c r="C16" s="9">
        <v>85</v>
      </c>
      <c r="D16" s="10">
        <f t="shared" si="0"/>
        <v>69.1056910569106</v>
      </c>
      <c r="E16">
        <v>4.6</v>
      </c>
      <c r="F16" s="11">
        <f t="shared" si="1"/>
        <v>15.0229763167197</v>
      </c>
      <c r="G16" s="12">
        <f t="shared" si="11"/>
        <v>15.7741251325557</v>
      </c>
      <c r="H16" s="13">
        <f t="shared" si="2"/>
        <v>0.751148815835984</v>
      </c>
      <c r="I16" s="24">
        <f t="shared" si="3"/>
        <v>5</v>
      </c>
      <c r="J16" s="21"/>
      <c r="K16" s="11">
        <f t="shared" si="4"/>
        <v>-15.0229763167197</v>
      </c>
      <c r="L16" s="11">
        <f t="shared" si="5"/>
        <v>-3004.59526334394</v>
      </c>
      <c r="M16" s="24"/>
      <c r="N16" s="11">
        <f t="shared" si="7"/>
        <v>-4506.89289501591</v>
      </c>
      <c r="O16" s="3"/>
      <c r="P16" s="11">
        <f t="shared" si="9"/>
        <v>-6009.19052668788</v>
      </c>
      <c r="Q16" s="11"/>
      <c r="R16" s="11">
        <f t="shared" si="10"/>
        <v>-7511.48815835985</v>
      </c>
    </row>
    <row r="17" ht="15.15" spans="1:18">
      <c r="A17" s="19" t="s">
        <v>58</v>
      </c>
      <c r="B17" s="9">
        <v>36348534</v>
      </c>
      <c r="C17" s="9">
        <v>166.3</v>
      </c>
      <c r="D17" s="10">
        <f t="shared" si="0"/>
        <v>135.20325203252</v>
      </c>
      <c r="E17">
        <v>4.6</v>
      </c>
      <c r="F17" s="11">
        <f t="shared" si="1"/>
        <v>29.3920113114175</v>
      </c>
      <c r="G17" s="12">
        <f t="shared" si="11"/>
        <v>30.8616118769883</v>
      </c>
      <c r="H17" s="13">
        <f t="shared" si="2"/>
        <v>1.46960056557088</v>
      </c>
      <c r="I17" s="24">
        <f t="shared" si="3"/>
        <v>5</v>
      </c>
      <c r="J17" s="21"/>
      <c r="K17" s="11">
        <f t="shared" si="4"/>
        <v>-29.3920113114175</v>
      </c>
      <c r="L17" s="11">
        <f t="shared" si="5"/>
        <v>-5878.40226228349</v>
      </c>
      <c r="M17" s="24"/>
      <c r="N17" s="11">
        <f t="shared" si="7"/>
        <v>-8817.60339342524</v>
      </c>
      <c r="O17" s="3"/>
      <c r="P17" s="11">
        <f t="shared" si="9"/>
        <v>-11756.804524567</v>
      </c>
      <c r="Q17" s="11"/>
      <c r="R17" s="11">
        <f t="shared" si="10"/>
        <v>-14696.0056557087</v>
      </c>
    </row>
    <row r="18" ht="15.15" spans="1:18">
      <c r="A18" s="19" t="s">
        <v>59</v>
      </c>
      <c r="B18" s="9">
        <v>36348572</v>
      </c>
      <c r="C18" s="9">
        <v>24</v>
      </c>
      <c r="D18" s="10">
        <f t="shared" si="0"/>
        <v>19.5121951219512</v>
      </c>
      <c r="E18">
        <v>4.6</v>
      </c>
      <c r="F18" s="11">
        <f t="shared" si="1"/>
        <v>4.24178154825027</v>
      </c>
      <c r="G18" s="12">
        <f t="shared" si="11"/>
        <v>4.45387062566278</v>
      </c>
      <c r="H18" s="13">
        <f t="shared" si="2"/>
        <v>0.212089077412513</v>
      </c>
      <c r="I18" s="24">
        <f t="shared" si="3"/>
        <v>5</v>
      </c>
      <c r="J18" s="21"/>
      <c r="K18" s="11">
        <f t="shared" si="4"/>
        <v>-4.24178154825027</v>
      </c>
      <c r="L18" s="11">
        <f t="shared" si="5"/>
        <v>-848.356309650053</v>
      </c>
      <c r="M18" s="24"/>
      <c r="N18" s="11">
        <f t="shared" si="7"/>
        <v>-1272.53446447508</v>
      </c>
      <c r="O18" s="3"/>
      <c r="P18" s="11">
        <f t="shared" si="9"/>
        <v>-1696.71261930011</v>
      </c>
      <c r="Q18" s="11"/>
      <c r="R18" s="11">
        <f t="shared" si="10"/>
        <v>-2120.89077412513</v>
      </c>
    </row>
    <row r="19" ht="15.15" spans="1:18">
      <c r="A19" s="19" t="s">
        <v>60</v>
      </c>
      <c r="B19" s="9">
        <v>36348541</v>
      </c>
      <c r="C19" s="9">
        <v>33.5</v>
      </c>
      <c r="D19" s="10">
        <f t="shared" si="0"/>
        <v>27.2357723577236</v>
      </c>
      <c r="E19">
        <v>4.6</v>
      </c>
      <c r="F19" s="11">
        <f t="shared" si="1"/>
        <v>5.920820077766</v>
      </c>
      <c r="G19" s="12">
        <f t="shared" si="11"/>
        <v>6.21686108165429</v>
      </c>
      <c r="H19" s="13">
        <f t="shared" si="2"/>
        <v>0.296041003888299</v>
      </c>
      <c r="I19" s="24">
        <f t="shared" si="3"/>
        <v>4.99999999999999</v>
      </c>
      <c r="J19" s="21"/>
      <c r="K19" s="11">
        <f t="shared" si="4"/>
        <v>-5.920820077766</v>
      </c>
      <c r="L19" s="11">
        <f t="shared" si="5"/>
        <v>-1184.1640155532</v>
      </c>
      <c r="M19" s="24"/>
      <c r="N19" s="11">
        <f t="shared" si="7"/>
        <v>-1776.2460233298</v>
      </c>
      <c r="O19" s="3"/>
      <c r="P19" s="11">
        <f t="shared" si="9"/>
        <v>-2368.3280311064</v>
      </c>
      <c r="Q19" s="11"/>
      <c r="R19" s="11">
        <f t="shared" si="10"/>
        <v>-2960.410038883</v>
      </c>
    </row>
    <row r="20" spans="13:13">
      <c r="M20" s="24"/>
    </row>
    <row r="21" spans="13:13">
      <c r="M21" s="24"/>
    </row>
    <row r="22" ht="15.15" spans="1:7">
      <c r="A22" s="8" t="s">
        <v>61</v>
      </c>
      <c r="B22" s="13">
        <v>3.43</v>
      </c>
      <c r="C22" s="12">
        <v>3.23</v>
      </c>
      <c r="F22" s="8" t="s">
        <v>61</v>
      </c>
      <c r="G22" s="12">
        <v>3.23</v>
      </c>
    </row>
    <row r="23" ht="15.15" spans="1:7">
      <c r="A23" s="14" t="s">
        <v>62</v>
      </c>
      <c r="B23" s="20">
        <v>5.05</v>
      </c>
      <c r="C23" s="18">
        <v>4.91</v>
      </c>
      <c r="F23" s="14" t="s">
        <v>62</v>
      </c>
      <c r="G23" s="18">
        <v>4.91</v>
      </c>
    </row>
    <row r="24" ht="15.15" spans="1:7">
      <c r="A24" s="14" t="s">
        <v>63</v>
      </c>
      <c r="B24" s="20">
        <v>7</v>
      </c>
      <c r="C24" s="18">
        <v>6.8</v>
      </c>
      <c r="F24" s="14" t="s">
        <v>63</v>
      </c>
      <c r="G24" s="18">
        <v>6.8</v>
      </c>
    </row>
    <row r="25" ht="15.15" spans="1:12">
      <c r="A25" s="14" t="s">
        <v>64</v>
      </c>
      <c r="B25" s="20">
        <v>7.1</v>
      </c>
      <c r="C25" s="18">
        <v>6.9</v>
      </c>
      <c r="F25" s="14" t="s">
        <v>64</v>
      </c>
      <c r="G25" s="18">
        <v>6.9</v>
      </c>
      <c r="L25" t="s">
        <v>65</v>
      </c>
    </row>
    <row r="26" ht="15.15" spans="1:18">
      <c r="A26" s="8" t="s">
        <v>12</v>
      </c>
      <c r="B26" s="13">
        <v>9.55</v>
      </c>
      <c r="C26" s="12">
        <v>9.23442493103542</v>
      </c>
      <c r="F26" s="8" t="s">
        <v>12</v>
      </c>
      <c r="G26" s="12">
        <v>9.23442493103542</v>
      </c>
      <c r="L26" s="8" t="s">
        <v>61</v>
      </c>
      <c r="M26" s="27"/>
      <c r="N26" s="13">
        <v>3.23</v>
      </c>
      <c r="O26" s="28"/>
      <c r="P26" t="s">
        <v>66</v>
      </c>
      <c r="R26" s="11">
        <v>3</v>
      </c>
    </row>
    <row r="27" ht="15.15" spans="1:18">
      <c r="A27" s="14" t="s">
        <v>67</v>
      </c>
      <c r="B27" s="20">
        <v>13.02</v>
      </c>
      <c r="C27" s="12">
        <v>12.9052522328135</v>
      </c>
      <c r="F27" s="14" t="s">
        <v>67</v>
      </c>
      <c r="G27" s="12">
        <v>12.9052522328135</v>
      </c>
      <c r="L27" s="14" t="s">
        <v>62</v>
      </c>
      <c r="M27" s="27"/>
      <c r="N27" s="20">
        <v>4.95</v>
      </c>
      <c r="O27" s="28"/>
      <c r="P27" t="s">
        <v>66</v>
      </c>
      <c r="R27" s="11">
        <v>4.7</v>
      </c>
    </row>
    <row r="28" ht="15.15" spans="1:18">
      <c r="A28" s="14" t="s">
        <v>68</v>
      </c>
      <c r="B28" s="20">
        <v>18.16</v>
      </c>
      <c r="C28" s="12">
        <v>18.1629475869227</v>
      </c>
      <c r="F28" s="14" t="s">
        <v>68</v>
      </c>
      <c r="G28" s="12">
        <v>18.1629475869227</v>
      </c>
      <c r="L28" s="14" t="s">
        <v>63</v>
      </c>
      <c r="M28" s="27"/>
      <c r="N28" s="20">
        <v>6.8</v>
      </c>
      <c r="O28" s="28"/>
      <c r="P28" t="s">
        <v>66</v>
      </c>
      <c r="R28" s="11">
        <v>6.5</v>
      </c>
    </row>
    <row r="29" ht="15.15" spans="1:18">
      <c r="A29" s="8" t="s">
        <v>69</v>
      </c>
      <c r="B29" s="13">
        <v>18.35</v>
      </c>
      <c r="C29" s="12">
        <v>18.3541365088903</v>
      </c>
      <c r="F29" s="8" t="s">
        <v>69</v>
      </c>
      <c r="G29" s="12">
        <v>18.3541365088903</v>
      </c>
      <c r="L29" s="14" t="s">
        <v>64</v>
      </c>
      <c r="M29" s="27"/>
      <c r="N29" s="20">
        <v>6.9</v>
      </c>
      <c r="O29" s="28"/>
      <c r="P29" t="s">
        <v>66</v>
      </c>
      <c r="R29" s="11">
        <v>6.6</v>
      </c>
    </row>
    <row r="30" ht="15.15" spans="1:15">
      <c r="A30" s="14" t="s">
        <v>70</v>
      </c>
      <c r="B30" s="20">
        <v>25.75</v>
      </c>
      <c r="C30" s="12">
        <v>25.810504465627</v>
      </c>
      <c r="F30" s="14" t="s">
        <v>70</v>
      </c>
      <c r="G30" s="12">
        <v>25.810504465627</v>
      </c>
      <c r="L30" s="8" t="s">
        <v>12</v>
      </c>
      <c r="M30" s="27"/>
      <c r="N30" s="13">
        <v>9.2</v>
      </c>
      <c r="O30" s="28"/>
    </row>
    <row r="31" ht="15.15" spans="1:15">
      <c r="A31" s="8" t="s">
        <v>71</v>
      </c>
      <c r="B31" s="13">
        <v>36.8</v>
      </c>
      <c r="C31" s="12">
        <v>36.8994619397482</v>
      </c>
      <c r="F31" s="8" t="s">
        <v>71</v>
      </c>
      <c r="G31" s="12">
        <v>36.8994619397482</v>
      </c>
      <c r="L31" s="14" t="s">
        <v>67</v>
      </c>
      <c r="M31" s="27"/>
      <c r="N31" s="20">
        <v>12.8</v>
      </c>
      <c r="O31" s="28"/>
    </row>
    <row r="32" ht="15.15" spans="1:15">
      <c r="A32" s="14" t="s">
        <v>72</v>
      </c>
      <c r="B32" s="20">
        <v>43.3</v>
      </c>
      <c r="C32" s="12">
        <v>43.3998852866468</v>
      </c>
      <c r="F32" s="14" t="s">
        <v>72</v>
      </c>
      <c r="G32" s="12">
        <v>43.3998852866468</v>
      </c>
      <c r="L32" s="14" t="s">
        <v>68</v>
      </c>
      <c r="M32" s="27"/>
      <c r="N32" s="20">
        <v>17.9</v>
      </c>
      <c r="O32" s="28"/>
    </row>
    <row r="33" ht="15.15" spans="1:15">
      <c r="A33" s="19" t="s">
        <v>54</v>
      </c>
      <c r="B33" s="13">
        <v>8.59</v>
      </c>
      <c r="L33" s="8" t="s">
        <v>69</v>
      </c>
      <c r="M33" s="27"/>
      <c r="N33" s="13">
        <v>18</v>
      </c>
      <c r="O33" s="28"/>
    </row>
    <row r="34" ht="15.15" spans="1:15">
      <c r="A34" s="19" t="s">
        <v>55</v>
      </c>
      <c r="B34" s="13">
        <v>80.61</v>
      </c>
      <c r="L34" s="14" t="s">
        <v>70</v>
      </c>
      <c r="M34" s="27"/>
      <c r="N34" s="20">
        <v>25.5</v>
      </c>
      <c r="O34" s="28"/>
    </row>
    <row r="35" ht="15.15" spans="1:15">
      <c r="A35" s="19" t="s">
        <v>56</v>
      </c>
      <c r="B35" s="13">
        <v>11.96</v>
      </c>
      <c r="F35" t="s">
        <v>73</v>
      </c>
      <c r="L35" s="8" t="s">
        <v>71</v>
      </c>
      <c r="M35" s="27"/>
      <c r="N35" s="13">
        <v>36.45</v>
      </c>
      <c r="O35" s="28"/>
    </row>
    <row r="36" ht="15.15" spans="1:15">
      <c r="A36" s="19" t="s">
        <v>57</v>
      </c>
      <c r="B36" s="13">
        <v>16.31</v>
      </c>
      <c r="F36" t="s">
        <v>74</v>
      </c>
      <c r="G36" t="s">
        <v>75</v>
      </c>
      <c r="H36" t="s">
        <v>76</v>
      </c>
      <c r="L36" s="14" t="s">
        <v>72</v>
      </c>
      <c r="M36" s="27"/>
      <c r="N36" s="20">
        <v>43</v>
      </c>
      <c r="O36" s="28"/>
    </row>
    <row r="37" ht="15.15" spans="1:8">
      <c r="A37" s="19" t="s">
        <v>58</v>
      </c>
      <c r="B37" s="13">
        <v>31.92</v>
      </c>
      <c r="F37" t="s">
        <v>77</v>
      </c>
      <c r="G37" t="s">
        <v>78</v>
      </c>
      <c r="H37" t="s">
        <v>79</v>
      </c>
    </row>
    <row r="38" ht="15.15" spans="1:7">
      <c r="A38" s="19" t="s">
        <v>59</v>
      </c>
      <c r="B38" s="13">
        <v>5.15</v>
      </c>
      <c r="F38" t="s">
        <v>80</v>
      </c>
      <c r="G38" t="s">
        <v>81</v>
      </c>
    </row>
    <row r="39" ht="15.15" spans="1:8">
      <c r="A39" s="19" t="s">
        <v>60</v>
      </c>
      <c r="B39" s="13">
        <v>6.87</v>
      </c>
      <c r="F39" t="s">
        <v>82</v>
      </c>
      <c r="G39" t="s">
        <v>83</v>
      </c>
      <c r="H39" t="s">
        <v>84</v>
      </c>
    </row>
    <row r="40" spans="6:6">
      <c r="F40" t="s">
        <v>85</v>
      </c>
    </row>
    <row r="41" spans="1:6">
      <c r="A41" s="21" t="s">
        <v>86</v>
      </c>
      <c r="B41" t="s">
        <v>32</v>
      </c>
      <c r="C41" s="6" t="s">
        <v>33</v>
      </c>
      <c r="D41" s="6" t="s">
        <v>34</v>
      </c>
      <c r="F41" t="s">
        <v>87</v>
      </c>
    </row>
    <row r="42" ht="15.15" spans="1:7">
      <c r="A42" s="8" t="s">
        <v>43</v>
      </c>
      <c r="B42" s="13">
        <v>3.23</v>
      </c>
      <c r="C42" s="13">
        <v>0.641938993155025</v>
      </c>
      <c r="D42">
        <v>24.8038586206896</v>
      </c>
      <c r="F42" t="s">
        <v>88</v>
      </c>
      <c r="G42" t="s">
        <v>89</v>
      </c>
    </row>
    <row r="43" ht="15.15" spans="1:6">
      <c r="A43" s="14" t="s">
        <v>44</v>
      </c>
      <c r="B43" s="20">
        <v>4.91</v>
      </c>
      <c r="C43" s="13">
        <v>0.608464119657662</v>
      </c>
      <c r="D43">
        <v>14.14527593361</v>
      </c>
      <c r="F43" t="s">
        <v>90</v>
      </c>
    </row>
    <row r="44" ht="15.15" spans="1:6">
      <c r="A44" s="14" t="s">
        <v>45</v>
      </c>
      <c r="B44" s="20">
        <v>6.8</v>
      </c>
      <c r="C44" s="13">
        <v>0.606502280170989</v>
      </c>
      <c r="D44">
        <v>9.79256484149855</v>
      </c>
      <c r="F44" t="s">
        <v>91</v>
      </c>
    </row>
    <row r="45" ht="15.15" spans="1:6">
      <c r="A45" s="14" t="s">
        <v>46</v>
      </c>
      <c r="B45" s="20">
        <v>6.85</v>
      </c>
      <c r="C45" s="13">
        <v>0.602956190374197</v>
      </c>
      <c r="D45">
        <v>9.65186428571428</v>
      </c>
      <c r="F45" t="s">
        <v>92</v>
      </c>
    </row>
    <row r="46" ht="15.15" spans="1:6">
      <c r="A46" s="8" t="s">
        <v>47</v>
      </c>
      <c r="B46" s="13">
        <v>9.2</v>
      </c>
      <c r="C46" s="13">
        <v>0.579079542716393</v>
      </c>
      <c r="D46">
        <v>6.71714285714285</v>
      </c>
      <c r="F46" t="s">
        <v>93</v>
      </c>
    </row>
    <row r="47" ht="15.15" spans="1:4">
      <c r="A47" s="14" t="s">
        <v>48</v>
      </c>
      <c r="B47" s="20">
        <v>12.6</v>
      </c>
      <c r="C47" s="13">
        <v>0.552129795721665</v>
      </c>
      <c r="D47">
        <v>4.58279999999999</v>
      </c>
    </row>
    <row r="48" ht="15.15" spans="1:4">
      <c r="A48" s="14" t="s">
        <v>49</v>
      </c>
      <c r="B48" s="20">
        <v>17.75</v>
      </c>
      <c r="C48" s="13">
        <v>0.793738231015681</v>
      </c>
      <c r="D48">
        <v>4.68109210526316</v>
      </c>
    </row>
    <row r="49" ht="15.15" spans="1:4">
      <c r="A49" s="8" t="s">
        <v>50</v>
      </c>
      <c r="B49" s="13">
        <v>17.85</v>
      </c>
      <c r="C49" s="13">
        <v>0.715251265026371</v>
      </c>
      <c r="D49">
        <v>4.17427343750001</v>
      </c>
    </row>
    <row r="50" ht="15.15" spans="1:4">
      <c r="A50" s="14" t="s">
        <v>51</v>
      </c>
      <c r="B50" s="20">
        <v>25.2</v>
      </c>
      <c r="C50" s="13">
        <v>1.10425959144333</v>
      </c>
      <c r="D50">
        <v>4.58279999999999</v>
      </c>
    </row>
    <row r="51" ht="15.15" spans="1:4">
      <c r="A51" s="8" t="s">
        <v>52</v>
      </c>
      <c r="B51" s="13">
        <v>36.1</v>
      </c>
      <c r="C51" s="13">
        <v>1.65201556406343</v>
      </c>
      <c r="D51">
        <v>4.79568134715025</v>
      </c>
    </row>
    <row r="52" ht="15.15" spans="1:4">
      <c r="A52" s="14" t="s">
        <v>53</v>
      </c>
      <c r="B52" s="20">
        <v>42.4</v>
      </c>
      <c r="C52" s="13">
        <v>1.88345872042694</v>
      </c>
      <c r="D52">
        <v>4.6486167400881</v>
      </c>
    </row>
    <row r="54" spans="1:1">
      <c r="A54" s="21" t="s">
        <v>94</v>
      </c>
    </row>
    <row r="55" spans="1:9">
      <c r="A55" t="s">
        <v>0</v>
      </c>
      <c r="B55" t="s">
        <v>1</v>
      </c>
      <c r="C55" t="s">
        <v>2</v>
      </c>
      <c r="D55" t="s">
        <v>3</v>
      </c>
      <c r="E55" t="s">
        <v>30</v>
      </c>
      <c r="F55" t="s">
        <v>31</v>
      </c>
      <c r="G55" t="s">
        <v>32</v>
      </c>
      <c r="H55" t="s">
        <v>33</v>
      </c>
      <c r="I55" s="2" t="s">
        <v>34</v>
      </c>
    </row>
    <row r="56" spans="1:9">
      <c r="A56" t="s">
        <v>43</v>
      </c>
      <c r="B56">
        <v>18201482</v>
      </c>
      <c r="C56">
        <v>14.5</v>
      </c>
      <c r="D56">
        <f>C56/1.23</f>
        <v>11.7886178861789</v>
      </c>
      <c r="E56">
        <v>4.54</v>
      </c>
      <c r="F56">
        <f>D56/E56</f>
        <v>2.59661186920239</v>
      </c>
      <c r="G56">
        <v>3.23</v>
      </c>
      <c r="H56">
        <f>G56-F56</f>
        <v>0.633388130797607</v>
      </c>
      <c r="I56" s="2">
        <f>(G56*100)/F56-100</f>
        <v>24.3928689655172</v>
      </c>
    </row>
    <row r="57" spans="1:9">
      <c r="A57" t="s">
        <v>44</v>
      </c>
      <c r="B57">
        <v>18202397</v>
      </c>
      <c r="C57">
        <v>24.1</v>
      </c>
      <c r="D57">
        <f t="shared" ref="D57:D73" si="13">C57/1.23</f>
        <v>19.5934959349593</v>
      </c>
      <c r="E57">
        <v>4.54</v>
      </c>
      <c r="F57">
        <f t="shared" ref="F57:F73" si="14">D57/E57</f>
        <v>4.31574800329501</v>
      </c>
      <c r="G57">
        <v>4.91</v>
      </c>
      <c r="H57">
        <f t="shared" ref="H57:H73" si="15">G57-F57</f>
        <v>0.59425199670499</v>
      </c>
      <c r="I57" s="2">
        <f t="shared" ref="I57:I73" si="16">(G57*100)/F57-100</f>
        <v>13.7693858921162</v>
      </c>
    </row>
    <row r="58" spans="1:9">
      <c r="A58" t="s">
        <v>45</v>
      </c>
      <c r="B58">
        <v>18274776</v>
      </c>
      <c r="C58">
        <v>34.7</v>
      </c>
      <c r="D58">
        <f t="shared" si="13"/>
        <v>28.2113821138211</v>
      </c>
      <c r="E58">
        <v>4.54</v>
      </c>
      <c r="F58">
        <f t="shared" si="14"/>
        <v>6.21396081802228</v>
      </c>
      <c r="G58">
        <v>6.8</v>
      </c>
      <c r="H58">
        <f t="shared" si="15"/>
        <v>0.586039181977722</v>
      </c>
      <c r="I58" s="2">
        <f t="shared" si="16"/>
        <v>9.43100864553313</v>
      </c>
    </row>
    <row r="59" s="1" customFormat="1" spans="1:15">
      <c r="A59" s="1" t="s">
        <v>95</v>
      </c>
      <c r="B59" s="1">
        <v>33235691</v>
      </c>
      <c r="C59" s="1">
        <v>35</v>
      </c>
      <c r="D59" s="1">
        <f t="shared" si="13"/>
        <v>28.4552845528455</v>
      </c>
      <c r="E59">
        <v>4.54</v>
      </c>
      <c r="F59" s="1">
        <f t="shared" si="14"/>
        <v>6.26768382221267</v>
      </c>
      <c r="G59" s="1">
        <v>6.6</v>
      </c>
      <c r="H59" s="1">
        <f t="shared" si="15"/>
        <v>0.332316177787328</v>
      </c>
      <c r="I59" s="2">
        <f t="shared" si="16"/>
        <v>5.30205714285714</v>
      </c>
      <c r="M59" s="3"/>
      <c r="O59" s="2"/>
    </row>
    <row r="60" spans="1:9">
      <c r="A60" t="s">
        <v>47</v>
      </c>
      <c r="B60">
        <v>18274783</v>
      </c>
      <c r="C60">
        <v>48.3</v>
      </c>
      <c r="D60">
        <f t="shared" si="13"/>
        <v>39.2682926829268</v>
      </c>
      <c r="E60">
        <v>4.54</v>
      </c>
      <c r="F60">
        <f t="shared" si="14"/>
        <v>8.64940367465349</v>
      </c>
      <c r="G60">
        <v>9.2</v>
      </c>
      <c r="H60">
        <f t="shared" si="15"/>
        <v>0.550596325346513</v>
      </c>
      <c r="I60" s="2">
        <f t="shared" si="16"/>
        <v>6.36571428571428</v>
      </c>
    </row>
    <row r="61" s="1" customFormat="1" spans="1:15">
      <c r="A61" s="1" t="s">
        <v>48</v>
      </c>
      <c r="B61" s="1">
        <v>18202427</v>
      </c>
      <c r="C61" s="1">
        <v>67.5</v>
      </c>
      <c r="D61" s="1">
        <f t="shared" si="13"/>
        <v>54.8780487804878</v>
      </c>
      <c r="E61">
        <v>4.54</v>
      </c>
      <c r="F61" s="1">
        <f t="shared" si="14"/>
        <v>12.0876759428387</v>
      </c>
      <c r="G61" s="1">
        <v>12.8</v>
      </c>
      <c r="H61" s="1">
        <f t="shared" si="15"/>
        <v>0.712324057161275</v>
      </c>
      <c r="I61" s="2">
        <f t="shared" si="16"/>
        <v>5.89297777777776</v>
      </c>
      <c r="M61" s="3"/>
      <c r="O61" s="2"/>
    </row>
    <row r="62" spans="1:9">
      <c r="A62" t="s">
        <v>96</v>
      </c>
      <c r="B62">
        <v>18201468</v>
      </c>
      <c r="C62">
        <v>95</v>
      </c>
      <c r="D62">
        <f t="shared" si="13"/>
        <v>77.2357723577236</v>
      </c>
      <c r="E62">
        <v>4.54</v>
      </c>
      <c r="F62">
        <f t="shared" si="14"/>
        <v>17.0122846602915</v>
      </c>
      <c r="G62">
        <v>17.9</v>
      </c>
      <c r="H62">
        <f t="shared" si="15"/>
        <v>0.887715339708461</v>
      </c>
      <c r="I62" s="2">
        <f t="shared" si="16"/>
        <v>5.2180842105263</v>
      </c>
    </row>
    <row r="63" spans="1:9">
      <c r="A63" t="s">
        <v>50</v>
      </c>
      <c r="B63">
        <v>18202434</v>
      </c>
      <c r="C63">
        <v>96</v>
      </c>
      <c r="D63">
        <f t="shared" si="13"/>
        <v>78.0487804878049</v>
      </c>
      <c r="E63">
        <v>4.54</v>
      </c>
      <c r="F63">
        <f t="shared" si="14"/>
        <v>17.1913613409262</v>
      </c>
      <c r="G63">
        <v>18</v>
      </c>
      <c r="H63">
        <f t="shared" si="15"/>
        <v>0.808638659073814</v>
      </c>
      <c r="I63" s="2">
        <f t="shared" si="16"/>
        <v>4.70375</v>
      </c>
    </row>
    <row r="64" s="1" customFormat="1" spans="1:15">
      <c r="A64" s="1" t="s">
        <v>51</v>
      </c>
      <c r="B64" s="1">
        <v>18202441</v>
      </c>
      <c r="C64" s="1">
        <v>135</v>
      </c>
      <c r="D64" s="1">
        <f t="shared" si="13"/>
        <v>109.756097560976</v>
      </c>
      <c r="E64">
        <v>4.54</v>
      </c>
      <c r="F64" s="1">
        <f t="shared" si="14"/>
        <v>24.1753518856775</v>
      </c>
      <c r="G64" s="1">
        <v>25.5</v>
      </c>
      <c r="H64" s="1">
        <f t="shared" si="15"/>
        <v>1.32464811432255</v>
      </c>
      <c r="I64" s="2">
        <f t="shared" si="16"/>
        <v>5.47933333333332</v>
      </c>
      <c r="M64" s="3"/>
      <c r="O64" s="2"/>
    </row>
    <row r="65" s="1" customFormat="1" spans="1:15">
      <c r="A65" s="1" t="s">
        <v>52</v>
      </c>
      <c r="B65" s="1">
        <v>18202458</v>
      </c>
      <c r="C65" s="1">
        <v>193</v>
      </c>
      <c r="D65" s="1">
        <f t="shared" si="13"/>
        <v>156.910569105691</v>
      </c>
      <c r="E65">
        <v>4.54</v>
      </c>
      <c r="F65" s="1">
        <f t="shared" si="14"/>
        <v>34.561799362487</v>
      </c>
      <c r="G65" s="1">
        <v>36.6</v>
      </c>
      <c r="H65" s="1">
        <f t="shared" si="15"/>
        <v>2.03820063751299</v>
      </c>
      <c r="I65" s="2">
        <f t="shared" si="16"/>
        <v>5.89726424870467</v>
      </c>
      <c r="M65" s="3"/>
      <c r="O65" s="2"/>
    </row>
    <row r="66" s="1" customFormat="1" spans="1:15">
      <c r="A66" s="1" t="s">
        <v>97</v>
      </c>
      <c r="B66" s="1">
        <v>18201475</v>
      </c>
      <c r="C66" s="1">
        <v>227</v>
      </c>
      <c r="D66" s="1">
        <f t="shared" si="13"/>
        <v>184.552845528455</v>
      </c>
      <c r="E66">
        <v>4.54</v>
      </c>
      <c r="F66" s="1">
        <f t="shared" si="14"/>
        <v>40.650406504065</v>
      </c>
      <c r="G66" s="1">
        <v>43</v>
      </c>
      <c r="H66" s="1">
        <f t="shared" si="15"/>
        <v>2.34959349593496</v>
      </c>
      <c r="I66" s="2">
        <f t="shared" si="16"/>
        <v>5.78</v>
      </c>
      <c r="M66" s="3"/>
      <c r="O66" s="2"/>
    </row>
    <row r="67" spans="1:9">
      <c r="A67" t="s">
        <v>54</v>
      </c>
      <c r="B67">
        <v>36348497</v>
      </c>
      <c r="C67">
        <v>43</v>
      </c>
      <c r="D67">
        <f t="shared" si="13"/>
        <v>34.9593495934959</v>
      </c>
      <c r="E67">
        <v>4.54</v>
      </c>
      <c r="F67">
        <f t="shared" si="14"/>
        <v>7.70029726728985</v>
      </c>
      <c r="G67">
        <v>8.59</v>
      </c>
      <c r="H67">
        <f t="shared" si="15"/>
        <v>0.889702732710146</v>
      </c>
      <c r="I67" s="2">
        <f t="shared" si="16"/>
        <v>11.5541348837209</v>
      </c>
    </row>
    <row r="68" spans="1:9">
      <c r="A68" t="s">
        <v>55</v>
      </c>
      <c r="B68">
        <v>36348503</v>
      </c>
      <c r="C68">
        <v>420</v>
      </c>
      <c r="D68">
        <f t="shared" si="13"/>
        <v>341.463414634146</v>
      </c>
      <c r="E68">
        <v>4.54</v>
      </c>
      <c r="F68">
        <f t="shared" si="14"/>
        <v>75.2122058665521</v>
      </c>
      <c r="G68">
        <v>80.61</v>
      </c>
      <c r="H68">
        <f t="shared" si="15"/>
        <v>5.39779413344793</v>
      </c>
      <c r="I68" s="2">
        <f t="shared" si="16"/>
        <v>7.17675285714284</v>
      </c>
    </row>
    <row r="69" spans="1:9">
      <c r="A69" t="s">
        <v>56</v>
      </c>
      <c r="B69">
        <v>36348510</v>
      </c>
      <c r="C69">
        <v>62.3</v>
      </c>
      <c r="D69">
        <f t="shared" si="13"/>
        <v>50.650406504065</v>
      </c>
      <c r="E69">
        <v>4.54</v>
      </c>
      <c r="F69">
        <f t="shared" si="14"/>
        <v>11.1564772035386</v>
      </c>
      <c r="G69">
        <v>11.96</v>
      </c>
      <c r="H69">
        <f t="shared" si="15"/>
        <v>0.803522796461445</v>
      </c>
      <c r="I69" s="2">
        <f t="shared" si="16"/>
        <v>7.2022985553772</v>
      </c>
    </row>
    <row r="70" spans="1:9">
      <c r="A70" t="s">
        <v>57</v>
      </c>
      <c r="B70">
        <v>36348527</v>
      </c>
      <c r="C70">
        <v>85</v>
      </c>
      <c r="D70">
        <f t="shared" si="13"/>
        <v>69.1056910569106</v>
      </c>
      <c r="E70">
        <v>4.54</v>
      </c>
      <c r="F70">
        <f t="shared" si="14"/>
        <v>15.2215178539451</v>
      </c>
      <c r="G70">
        <v>16.31</v>
      </c>
      <c r="H70">
        <f t="shared" si="15"/>
        <v>1.08848214605494</v>
      </c>
      <c r="I70" s="2">
        <f t="shared" si="16"/>
        <v>7.15094352941175</v>
      </c>
    </row>
    <row r="71" spans="1:9">
      <c r="A71" t="s">
        <v>58</v>
      </c>
      <c r="B71">
        <v>36348534</v>
      </c>
      <c r="C71">
        <v>166.3</v>
      </c>
      <c r="D71">
        <f t="shared" si="13"/>
        <v>135.20325203252</v>
      </c>
      <c r="E71">
        <v>4.54</v>
      </c>
      <c r="F71">
        <f t="shared" si="14"/>
        <v>29.7804519895419</v>
      </c>
      <c r="G71">
        <v>31.92</v>
      </c>
      <c r="H71">
        <f t="shared" si="15"/>
        <v>2.13954801045808</v>
      </c>
      <c r="I71" s="2">
        <f t="shared" si="16"/>
        <v>7.18440408899579</v>
      </c>
    </row>
    <row r="72" spans="1:9">
      <c r="A72" t="s">
        <v>59</v>
      </c>
      <c r="B72">
        <v>36348572</v>
      </c>
      <c r="C72">
        <v>24</v>
      </c>
      <c r="D72">
        <f t="shared" si="13"/>
        <v>19.5121951219512</v>
      </c>
      <c r="E72">
        <v>4.54</v>
      </c>
      <c r="F72">
        <f t="shared" si="14"/>
        <v>4.29784033523155</v>
      </c>
      <c r="G72">
        <v>5.15</v>
      </c>
      <c r="H72">
        <f t="shared" si="15"/>
        <v>0.852159664768454</v>
      </c>
      <c r="I72" s="2">
        <f t="shared" si="16"/>
        <v>19.827625</v>
      </c>
    </row>
    <row r="73" spans="1:9">
      <c r="A73" t="s">
        <v>60</v>
      </c>
      <c r="B73">
        <v>36348541</v>
      </c>
      <c r="C73">
        <v>33.5</v>
      </c>
      <c r="D73">
        <f t="shared" si="13"/>
        <v>27.2357723577236</v>
      </c>
      <c r="E73">
        <v>4.54</v>
      </c>
      <c r="F73">
        <f t="shared" si="14"/>
        <v>5.9990688012607</v>
      </c>
      <c r="G73">
        <v>6.87</v>
      </c>
      <c r="H73">
        <f t="shared" si="15"/>
        <v>0.8709311987393</v>
      </c>
      <c r="I73" s="2">
        <f t="shared" si="16"/>
        <v>14.5177731343284</v>
      </c>
    </row>
  </sheetData>
  <pageMargins left="0.7" right="0.7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ceny w PLN</vt:lpstr>
      <vt:lpstr>ceny w EUR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Inexus Wholesale</dc:creator>
  <cp:lastModifiedBy>b2b</cp:lastModifiedBy>
  <dcterms:created xsi:type="dcterms:W3CDTF">2021-02-12T15:05:00Z</dcterms:created>
  <dcterms:modified xsi:type="dcterms:W3CDTF">2022-03-07T18:19:30Z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6F29E09DFC2946138FDAD53231D3AE05</vt:lpwstr>
  </property>
  <property fmtid="{D5CDD505-2E9C-101B-9397-08002B2CF9AE}" pid="3" name="KSOProductBuildVer">
    <vt:lpwstr>1033-11.2.0.10308</vt:lpwstr>
  </property>
</Properties>
</file>