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\OneDrive\Documents\"/>
    </mc:Choice>
  </mc:AlternateContent>
  <xr:revisionPtr revIDLastSave="0" documentId="13_ncr:1_{95D5D1FC-CDAA-4211-9963-5AE6470690BD}" xr6:coauthVersionLast="47" xr6:coauthVersionMax="47" xr10:uidLastSave="{00000000-0000-0000-0000-000000000000}"/>
  <bookViews>
    <workbookView xWindow="4284" yWindow="3360" windowWidth="10608" windowHeight="8880" xr2:uid="{98D3236E-BDFA-4148-AA89-3925215011B8}"/>
  </bookViews>
  <sheets>
    <sheet name="Cost 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'Cost Sheet'!$A$4:$AV$4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  <c r="V5" i="1"/>
  <c r="U5" i="1"/>
  <c r="AD5" i="1" s="1"/>
  <c r="AE5" i="1" s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54" i="1"/>
  <c r="AB55" i="1"/>
  <c r="AB56" i="1"/>
  <c r="AB57" i="1"/>
  <c r="AB53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5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6" i="1"/>
  <c r="Z5" i="1"/>
  <c r="O6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" i="1"/>
  <c r="O8" i="1"/>
  <c r="O9" i="1"/>
  <c r="O10" i="1"/>
  <c r="O11" i="1"/>
  <c r="O12" i="1"/>
  <c r="O13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5" i="1"/>
  <c r="AC32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5" i="1"/>
  <c r="AC46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X7" i="1"/>
  <c r="X6" i="1"/>
  <c r="X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5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5" i="1"/>
  <c r="K8" i="1"/>
  <c r="K9" i="1"/>
  <c r="K12" i="1"/>
  <c r="K13" i="1"/>
  <c r="K16" i="1"/>
  <c r="K17" i="1"/>
  <c r="K20" i="1"/>
  <c r="K21" i="1"/>
  <c r="K24" i="1"/>
  <c r="K25" i="1"/>
  <c r="K28" i="1"/>
  <c r="K29" i="1"/>
  <c r="K32" i="1"/>
  <c r="K33" i="1"/>
  <c r="K36" i="1"/>
  <c r="K37" i="1"/>
  <c r="K40" i="1"/>
  <c r="K41" i="1"/>
  <c r="K44" i="1"/>
  <c r="K45" i="1"/>
  <c r="K48" i="1"/>
  <c r="K49" i="1"/>
  <c r="K52" i="1"/>
  <c r="K53" i="1"/>
  <c r="K56" i="1"/>
  <c r="K57" i="1"/>
  <c r="K60" i="1"/>
  <c r="K61" i="1"/>
  <c r="K64" i="1"/>
  <c r="K65" i="1"/>
  <c r="K68" i="1"/>
  <c r="K69" i="1"/>
  <c r="L6" i="1"/>
  <c r="K6" i="1" s="1"/>
  <c r="L7" i="1"/>
  <c r="K7" i="1" s="1"/>
  <c r="L8" i="1"/>
  <c r="L9" i="1"/>
  <c r="L10" i="1"/>
  <c r="K10" i="1" s="1"/>
  <c r="L11" i="1"/>
  <c r="K11" i="1" s="1"/>
  <c r="L12" i="1"/>
  <c r="L13" i="1"/>
  <c r="L14" i="1"/>
  <c r="K14" i="1" s="1"/>
  <c r="L15" i="1"/>
  <c r="K15" i="1" s="1"/>
  <c r="L16" i="1"/>
  <c r="L17" i="1"/>
  <c r="L18" i="1"/>
  <c r="K18" i="1" s="1"/>
  <c r="L19" i="1"/>
  <c r="K19" i="1" s="1"/>
  <c r="L20" i="1"/>
  <c r="L21" i="1"/>
  <c r="L22" i="1"/>
  <c r="K22" i="1" s="1"/>
  <c r="L23" i="1"/>
  <c r="K23" i="1" s="1"/>
  <c r="L24" i="1"/>
  <c r="L25" i="1"/>
  <c r="L26" i="1"/>
  <c r="K26" i="1" s="1"/>
  <c r="L27" i="1"/>
  <c r="K27" i="1" s="1"/>
  <c r="L28" i="1"/>
  <c r="L29" i="1"/>
  <c r="L30" i="1"/>
  <c r="K30" i="1" s="1"/>
  <c r="L31" i="1"/>
  <c r="K31" i="1" s="1"/>
  <c r="L32" i="1"/>
  <c r="L33" i="1"/>
  <c r="L34" i="1"/>
  <c r="K34" i="1" s="1"/>
  <c r="L35" i="1"/>
  <c r="K35" i="1" s="1"/>
  <c r="L36" i="1"/>
  <c r="L37" i="1"/>
  <c r="L38" i="1"/>
  <c r="K38" i="1" s="1"/>
  <c r="L39" i="1"/>
  <c r="K39" i="1" s="1"/>
  <c r="L40" i="1"/>
  <c r="L41" i="1"/>
  <c r="L42" i="1"/>
  <c r="K42" i="1" s="1"/>
  <c r="L43" i="1"/>
  <c r="K43" i="1" s="1"/>
  <c r="L44" i="1"/>
  <c r="L45" i="1"/>
  <c r="L46" i="1"/>
  <c r="K46" i="1" s="1"/>
  <c r="L47" i="1"/>
  <c r="K47" i="1" s="1"/>
  <c r="L48" i="1"/>
  <c r="L49" i="1"/>
  <c r="L50" i="1"/>
  <c r="K50" i="1" s="1"/>
  <c r="L51" i="1"/>
  <c r="K51" i="1" s="1"/>
  <c r="L52" i="1"/>
  <c r="L53" i="1"/>
  <c r="L54" i="1"/>
  <c r="K54" i="1" s="1"/>
  <c r="L55" i="1"/>
  <c r="K55" i="1" s="1"/>
  <c r="L56" i="1"/>
  <c r="L57" i="1"/>
  <c r="L58" i="1"/>
  <c r="K58" i="1" s="1"/>
  <c r="L59" i="1"/>
  <c r="K59" i="1" s="1"/>
  <c r="L60" i="1"/>
  <c r="L61" i="1"/>
  <c r="L62" i="1"/>
  <c r="K62" i="1" s="1"/>
  <c r="L63" i="1"/>
  <c r="K63" i="1" s="1"/>
  <c r="L64" i="1"/>
  <c r="L65" i="1"/>
  <c r="L66" i="1"/>
  <c r="K66" i="1" s="1"/>
  <c r="L67" i="1"/>
  <c r="K67" i="1" s="1"/>
  <c r="L68" i="1"/>
  <c r="L69" i="1"/>
  <c r="L70" i="1"/>
  <c r="K70" i="1" s="1"/>
  <c r="L5" i="1"/>
  <c r="K5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" i="1"/>
</calcChain>
</file>

<file path=xl/sharedStrings.xml><?xml version="1.0" encoding="utf-8"?>
<sst xmlns="http://schemas.openxmlformats.org/spreadsheetml/2006/main" count="251" uniqueCount="160">
  <si>
    <t>Market (68000)</t>
  </si>
  <si>
    <t>ZAINULSHA.M.DIWAN</t>
  </si>
  <si>
    <t>BDQ1151</t>
  </si>
  <si>
    <t>EMI (4 yrs)</t>
  </si>
  <si>
    <t>Visharad Chauhan</t>
  </si>
  <si>
    <t>AMD1171</t>
  </si>
  <si>
    <t>VIRENDRA SOLANKI</t>
  </si>
  <si>
    <t>AMD1104</t>
  </si>
  <si>
    <t>VIKAS AGARWAL</t>
  </si>
  <si>
    <t>VAP1105</t>
  </si>
  <si>
    <t>Owned</t>
  </si>
  <si>
    <t>SWAPNIL PANDEY_BP</t>
  </si>
  <si>
    <t>AMD1331</t>
  </si>
  <si>
    <t>SURESHBHAI RAJABHAI BHARWAD</t>
  </si>
  <si>
    <t>AMD1330</t>
  </si>
  <si>
    <t>Siddhant Subhash Borse</t>
  </si>
  <si>
    <t>STV1299</t>
  </si>
  <si>
    <t>Shekh Seemabanu Mohammad</t>
  </si>
  <si>
    <t>BDQ1367</t>
  </si>
  <si>
    <t>SHEKH JENULABEDEEN BADRUDIN</t>
  </si>
  <si>
    <t>AMD1338</t>
  </si>
  <si>
    <t>SANDEEP KUMAR</t>
  </si>
  <si>
    <t>AMD1237</t>
  </si>
  <si>
    <t>SADHU RAM KARGWAL</t>
  </si>
  <si>
    <t>MSH1240</t>
  </si>
  <si>
    <t>RAKIB GULAMKADAR BLOCH</t>
  </si>
  <si>
    <t>JND1344</t>
  </si>
  <si>
    <t>Market (52500)</t>
  </si>
  <si>
    <t>Rajesh Kumar Misra_Pickup</t>
  </si>
  <si>
    <t>BDQ1329</t>
  </si>
  <si>
    <t>Rajesh Kumar Misra_Delivery</t>
  </si>
  <si>
    <t>BDQ1328</t>
  </si>
  <si>
    <t>RAJENDRASINH L CHAVDA</t>
  </si>
  <si>
    <t>GNC1357</t>
  </si>
  <si>
    <t>Market (45000)</t>
  </si>
  <si>
    <t>Pravin Thakor</t>
  </si>
  <si>
    <t>AMD1031</t>
  </si>
  <si>
    <t>Pravin Patil</t>
  </si>
  <si>
    <t>STV1229</t>
  </si>
  <si>
    <t>PATHAN PARVEZBHAI</t>
  </si>
  <si>
    <t>AMD1302</t>
  </si>
  <si>
    <t>Market (49000)</t>
  </si>
  <si>
    <t>Patani Salim Gafarbhai</t>
  </si>
  <si>
    <t>RAJ1042</t>
  </si>
  <si>
    <t>OD Maheshbhai Bhikhabhai</t>
  </si>
  <si>
    <t>BDQ1327</t>
  </si>
  <si>
    <t>MULIYA TOFIKHUSEN HABIBBHAI</t>
  </si>
  <si>
    <t>AMD1289</t>
  </si>
  <si>
    <t>MUKESHBHAI RAJABHAI BHARWAD</t>
  </si>
  <si>
    <t>AMD1335</t>
  </si>
  <si>
    <t>MOINUDDIN R SHAIKH</t>
  </si>
  <si>
    <t>GNC1364</t>
  </si>
  <si>
    <t>mo. Farukh</t>
  </si>
  <si>
    <t>STV1317</t>
  </si>
  <si>
    <t>Meenakshi Gupta</t>
  </si>
  <si>
    <t>BDQ1342</t>
  </si>
  <si>
    <t>MANISHA PRAVIN PATIL</t>
  </si>
  <si>
    <t>STV1146</t>
  </si>
  <si>
    <t>MAMATA PAL</t>
  </si>
  <si>
    <t>AKV1298</t>
  </si>
  <si>
    <t>LALAJI BHAI THAKOR</t>
  </si>
  <si>
    <t>AMD1319</t>
  </si>
  <si>
    <t>Karan Mistry_Pickup</t>
  </si>
  <si>
    <t>BDQ1074</t>
  </si>
  <si>
    <t>Karan Mistry_Delivery</t>
  </si>
  <si>
    <t>BDQ1075</t>
  </si>
  <si>
    <t>Inderkumar moolchand gupta</t>
  </si>
  <si>
    <t>BDQ1223</t>
  </si>
  <si>
    <t>Harun Abdul Bhai Theba</t>
  </si>
  <si>
    <t>RAJ1217</t>
  </si>
  <si>
    <t>Hardik Patel</t>
  </si>
  <si>
    <t>JGA1022</t>
  </si>
  <si>
    <t>GULZAR F MEMON</t>
  </si>
  <si>
    <t>AMD1259</t>
  </si>
  <si>
    <t>Gulamhusen Mohamad Ghanchi</t>
  </si>
  <si>
    <t>AMD1143</t>
  </si>
  <si>
    <t>GOHIL RAGHUVIRSINH R</t>
  </si>
  <si>
    <t>BVC1209</t>
  </si>
  <si>
    <t>GAJRAJSINGH B RATHOD</t>
  </si>
  <si>
    <t>GNC1377</t>
  </si>
  <si>
    <t>FAIZILA Theba</t>
  </si>
  <si>
    <t>RAJ1334</t>
  </si>
  <si>
    <t>EKTA AGARWAL</t>
  </si>
  <si>
    <t>VAP1339</t>
  </si>
  <si>
    <t>DINESHBHAI MOHANBHAI SOLANKI</t>
  </si>
  <si>
    <t>AMD1275</t>
  </si>
  <si>
    <t>Dharmendra Sharma</t>
  </si>
  <si>
    <t>AMD1057</t>
  </si>
  <si>
    <t>Devendra r. mistry</t>
  </si>
  <si>
    <t>BDQ1318</t>
  </si>
  <si>
    <t>Devendar Vanga</t>
  </si>
  <si>
    <t>STV1107</t>
  </si>
  <si>
    <t>DENISH B. BAVARIYA</t>
  </si>
  <si>
    <t>JGA1336</t>
  </si>
  <si>
    <t>Market (35000)</t>
  </si>
  <si>
    <t>Chauhan navneet kumar</t>
  </si>
  <si>
    <t>BDQ1203</t>
  </si>
  <si>
    <t>Bharat madhusing lodha</t>
  </si>
  <si>
    <t>AMD1324</t>
  </si>
  <si>
    <t>BELIM RIYAZUDDIN MEHBOOBBHAI</t>
  </si>
  <si>
    <t>AMD1296</t>
  </si>
  <si>
    <t>Ashok Kumar</t>
  </si>
  <si>
    <t>GNC1363</t>
  </si>
  <si>
    <t>ASHISH SAXENA</t>
  </si>
  <si>
    <t>AMD1061</t>
  </si>
  <si>
    <t>Market (60000)</t>
  </si>
  <si>
    <t>Amit Ramesh Agarwal</t>
  </si>
  <si>
    <t>VAP1070</t>
  </si>
  <si>
    <t>EMI (3 yrs)</t>
  </si>
  <si>
    <t>AGARWAL SUGANDHA AMIT</t>
  </si>
  <si>
    <t>VAP1332</t>
  </si>
  <si>
    <t>Total Cost (Rs.)</t>
  </si>
  <si>
    <t>Vehicle Cost (Rs.)</t>
  </si>
  <si>
    <t>Price (Market Owned)</t>
  </si>
  <si>
    <t>Manpower Cost (Rs.)</t>
  </si>
  <si>
    <t>Loader Salary (Rs.)</t>
  </si>
  <si>
    <t>Loaders</t>
  </si>
  <si>
    <t>Driver Salary (Rs.)</t>
  </si>
  <si>
    <t>Vehicle Capacity (tons)</t>
  </si>
  <si>
    <t>EMI (Rs.)</t>
  </si>
  <si>
    <t>EMI End Year</t>
  </si>
  <si>
    <t>Principal Amount (Rs.)</t>
  </si>
  <si>
    <t>NPER (months)</t>
  </si>
  <si>
    <t>EMI Duration (Years)</t>
  </si>
  <si>
    <t>Ownership Info</t>
  </si>
  <si>
    <t>Purchase Type</t>
  </si>
  <si>
    <t>Maintenance (Rs.)</t>
  </si>
  <si>
    <t>Fuel Cost (Rs.)</t>
  </si>
  <si>
    <t>Fuel Consumed (l)</t>
  </si>
  <si>
    <t>Mileage (Km/l)</t>
  </si>
  <si>
    <t>Vehicle Type</t>
  </si>
  <si>
    <t>City</t>
  </si>
  <si>
    <t>Cluster Code</t>
  </si>
  <si>
    <t>Branch Name</t>
  </si>
  <si>
    <t>vehicle_purchase_year</t>
  </si>
  <si>
    <t>ownership_type</t>
  </si>
  <si>
    <t>vehicle_type_id</t>
  </si>
  <si>
    <t>bp_joining_date</t>
  </si>
  <si>
    <t>BP name</t>
  </si>
  <si>
    <t>branch_id</t>
  </si>
  <si>
    <t>bp_code</t>
  </si>
  <si>
    <t>Sub Task 1.3</t>
  </si>
  <si>
    <t>Sub Task 1.2</t>
  </si>
  <si>
    <t>Sub Task 1.1</t>
  </si>
  <si>
    <t>Sub Task 4.3</t>
  </si>
  <si>
    <t>Sub Task 4.2</t>
  </si>
  <si>
    <t>Sub Task 4.1</t>
  </si>
  <si>
    <t>Sub Task 3.5</t>
  </si>
  <si>
    <t>Sub Task 3.4</t>
  </si>
  <si>
    <t>Sub Task 3.3</t>
  </si>
  <si>
    <t>Sub Task 3.2</t>
  </si>
  <si>
    <t>Sub Task 3.1</t>
  </si>
  <si>
    <t>Sub Task 2.1</t>
  </si>
  <si>
    <t>Task 1</t>
  </si>
  <si>
    <t>Task 4</t>
  </si>
  <si>
    <t>Task 3</t>
  </si>
  <si>
    <t>Task 2</t>
  </si>
  <si>
    <t>Objective 3</t>
  </si>
  <si>
    <t>Objective 2</t>
  </si>
  <si>
    <t>bp_id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</si>
</sst>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d\-m\-yyyy"/>
    <numFmt numFmtId="166" formatCode="#,##0;[Red]#,##0"/>
  </numFmts>
  <fonts count="5" x14ac:knownFonts="1"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C343D"/>
      <name val="Arial"/>
      <family val="2"/>
    </font>
    <font>
      <b/>
      <sz val="10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0">
    <xf numFmtId="0" fontId="0" fillId="0" borderId="0" xfId="0"/>
    <xf numFmtId="3" fontId="1" fillId="0" borderId="1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3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/>
    <xf numFmtId="166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2" fillId="3" borderId="0" xfId="0" applyFont="1" applyFill="1"/>
    <xf numFmtId="0" fontId="0" fillId="0" borderId="0" xfId="0"/>
    <xf numFmtId="0" fontId="2" fillId="2" borderId="0" xfId="0" applyFont="1" applyFill="1"/>
    <xf numFmtId="0" fontId="4" fillId="7" borderId="0" xfId="0" applyFont="1" applyFill="1"/>
    <xf numFmtId="0" fontId="2" fillId="4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sha\AppData\Local\Temp\328d9c0d-c94e-49ee-89d3-163f1c91416d_data-resources.zip.16d\Payouts.xlsx" TargetMode="External"/><Relationship Id="rId1" Type="http://schemas.openxmlformats.org/officeDocument/2006/relationships/externalLinkPath" Target="/Users/risha/AppData/Local/Temp/328d9c0d-c94e-49ee-89d3-163f1c91416d_data-resources.zip.16d/Payou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sha\AppData\Local\Temp\da49b56e-dd7b-4224-975d-1f89e9e36545_data-resources.zip.545\location.xlsx" TargetMode="External"/><Relationship Id="rId1" Type="http://schemas.openxmlformats.org/officeDocument/2006/relationships/externalLinkPath" Target="/Users/risha/AppData/Local/Temp/da49b56e-dd7b-4224-975d-1f89e9e36545_data-resources.zip.545/loc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sha\AppData\Local\Temp\98aa86dc-93e2-4508-ad34-f0866614be9d_data-resources.zip.e9d\vehicle_mileage.xlsx" TargetMode="External"/><Relationship Id="rId1" Type="http://schemas.openxmlformats.org/officeDocument/2006/relationships/externalLinkPath" Target="/Users/risha/AppData/Local/Temp/98aa86dc-93e2-4508-ad34-f0866614be9d_data-resources.zip.e9d/vehicle_mileag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sha\AppData\Local\Temp\0e087727-045a-4390-88db-3599034ab628_data-resources.zip.628\vehicle_details.xlsx" TargetMode="External"/><Relationship Id="rId1" Type="http://schemas.openxmlformats.org/officeDocument/2006/relationships/externalLinkPath" Target="/Users/risha/AppData/Local/Temp/0e087727-045a-4390-88db-3599034ab628_data-resources.zip.628/vehicle_detail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sha\OneDrive\Documents\vanshika%20maintainance.xlsx" TargetMode="External"/><Relationship Id="rId1" Type="http://schemas.openxmlformats.org/officeDocument/2006/relationships/externalLinkPath" Target="vanshika%20maintainanc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sha\OneDrive\Documents\Copy%20of%20vehicle_details1.xlsx" TargetMode="External"/><Relationship Id="rId1" Type="http://schemas.openxmlformats.org/officeDocument/2006/relationships/externalLinkPath" Target="Copy%20of%20vehicle_details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sha\Downloads\data-resources\vehicle_details.xlsx" TargetMode="External"/><Relationship Id="rId1" Type="http://schemas.openxmlformats.org/officeDocument/2006/relationships/externalLinkPath" Target="/Users/risha/Downloads/data-resources/vehicle_det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youts"/>
    </sheetNames>
    <sheetDataSet>
      <sheetData sheetId="0">
        <row r="4">
          <cell r="A4">
            <v>1022</v>
          </cell>
          <cell r="B4" t="str">
            <v>Hardik Patel</v>
          </cell>
          <cell r="C4" t="str">
            <v>Jamnager</v>
          </cell>
        </row>
        <row r="5">
          <cell r="A5">
            <v>1057</v>
          </cell>
          <cell r="B5" t="str">
            <v>Dharmendra Sharma</v>
          </cell>
          <cell r="C5" t="str">
            <v>Ahmmedabad City</v>
          </cell>
        </row>
        <row r="6">
          <cell r="A6">
            <v>1061</v>
          </cell>
          <cell r="B6" t="str">
            <v>Ashish saxena</v>
          </cell>
          <cell r="C6" t="str">
            <v>Ahmedabad Branch</v>
          </cell>
        </row>
        <row r="7">
          <cell r="A7">
            <v>1070</v>
          </cell>
          <cell r="B7" t="str">
            <v>Amit Ramesh Agarwal</v>
          </cell>
          <cell r="C7" t="str">
            <v>Vapi</v>
          </cell>
        </row>
        <row r="8">
          <cell r="A8">
            <v>1107</v>
          </cell>
          <cell r="B8" t="str">
            <v>Devendar Vanga</v>
          </cell>
          <cell r="C8" t="str">
            <v>Surat</v>
          </cell>
        </row>
        <row r="9">
          <cell r="A9">
            <v>1104</v>
          </cell>
          <cell r="B9" t="str">
            <v>VIRENDRA SOLANKI</v>
          </cell>
          <cell r="C9" t="str">
            <v>Sanand</v>
          </cell>
        </row>
        <row r="10">
          <cell r="A10">
            <v>1105</v>
          </cell>
          <cell r="B10" t="str">
            <v>VIKAS AGARWAL</v>
          </cell>
          <cell r="C10" t="str">
            <v>Vapi</v>
          </cell>
        </row>
        <row r="11">
          <cell r="A11">
            <v>1143</v>
          </cell>
          <cell r="B11" t="str">
            <v>Gulamhusen Mohamad Ghanchi</v>
          </cell>
          <cell r="C11" t="str">
            <v>Ahmedabad Branch</v>
          </cell>
        </row>
        <row r="12">
          <cell r="A12">
            <v>1146</v>
          </cell>
          <cell r="B12" t="str">
            <v>MANISHA PRAVIN PATIL</v>
          </cell>
          <cell r="C12" t="str">
            <v>Surat</v>
          </cell>
        </row>
        <row r="13">
          <cell r="A13">
            <v>1203</v>
          </cell>
          <cell r="B13" t="str">
            <v>Chauhan navneet kumar</v>
          </cell>
          <cell r="C13" t="str">
            <v>Vadodara</v>
          </cell>
        </row>
        <row r="14">
          <cell r="A14">
            <v>1229</v>
          </cell>
          <cell r="B14" t="str">
            <v>Pravin Patil</v>
          </cell>
          <cell r="C14" t="str">
            <v>Surat</v>
          </cell>
        </row>
        <row r="15">
          <cell r="A15">
            <v>1217</v>
          </cell>
          <cell r="B15" t="str">
            <v>Harun Abdul Bhai Theba</v>
          </cell>
          <cell r="C15" t="str">
            <v>Rajkot</v>
          </cell>
        </row>
        <row r="16">
          <cell r="A16">
            <v>1223</v>
          </cell>
          <cell r="B16" t="str">
            <v>Inderkumar moolchand gupta</v>
          </cell>
          <cell r="C16" t="str">
            <v>Vadodara</v>
          </cell>
        </row>
        <row r="17">
          <cell r="A17">
            <v>1209</v>
          </cell>
          <cell r="B17" t="str">
            <v>GOHIL RAGHUVIRSINH R</v>
          </cell>
          <cell r="C17" t="str">
            <v>Bhavnager</v>
          </cell>
        </row>
        <row r="18">
          <cell r="A18">
            <v>1237</v>
          </cell>
          <cell r="B18" t="str">
            <v>SANDEEP KUMAR</v>
          </cell>
          <cell r="C18" t="str">
            <v>Ahmedabad Branch</v>
          </cell>
        </row>
        <row r="19">
          <cell r="A19">
            <v>1240</v>
          </cell>
          <cell r="B19" t="str">
            <v>SADHU RAM KARGWAL</v>
          </cell>
          <cell r="C19" t="str">
            <v>Mehsana</v>
          </cell>
        </row>
        <row r="20">
          <cell r="A20">
            <v>1259</v>
          </cell>
          <cell r="B20" t="str">
            <v>GULZAR F MEMON</v>
          </cell>
          <cell r="C20" t="str">
            <v>Ahmedabad Branch</v>
          </cell>
        </row>
        <row r="21">
          <cell r="A21">
            <v>1275</v>
          </cell>
          <cell r="B21" t="str">
            <v>DINESHBHAI MOHANBHAI SOLANKI</v>
          </cell>
          <cell r="C21" t="str">
            <v>Sanand</v>
          </cell>
        </row>
        <row r="22">
          <cell r="A22">
            <v>1289</v>
          </cell>
          <cell r="B22" t="str">
            <v>MULIYA TOFIKHUSEN HABIBBHAI</v>
          </cell>
          <cell r="C22" t="str">
            <v>Ahmedabad Branch</v>
          </cell>
        </row>
        <row r="23">
          <cell r="A23">
            <v>1299</v>
          </cell>
          <cell r="B23" t="str">
            <v>Siddhant Subhash Borse</v>
          </cell>
          <cell r="C23" t="str">
            <v>Surat</v>
          </cell>
        </row>
        <row r="24">
          <cell r="A24">
            <v>1302</v>
          </cell>
          <cell r="B24" t="str">
            <v>PATHAN PARVEZBHAI</v>
          </cell>
          <cell r="C24" t="str">
            <v>Rampura Branch</v>
          </cell>
        </row>
        <row r="25">
          <cell r="A25">
            <v>1296</v>
          </cell>
          <cell r="B25" t="str">
            <v>BELIM RIYAZUDDIN MEHBOOBBHAI</v>
          </cell>
          <cell r="C25" t="str">
            <v>Rampura Branch</v>
          </cell>
        </row>
        <row r="26">
          <cell r="A26">
            <v>1298</v>
          </cell>
          <cell r="B26" t="str">
            <v>MAMATA PAL</v>
          </cell>
          <cell r="C26" t="str">
            <v>Amreli</v>
          </cell>
        </row>
        <row r="27">
          <cell r="A27">
            <v>1324</v>
          </cell>
          <cell r="B27" t="str">
            <v>Bharat madhusing lodha</v>
          </cell>
          <cell r="C27" t="str">
            <v>Rampura Branch</v>
          </cell>
        </row>
        <row r="28">
          <cell r="A28">
            <v>1331</v>
          </cell>
          <cell r="B28" t="str">
            <v>SWAPNIL PANDEY_BP</v>
          </cell>
          <cell r="C28" t="str">
            <v>Ahmmedabad City</v>
          </cell>
        </row>
        <row r="29">
          <cell r="A29">
            <v>1330</v>
          </cell>
          <cell r="B29" t="str">
            <v>SURESHBHAI RAJABHAI BHARWAD</v>
          </cell>
          <cell r="C29" t="str">
            <v>Rampura Branch</v>
          </cell>
        </row>
        <row r="30">
          <cell r="A30">
            <v>1332</v>
          </cell>
          <cell r="B30" t="str">
            <v>AGARWAL SUGANDHA AMIT</v>
          </cell>
          <cell r="C30" t="str">
            <v>Vapi</v>
          </cell>
        </row>
        <row r="31">
          <cell r="A31">
            <v>1335</v>
          </cell>
          <cell r="B31" t="str">
            <v>MUKESHBHAI RAJABHAI BHARWAD</v>
          </cell>
          <cell r="C31" t="str">
            <v>Rampura Branch</v>
          </cell>
        </row>
        <row r="32">
          <cell r="A32">
            <v>1339</v>
          </cell>
          <cell r="B32" t="str">
            <v>EKTA AGARWAL</v>
          </cell>
          <cell r="C32" t="str">
            <v>Vapi</v>
          </cell>
        </row>
        <row r="33">
          <cell r="A33">
            <v>1338</v>
          </cell>
          <cell r="B33" t="str">
            <v>SHEKH JENULABEDEEN BADRUDIN</v>
          </cell>
          <cell r="C33" t="str">
            <v>Rampura Branch</v>
          </cell>
        </row>
        <row r="34">
          <cell r="A34">
            <v>1344</v>
          </cell>
          <cell r="B34" t="str">
            <v>RAKIB GULAMKADAR BLOCH</v>
          </cell>
          <cell r="C34" t="str">
            <v>Junagarh</v>
          </cell>
        </row>
        <row r="35">
          <cell r="A35">
            <v>1357</v>
          </cell>
          <cell r="B35" t="str">
            <v>RAJENDRASINH L CHAVDA</v>
          </cell>
          <cell r="C35" t="str">
            <v>Gandhi Nager</v>
          </cell>
        </row>
        <row r="36">
          <cell r="A36">
            <v>1377</v>
          </cell>
          <cell r="B36" t="str">
            <v>GAJRAJSINGH B RATHOD</v>
          </cell>
          <cell r="C36" t="str">
            <v>Gandhi Nager</v>
          </cell>
        </row>
        <row r="37">
          <cell r="A37">
            <v>1334</v>
          </cell>
          <cell r="B37" t="str">
            <v>FAIZILA Theba</v>
          </cell>
          <cell r="C37" t="str">
            <v>Rajkot</v>
          </cell>
        </row>
        <row r="38">
          <cell r="A38">
            <v>1363</v>
          </cell>
          <cell r="B38" t="str">
            <v>Ashok Kumar</v>
          </cell>
          <cell r="C38" t="str">
            <v>Gandhi Nager</v>
          </cell>
        </row>
        <row r="39">
          <cell r="A39">
            <v>1336</v>
          </cell>
          <cell r="B39" t="str">
            <v>DENISH B. BAVARIYA</v>
          </cell>
          <cell r="C39" t="str">
            <v>Jamnager</v>
          </cell>
        </row>
        <row r="40">
          <cell r="A40">
            <v>1318</v>
          </cell>
          <cell r="B40" t="str">
            <v>Devendra r. mistry</v>
          </cell>
          <cell r="C40" t="str">
            <v>Vadodara</v>
          </cell>
        </row>
        <row r="41">
          <cell r="A41">
            <v>1075</v>
          </cell>
          <cell r="B41" t="str">
            <v>Karan Mistry_Delivery</v>
          </cell>
          <cell r="C41" t="str">
            <v>Vadodara</v>
          </cell>
        </row>
        <row r="42">
          <cell r="A42">
            <v>1074</v>
          </cell>
          <cell r="B42" t="str">
            <v>Karan Mistry_Pickup</v>
          </cell>
          <cell r="C42" t="str">
            <v>Vadodara</v>
          </cell>
        </row>
        <row r="43">
          <cell r="A43">
            <v>1319</v>
          </cell>
          <cell r="B43" t="str">
            <v>LALAJI BHAI THAKOR</v>
          </cell>
          <cell r="C43" t="str">
            <v>Ahmedabad Branch</v>
          </cell>
        </row>
        <row r="44">
          <cell r="A44">
            <v>1342</v>
          </cell>
          <cell r="B44" t="str">
            <v>Meenakshi Gupta</v>
          </cell>
          <cell r="C44" t="str">
            <v>Vadodara</v>
          </cell>
        </row>
        <row r="45">
          <cell r="A45">
            <v>1317</v>
          </cell>
          <cell r="B45" t="str">
            <v>mo. Farukh</v>
          </cell>
          <cell r="C45" t="str">
            <v>Surat</v>
          </cell>
        </row>
        <row r="46">
          <cell r="A46">
            <v>1364</v>
          </cell>
          <cell r="B46" t="str">
            <v>MOINUDDIN R SHAIKH</v>
          </cell>
          <cell r="C46" t="str">
            <v>Gandhi Nager</v>
          </cell>
        </row>
        <row r="47">
          <cell r="A47">
            <v>1327</v>
          </cell>
          <cell r="B47" t="str">
            <v>OD Maheshbhai Bhikhabhai</v>
          </cell>
          <cell r="C47" t="str">
            <v>Vadodara</v>
          </cell>
        </row>
        <row r="48">
          <cell r="A48">
            <v>1042</v>
          </cell>
          <cell r="B48" t="str">
            <v>Patani Salim Gafarbhai</v>
          </cell>
          <cell r="C48" t="str">
            <v>Rajkot</v>
          </cell>
        </row>
        <row r="49">
          <cell r="A49">
            <v>1031</v>
          </cell>
          <cell r="B49" t="str">
            <v>Pravin Thakor</v>
          </cell>
          <cell r="C49" t="str">
            <v>Ahmedabad Branch</v>
          </cell>
        </row>
        <row r="50">
          <cell r="A50">
            <v>1328</v>
          </cell>
          <cell r="B50" t="str">
            <v>Rajesh Kumar Misra_Delivery</v>
          </cell>
          <cell r="C50" t="str">
            <v>Vadodara</v>
          </cell>
        </row>
        <row r="51">
          <cell r="A51">
            <v>1329</v>
          </cell>
          <cell r="B51" t="str">
            <v>Rajesh Kumar Misra_Pickup</v>
          </cell>
          <cell r="C51" t="str">
            <v>Vadodara</v>
          </cell>
        </row>
        <row r="52">
          <cell r="A52">
            <v>1367</v>
          </cell>
          <cell r="B52" t="str">
            <v>Shekh Seemabanu Mohammad</v>
          </cell>
          <cell r="C52" t="str">
            <v>Vadodara</v>
          </cell>
        </row>
        <row r="53">
          <cell r="A53">
            <v>1171</v>
          </cell>
          <cell r="B53" t="str">
            <v>Visharad Chauhan</v>
          </cell>
          <cell r="C53" t="str">
            <v>Sanand</v>
          </cell>
        </row>
        <row r="54">
          <cell r="A54">
            <v>1151</v>
          </cell>
          <cell r="B54" t="str">
            <v>ZAINULSHA.M.DIWAN</v>
          </cell>
          <cell r="C54" t="str">
            <v>Vadodara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tion"/>
    </sheetNames>
    <sheetDataSet>
      <sheetData sheetId="0">
        <row r="2">
          <cell r="A2">
            <v>113</v>
          </cell>
          <cell r="B2" t="str">
            <v>Ahmedabad Branch</v>
          </cell>
          <cell r="C2" t="str">
            <v>AMD</v>
          </cell>
        </row>
        <row r="3">
          <cell r="A3">
            <v>117</v>
          </cell>
          <cell r="B3" t="str">
            <v>Jamnager</v>
          </cell>
          <cell r="C3" t="str">
            <v>AMD</v>
          </cell>
        </row>
        <row r="4">
          <cell r="A4">
            <v>226</v>
          </cell>
          <cell r="B4" t="str">
            <v>Ludhiana</v>
          </cell>
          <cell r="C4" t="str">
            <v>AMB</v>
          </cell>
        </row>
        <row r="5">
          <cell r="A5">
            <v>228</v>
          </cell>
          <cell r="B5" t="str">
            <v>Mysore 2</v>
          </cell>
          <cell r="C5" t="str">
            <v>BLR</v>
          </cell>
        </row>
        <row r="6">
          <cell r="A6">
            <v>229</v>
          </cell>
          <cell r="B6" t="str">
            <v>Pondichery</v>
          </cell>
          <cell r="C6" t="str">
            <v>MAA</v>
          </cell>
        </row>
        <row r="7">
          <cell r="A7">
            <v>230</v>
          </cell>
          <cell r="B7" t="str">
            <v>Bhiwani</v>
          </cell>
          <cell r="C7" t="str">
            <v>DEL</v>
          </cell>
        </row>
        <row r="8">
          <cell r="A8">
            <v>231</v>
          </cell>
          <cell r="B8" t="str">
            <v>Laxmi Nager</v>
          </cell>
          <cell r="C8" t="str">
            <v>DEL</v>
          </cell>
        </row>
        <row r="9">
          <cell r="A9">
            <v>232</v>
          </cell>
          <cell r="B9" t="str">
            <v>Main Road Branch</v>
          </cell>
          <cell r="C9" t="str">
            <v>HYD</v>
          </cell>
        </row>
        <row r="10">
          <cell r="A10">
            <v>233</v>
          </cell>
          <cell r="B10" t="str">
            <v>Raipur Main</v>
          </cell>
          <cell r="C10" t="str">
            <v>NAG</v>
          </cell>
        </row>
        <row r="11">
          <cell r="A11">
            <v>234</v>
          </cell>
          <cell r="B11" t="str">
            <v>Worli East</v>
          </cell>
          <cell r="C11" t="str">
            <v>BOM</v>
          </cell>
        </row>
        <row r="12">
          <cell r="A12">
            <v>121</v>
          </cell>
          <cell r="B12" t="str">
            <v>Rajkot</v>
          </cell>
          <cell r="C12" t="str">
            <v>AMD</v>
          </cell>
        </row>
        <row r="13">
          <cell r="A13">
            <v>237</v>
          </cell>
          <cell r="B13" t="str">
            <v>Hyderabad</v>
          </cell>
          <cell r="C13" t="str">
            <v>HYD</v>
          </cell>
        </row>
        <row r="14">
          <cell r="A14">
            <v>239</v>
          </cell>
          <cell r="B14" t="str">
            <v>Madurai</v>
          </cell>
          <cell r="C14" t="str">
            <v>CJB</v>
          </cell>
        </row>
        <row r="15">
          <cell r="A15">
            <v>119</v>
          </cell>
          <cell r="B15" t="str">
            <v>Ahmmedabad City</v>
          </cell>
          <cell r="C15" t="str">
            <v>AMD</v>
          </cell>
        </row>
        <row r="16">
          <cell r="A16">
            <v>112</v>
          </cell>
          <cell r="B16" t="str">
            <v>Vapi</v>
          </cell>
          <cell r="C16" t="str">
            <v>AMD</v>
          </cell>
        </row>
        <row r="17">
          <cell r="A17">
            <v>116</v>
          </cell>
          <cell r="B17" t="str">
            <v>Vadodara</v>
          </cell>
          <cell r="C17" t="str">
            <v>AMD</v>
          </cell>
        </row>
        <row r="18">
          <cell r="A18">
            <v>118</v>
          </cell>
          <cell r="B18" t="str">
            <v>Surat</v>
          </cell>
          <cell r="C18" t="str">
            <v>AMD</v>
          </cell>
        </row>
        <row r="19">
          <cell r="A19">
            <v>240</v>
          </cell>
          <cell r="B19" t="str">
            <v>Vellore</v>
          </cell>
          <cell r="C19" t="str">
            <v>MAA</v>
          </cell>
        </row>
        <row r="20">
          <cell r="A20">
            <v>120</v>
          </cell>
          <cell r="B20" t="str">
            <v>Sanand</v>
          </cell>
          <cell r="C20" t="str">
            <v>AMD</v>
          </cell>
        </row>
        <row r="21">
          <cell r="A21">
            <v>123</v>
          </cell>
          <cell r="B21" t="str">
            <v>Amreli</v>
          </cell>
          <cell r="C21" t="str">
            <v>AMD</v>
          </cell>
        </row>
        <row r="22">
          <cell r="A22">
            <v>241</v>
          </cell>
          <cell r="B22" t="str">
            <v>Panwell Main</v>
          </cell>
          <cell r="C22" t="str">
            <v>BOM</v>
          </cell>
        </row>
        <row r="23">
          <cell r="A23">
            <v>125</v>
          </cell>
          <cell r="B23" t="str">
            <v>Mehsana</v>
          </cell>
          <cell r="C23" t="str">
            <v>AMD</v>
          </cell>
        </row>
        <row r="24">
          <cell r="A24">
            <v>122</v>
          </cell>
          <cell r="B24" t="str">
            <v>Bhavnager</v>
          </cell>
          <cell r="C24" t="str">
            <v>AMD</v>
          </cell>
        </row>
        <row r="25">
          <cell r="A25">
            <v>244</v>
          </cell>
          <cell r="B25" t="str">
            <v>Chakan Branch</v>
          </cell>
          <cell r="C25" t="str">
            <v>PNQ</v>
          </cell>
        </row>
        <row r="26">
          <cell r="A26">
            <v>115</v>
          </cell>
          <cell r="B26" t="str">
            <v>Rampura Branch</v>
          </cell>
          <cell r="C26" t="str">
            <v>AMD</v>
          </cell>
        </row>
        <row r="27">
          <cell r="A27">
            <v>251</v>
          </cell>
          <cell r="B27" t="str">
            <v>Gautam Nager</v>
          </cell>
          <cell r="C27" t="str">
            <v>NOI</v>
          </cell>
        </row>
        <row r="28">
          <cell r="A28">
            <v>124</v>
          </cell>
          <cell r="B28" t="str">
            <v>Junagarh</v>
          </cell>
          <cell r="C28" t="str">
            <v>AMD</v>
          </cell>
        </row>
        <row r="29">
          <cell r="A29">
            <v>114</v>
          </cell>
          <cell r="B29" t="str">
            <v>Gandhi Nager</v>
          </cell>
          <cell r="C29" t="str">
            <v>AMD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mileage"/>
    </sheetNames>
    <sheetDataSet>
      <sheetData sheetId="0">
        <row r="2">
          <cell r="A2" t="str">
            <v>22 Ft</v>
          </cell>
          <cell r="B2" t="str">
            <v>Ahmedabad</v>
          </cell>
          <cell r="C2">
            <v>6</v>
          </cell>
        </row>
        <row r="3">
          <cell r="A3" t="str">
            <v>24 FT</v>
          </cell>
          <cell r="B3" t="str">
            <v>Ahmedabad</v>
          </cell>
          <cell r="C3">
            <v>4</v>
          </cell>
        </row>
        <row r="4">
          <cell r="A4" t="str">
            <v>3wheeler</v>
          </cell>
          <cell r="B4" t="str">
            <v>Ahmedabad</v>
          </cell>
          <cell r="C4">
            <v>10</v>
          </cell>
        </row>
        <row r="5">
          <cell r="A5" t="str">
            <v>AL Dost</v>
          </cell>
          <cell r="B5" t="str">
            <v>Ahmedabad</v>
          </cell>
          <cell r="C5">
            <v>12</v>
          </cell>
        </row>
        <row r="6">
          <cell r="A6" t="str">
            <v>Cargo king</v>
          </cell>
          <cell r="B6" t="str">
            <v>Ahmedabad</v>
          </cell>
          <cell r="C6">
            <v>10</v>
          </cell>
        </row>
        <row r="7">
          <cell r="A7" t="str">
            <v>Champion</v>
          </cell>
          <cell r="B7" t="str">
            <v>Ahmedabad</v>
          </cell>
          <cell r="C7">
            <v>10</v>
          </cell>
        </row>
        <row r="8">
          <cell r="A8" t="str">
            <v>Eicher 14</v>
          </cell>
          <cell r="B8" t="str">
            <v>Ahmedabad</v>
          </cell>
          <cell r="C8">
            <v>8</v>
          </cell>
        </row>
        <row r="9">
          <cell r="A9" t="str">
            <v>Eicher 17</v>
          </cell>
          <cell r="B9" t="str">
            <v>Ahmedabad</v>
          </cell>
          <cell r="C9">
            <v>7</v>
          </cell>
        </row>
        <row r="10">
          <cell r="A10" t="str">
            <v>Eicher 19</v>
          </cell>
          <cell r="B10" t="str">
            <v>Ahmedabad</v>
          </cell>
          <cell r="C10">
            <v>7</v>
          </cell>
        </row>
        <row r="11">
          <cell r="A11" t="str">
            <v>Eicher 20</v>
          </cell>
          <cell r="B11" t="str">
            <v>Ahmedabad</v>
          </cell>
          <cell r="C11">
            <v>6</v>
          </cell>
        </row>
        <row r="12">
          <cell r="A12" t="str">
            <v>Eicher 32 ft</v>
          </cell>
          <cell r="B12" t="str">
            <v>Ahmedabad</v>
          </cell>
          <cell r="C12">
            <v>3</v>
          </cell>
        </row>
        <row r="13">
          <cell r="A13" t="str">
            <v>Mahindra</v>
          </cell>
          <cell r="B13" t="str">
            <v>Ahmedabad</v>
          </cell>
          <cell r="C13">
            <v>12</v>
          </cell>
        </row>
        <row r="14">
          <cell r="A14" t="str">
            <v>Pickup</v>
          </cell>
          <cell r="B14" t="str">
            <v>Ahmedabad</v>
          </cell>
          <cell r="C14">
            <v>12</v>
          </cell>
        </row>
        <row r="15">
          <cell r="A15" t="str">
            <v>Super ace</v>
          </cell>
          <cell r="B15" t="str">
            <v>Ahmedabad</v>
          </cell>
          <cell r="C15">
            <v>15</v>
          </cell>
        </row>
        <row r="16">
          <cell r="A16" t="str">
            <v>Tata 1109</v>
          </cell>
          <cell r="B16" t="str">
            <v>Ahmedabad</v>
          </cell>
          <cell r="C16">
            <v>6</v>
          </cell>
        </row>
        <row r="17">
          <cell r="A17" t="str">
            <v>Tata 407</v>
          </cell>
          <cell r="B17" t="str">
            <v>Ahmedabad</v>
          </cell>
          <cell r="C17">
            <v>9</v>
          </cell>
        </row>
        <row r="18">
          <cell r="A18" t="str">
            <v>Tata 909</v>
          </cell>
          <cell r="B18" t="str">
            <v>Ahmedabad</v>
          </cell>
          <cell r="C18">
            <v>7</v>
          </cell>
        </row>
        <row r="19">
          <cell r="A19" t="str">
            <v>Tata Ace</v>
          </cell>
          <cell r="B19" t="str">
            <v>Ahmedabad</v>
          </cell>
          <cell r="C19">
            <v>14</v>
          </cell>
        </row>
        <row r="20">
          <cell r="A20" t="str">
            <v>Taurus</v>
          </cell>
          <cell r="B20" t="str">
            <v>Ahmedabad</v>
          </cell>
          <cell r="C20">
            <v>6</v>
          </cell>
        </row>
        <row r="21">
          <cell r="A21" t="str">
            <v>Trump Forec</v>
          </cell>
          <cell r="B21" t="str">
            <v>Ahmedabad</v>
          </cell>
          <cell r="C21">
            <v>15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details"/>
    </sheetNames>
    <sheetDataSet>
      <sheetData sheetId="0">
        <row r="2">
          <cell r="A2">
            <v>71231</v>
          </cell>
          <cell r="B2" t="str">
            <v>Tata Ace</v>
          </cell>
        </row>
        <row r="3">
          <cell r="A3">
            <v>71232</v>
          </cell>
          <cell r="B3" t="str">
            <v>Pickup</v>
          </cell>
        </row>
        <row r="4">
          <cell r="A4">
            <v>71233</v>
          </cell>
          <cell r="B4" t="str">
            <v>Tata 407</v>
          </cell>
        </row>
        <row r="5">
          <cell r="A5">
            <v>71234</v>
          </cell>
          <cell r="B5" t="str">
            <v>Eicher 14</v>
          </cell>
        </row>
        <row r="6">
          <cell r="A6">
            <v>71235</v>
          </cell>
          <cell r="B6" t="str">
            <v>Eicher 17</v>
          </cell>
        </row>
        <row r="7">
          <cell r="A7">
            <v>71236</v>
          </cell>
          <cell r="B7" t="str">
            <v>Eicher 19</v>
          </cell>
        </row>
        <row r="8">
          <cell r="A8">
            <v>71237</v>
          </cell>
          <cell r="B8" t="str">
            <v>22 Ft</v>
          </cell>
        </row>
        <row r="9">
          <cell r="A9">
            <v>71238</v>
          </cell>
          <cell r="B9" t="str">
            <v>Eicher 20</v>
          </cell>
        </row>
        <row r="10">
          <cell r="A10">
            <v>71239</v>
          </cell>
          <cell r="B10" t="str">
            <v>Eicher 32 ft</v>
          </cell>
        </row>
        <row r="11">
          <cell r="A11">
            <v>71240</v>
          </cell>
          <cell r="B11" t="str">
            <v>3wheeler</v>
          </cell>
        </row>
        <row r="12">
          <cell r="A12">
            <v>71241</v>
          </cell>
          <cell r="B12" t="str">
            <v>Tata 909</v>
          </cell>
        </row>
        <row r="13">
          <cell r="A13">
            <v>71242</v>
          </cell>
          <cell r="B13" t="str">
            <v>Tata 1109</v>
          </cell>
        </row>
        <row r="14">
          <cell r="A14">
            <v>71243</v>
          </cell>
          <cell r="B14" t="str">
            <v>Mahindra</v>
          </cell>
        </row>
        <row r="15">
          <cell r="A15">
            <v>71244</v>
          </cell>
          <cell r="B15" t="str">
            <v>Champion</v>
          </cell>
        </row>
        <row r="16">
          <cell r="A16">
            <v>71245</v>
          </cell>
          <cell r="B16" t="str">
            <v>Trump Forec</v>
          </cell>
        </row>
        <row r="17">
          <cell r="A17">
            <v>71246</v>
          </cell>
          <cell r="B17" t="str">
            <v>Super ace</v>
          </cell>
        </row>
        <row r="18">
          <cell r="A18">
            <v>71247</v>
          </cell>
          <cell r="B18" t="str">
            <v>Cargo king</v>
          </cell>
        </row>
        <row r="19">
          <cell r="A19">
            <v>71248</v>
          </cell>
          <cell r="B19" t="str">
            <v>24 FT</v>
          </cell>
        </row>
        <row r="20">
          <cell r="A20">
            <v>71249</v>
          </cell>
          <cell r="B20" t="str">
            <v>AL Dost</v>
          </cell>
        </row>
        <row r="21">
          <cell r="A21">
            <v>71250</v>
          </cell>
          <cell r="B21" t="str">
            <v>Taurus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tenance"/>
    </sheetNames>
    <sheetDataSet>
      <sheetData sheetId="0">
        <row r="2">
          <cell r="A2" t="str">
            <v>Tata Ace</v>
          </cell>
          <cell r="B2">
            <v>2000</v>
          </cell>
          <cell r="C2">
            <v>480</v>
          </cell>
          <cell r="D2">
            <v>1600</v>
          </cell>
          <cell r="E2">
            <v>4080</v>
          </cell>
        </row>
        <row r="3">
          <cell r="A3" t="str">
            <v>Pickup</v>
          </cell>
          <cell r="B3">
            <v>2000</v>
          </cell>
          <cell r="C3">
            <v>480</v>
          </cell>
          <cell r="D3">
            <v>1600</v>
          </cell>
          <cell r="E3">
            <v>4080</v>
          </cell>
        </row>
        <row r="4">
          <cell r="A4" t="str">
            <v>3wheeler</v>
          </cell>
          <cell r="B4">
            <v>2000</v>
          </cell>
          <cell r="C4">
            <v>480</v>
          </cell>
          <cell r="D4">
            <v>1600</v>
          </cell>
          <cell r="E4">
            <v>4080</v>
          </cell>
        </row>
        <row r="5">
          <cell r="A5" t="str">
            <v>Mahindra</v>
          </cell>
          <cell r="B5">
            <v>2000</v>
          </cell>
          <cell r="C5">
            <v>480</v>
          </cell>
          <cell r="D5">
            <v>1600</v>
          </cell>
          <cell r="E5">
            <v>4080</v>
          </cell>
        </row>
        <row r="6">
          <cell r="A6" t="str">
            <v>Champion</v>
          </cell>
          <cell r="B6">
            <v>2000</v>
          </cell>
          <cell r="C6">
            <v>480</v>
          </cell>
          <cell r="D6">
            <v>1600</v>
          </cell>
          <cell r="E6">
            <v>4080</v>
          </cell>
        </row>
        <row r="7">
          <cell r="A7" t="str">
            <v>Trump Forec</v>
          </cell>
          <cell r="B7">
            <v>2000</v>
          </cell>
          <cell r="C7">
            <v>480</v>
          </cell>
          <cell r="D7">
            <v>1600</v>
          </cell>
          <cell r="E7">
            <v>4080</v>
          </cell>
        </row>
        <row r="8">
          <cell r="A8" t="str">
            <v>Super ace</v>
          </cell>
          <cell r="B8">
            <v>2000</v>
          </cell>
          <cell r="C8">
            <v>480</v>
          </cell>
          <cell r="D8">
            <v>1600</v>
          </cell>
          <cell r="E8">
            <v>4080</v>
          </cell>
        </row>
        <row r="9">
          <cell r="A9" t="str">
            <v>AL Dost</v>
          </cell>
          <cell r="B9">
            <v>2000</v>
          </cell>
          <cell r="C9">
            <v>480</v>
          </cell>
          <cell r="D9">
            <v>1600</v>
          </cell>
          <cell r="E9">
            <v>4080</v>
          </cell>
        </row>
        <row r="10">
          <cell r="A10" t="str">
            <v>Tata 407</v>
          </cell>
          <cell r="B10">
            <v>2000</v>
          </cell>
          <cell r="C10">
            <v>480</v>
          </cell>
          <cell r="D10">
            <v>1600</v>
          </cell>
          <cell r="E10">
            <v>4080</v>
          </cell>
        </row>
        <row r="11">
          <cell r="A11" t="str">
            <v>Eicher 20</v>
          </cell>
          <cell r="B11">
            <v>2000</v>
          </cell>
          <cell r="C11">
            <v>480</v>
          </cell>
          <cell r="D11">
            <v>1600</v>
          </cell>
          <cell r="E11">
            <v>4080</v>
          </cell>
        </row>
        <row r="12">
          <cell r="A12" t="str">
            <v>Eicher 14</v>
          </cell>
          <cell r="B12">
            <v>2000</v>
          </cell>
          <cell r="C12">
            <v>480</v>
          </cell>
          <cell r="D12">
            <v>1600</v>
          </cell>
          <cell r="E12">
            <v>4080</v>
          </cell>
        </row>
        <row r="13">
          <cell r="A13" t="str">
            <v>Cargo king</v>
          </cell>
          <cell r="B13">
            <v>2000</v>
          </cell>
          <cell r="C13">
            <v>480</v>
          </cell>
          <cell r="D13">
            <v>1600</v>
          </cell>
          <cell r="E13">
            <v>4080</v>
          </cell>
        </row>
        <row r="14">
          <cell r="A14" t="str">
            <v>24 FT</v>
          </cell>
          <cell r="B14">
            <v>2500</v>
          </cell>
          <cell r="C14">
            <v>480</v>
          </cell>
          <cell r="D14">
            <v>1600</v>
          </cell>
          <cell r="E14">
            <v>4580</v>
          </cell>
        </row>
        <row r="15">
          <cell r="A15" t="str">
            <v>22 ft</v>
          </cell>
          <cell r="B15">
            <v>2500</v>
          </cell>
          <cell r="C15">
            <v>480</v>
          </cell>
          <cell r="D15">
            <v>1600</v>
          </cell>
          <cell r="E15">
            <v>4580</v>
          </cell>
        </row>
        <row r="16">
          <cell r="A16" t="str">
            <v>Eicher 17</v>
          </cell>
          <cell r="B16">
            <v>2500</v>
          </cell>
          <cell r="C16">
            <v>480</v>
          </cell>
          <cell r="D16">
            <v>1600</v>
          </cell>
          <cell r="E16">
            <v>4580</v>
          </cell>
        </row>
        <row r="17">
          <cell r="A17" t="str">
            <v>Eicher 19</v>
          </cell>
          <cell r="B17">
            <v>2500</v>
          </cell>
          <cell r="C17">
            <v>480</v>
          </cell>
          <cell r="D17">
            <v>1600</v>
          </cell>
          <cell r="E17">
            <v>4580</v>
          </cell>
        </row>
        <row r="18">
          <cell r="A18" t="str">
            <v>Tata 909</v>
          </cell>
          <cell r="B18">
            <v>2500</v>
          </cell>
          <cell r="C18">
            <v>480</v>
          </cell>
          <cell r="D18">
            <v>1600</v>
          </cell>
          <cell r="E18">
            <v>4580</v>
          </cell>
        </row>
        <row r="19">
          <cell r="A19" t="str">
            <v>Eicher 32 ft</v>
          </cell>
          <cell r="B19">
            <v>2500</v>
          </cell>
          <cell r="C19">
            <v>480</v>
          </cell>
          <cell r="D19">
            <v>1600</v>
          </cell>
          <cell r="E19">
            <v>4580</v>
          </cell>
        </row>
        <row r="20">
          <cell r="A20" t="str">
            <v>Tata 1109</v>
          </cell>
          <cell r="B20">
            <v>2500</v>
          </cell>
          <cell r="C20">
            <v>480</v>
          </cell>
          <cell r="D20">
            <v>1600</v>
          </cell>
          <cell r="E20">
            <v>4580</v>
          </cell>
        </row>
        <row r="21">
          <cell r="A21" t="str">
            <v>Taurus</v>
          </cell>
          <cell r="B21">
            <v>2500</v>
          </cell>
          <cell r="C21">
            <v>480</v>
          </cell>
          <cell r="D21">
            <v>1600</v>
          </cell>
          <cell r="E21">
            <v>4580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details"/>
    </sheetNames>
    <sheetDataSet>
      <sheetData sheetId="0">
        <row r="2">
          <cell r="A2">
            <v>71231</v>
          </cell>
          <cell r="B2" t="str">
            <v>Tata Ace</v>
          </cell>
          <cell r="C2">
            <v>0.75</v>
          </cell>
          <cell r="D2">
            <v>400000</v>
          </cell>
          <cell r="E2">
            <v>1800</v>
          </cell>
          <cell r="F2">
            <v>401800</v>
          </cell>
          <cell r="G2">
            <v>80360</v>
          </cell>
          <cell r="H2">
            <v>321440</v>
          </cell>
          <cell r="I2" t="str">
            <v>Loan Purchase</v>
          </cell>
          <cell r="J2">
            <v>401800</v>
          </cell>
        </row>
        <row r="3">
          <cell r="A3">
            <v>71232</v>
          </cell>
          <cell r="B3" t="str">
            <v>Pickup</v>
          </cell>
          <cell r="C3">
            <v>1.5</v>
          </cell>
          <cell r="D3">
            <v>650000</v>
          </cell>
          <cell r="E3">
            <v>2100</v>
          </cell>
          <cell r="F3">
            <v>652100</v>
          </cell>
          <cell r="G3">
            <v>130420</v>
          </cell>
          <cell r="H3">
            <v>521680</v>
          </cell>
          <cell r="I3" t="str">
            <v>Loan Purchase</v>
          </cell>
          <cell r="J3">
            <v>652100</v>
          </cell>
        </row>
        <row r="4">
          <cell r="A4">
            <v>71233</v>
          </cell>
          <cell r="B4" t="str">
            <v>Tata 407</v>
          </cell>
          <cell r="C4">
            <v>3.5</v>
          </cell>
          <cell r="D4">
            <v>600000</v>
          </cell>
          <cell r="E4">
            <v>2500</v>
          </cell>
          <cell r="F4">
            <v>602500</v>
          </cell>
          <cell r="G4">
            <v>120500</v>
          </cell>
          <cell r="H4">
            <v>482000</v>
          </cell>
          <cell r="I4" t="str">
            <v>Loan Purchase</v>
          </cell>
          <cell r="J4">
            <v>602500</v>
          </cell>
        </row>
        <row r="5">
          <cell r="A5">
            <v>71234</v>
          </cell>
          <cell r="B5" t="str">
            <v>Eicher 14</v>
          </cell>
          <cell r="C5">
            <v>2.5</v>
          </cell>
          <cell r="D5">
            <v>750000</v>
          </cell>
          <cell r="E5">
            <v>4000</v>
          </cell>
          <cell r="F5">
            <v>754000</v>
          </cell>
          <cell r="G5">
            <v>150800</v>
          </cell>
          <cell r="H5">
            <v>603200</v>
          </cell>
          <cell r="I5" t="str">
            <v>Loan Purchase</v>
          </cell>
          <cell r="J5">
            <v>754000</v>
          </cell>
        </row>
        <row r="6">
          <cell r="A6">
            <v>71235</v>
          </cell>
          <cell r="B6" t="str">
            <v>Eicher 17</v>
          </cell>
          <cell r="C6">
            <v>4.5</v>
          </cell>
          <cell r="D6">
            <v>1150000</v>
          </cell>
          <cell r="E6">
            <v>5000</v>
          </cell>
          <cell r="F6">
            <v>1155000</v>
          </cell>
          <cell r="G6">
            <v>231000</v>
          </cell>
          <cell r="H6">
            <v>924000</v>
          </cell>
          <cell r="I6" t="str">
            <v>Loan Purchase</v>
          </cell>
          <cell r="J6">
            <v>1155000</v>
          </cell>
        </row>
        <row r="7">
          <cell r="A7">
            <v>71236</v>
          </cell>
          <cell r="B7" t="str">
            <v>Eicher 19</v>
          </cell>
          <cell r="C7">
            <v>6.5</v>
          </cell>
          <cell r="D7">
            <v>1150000</v>
          </cell>
          <cell r="E7">
            <v>5000</v>
          </cell>
          <cell r="F7">
            <v>1155000</v>
          </cell>
          <cell r="G7">
            <v>231000</v>
          </cell>
          <cell r="H7">
            <v>924000</v>
          </cell>
          <cell r="I7" t="str">
            <v>Loan Purchase</v>
          </cell>
          <cell r="J7">
            <v>1155000</v>
          </cell>
        </row>
        <row r="8">
          <cell r="A8">
            <v>71237</v>
          </cell>
          <cell r="B8" t="str">
            <v>22 Ft</v>
          </cell>
          <cell r="C8">
            <v>6.8</v>
          </cell>
          <cell r="D8">
            <v>1400000</v>
          </cell>
          <cell r="E8">
            <v>5000</v>
          </cell>
          <cell r="F8">
            <v>1405000</v>
          </cell>
          <cell r="G8">
            <v>281000</v>
          </cell>
          <cell r="H8">
            <v>1124000</v>
          </cell>
          <cell r="I8" t="str">
            <v>Loan Purchase</v>
          </cell>
          <cell r="J8">
            <v>1405000</v>
          </cell>
        </row>
        <row r="9">
          <cell r="A9">
            <v>71238</v>
          </cell>
          <cell r="B9" t="str">
            <v>Eicher 20</v>
          </cell>
          <cell r="C9">
            <v>6.5</v>
          </cell>
          <cell r="D9">
            <v>1250000</v>
          </cell>
          <cell r="E9">
            <v>4500</v>
          </cell>
          <cell r="F9">
            <v>1254500</v>
          </cell>
          <cell r="G9">
            <v>250900</v>
          </cell>
          <cell r="H9">
            <v>1003600</v>
          </cell>
          <cell r="I9" t="str">
            <v>Loan Purchase</v>
          </cell>
          <cell r="J9">
            <v>1254500</v>
          </cell>
        </row>
        <row r="10">
          <cell r="A10">
            <v>71239</v>
          </cell>
          <cell r="B10" t="str">
            <v>Eicher 32 ft</v>
          </cell>
          <cell r="C10">
            <v>8</v>
          </cell>
          <cell r="D10">
            <v>1450000</v>
          </cell>
          <cell r="E10">
            <v>6000</v>
          </cell>
          <cell r="F10">
            <v>1456000</v>
          </cell>
          <cell r="G10">
            <v>291200</v>
          </cell>
          <cell r="H10">
            <v>1164800</v>
          </cell>
          <cell r="I10" t="str">
            <v>Loan Purchase</v>
          </cell>
          <cell r="J10">
            <v>1456000</v>
          </cell>
        </row>
        <row r="11">
          <cell r="A11">
            <v>71240</v>
          </cell>
          <cell r="B11" t="str">
            <v>3wheeler</v>
          </cell>
          <cell r="C11">
            <v>0.8</v>
          </cell>
          <cell r="D11">
            <v>250000</v>
          </cell>
          <cell r="E11">
            <v>2000</v>
          </cell>
          <cell r="F11">
            <v>252000</v>
          </cell>
          <cell r="G11">
            <v>50400</v>
          </cell>
          <cell r="H11">
            <v>201600</v>
          </cell>
          <cell r="I11" t="str">
            <v>Loan Purchase</v>
          </cell>
          <cell r="J11">
            <v>252000</v>
          </cell>
        </row>
        <row r="12">
          <cell r="A12">
            <v>71241</v>
          </cell>
          <cell r="B12" t="str">
            <v>Tata 909</v>
          </cell>
          <cell r="C12">
            <v>6.8</v>
          </cell>
          <cell r="D12">
            <v>1200000</v>
          </cell>
          <cell r="E12">
            <v>5000</v>
          </cell>
          <cell r="F12">
            <v>1205000</v>
          </cell>
          <cell r="G12">
            <v>241000</v>
          </cell>
          <cell r="H12">
            <v>964000</v>
          </cell>
          <cell r="I12" t="str">
            <v>Loan Purchase</v>
          </cell>
          <cell r="J12">
            <v>1205000</v>
          </cell>
        </row>
        <row r="13">
          <cell r="A13">
            <v>71242</v>
          </cell>
          <cell r="B13" t="str">
            <v>Tata 1109</v>
          </cell>
          <cell r="C13">
            <v>7.5</v>
          </cell>
          <cell r="D13">
            <v>1400000</v>
          </cell>
          <cell r="E13">
            <v>6000</v>
          </cell>
          <cell r="F13">
            <v>1406000</v>
          </cell>
          <cell r="G13">
            <v>281200</v>
          </cell>
          <cell r="H13">
            <v>1124800</v>
          </cell>
          <cell r="I13" t="str">
            <v>Loan Purchase</v>
          </cell>
          <cell r="J13">
            <v>1406000</v>
          </cell>
        </row>
        <row r="14">
          <cell r="A14">
            <v>71243</v>
          </cell>
          <cell r="B14" t="str">
            <v>Mahindra</v>
          </cell>
          <cell r="C14">
            <v>1.5</v>
          </cell>
          <cell r="D14">
            <v>750000</v>
          </cell>
          <cell r="E14">
            <v>2000</v>
          </cell>
          <cell r="F14">
            <v>752000</v>
          </cell>
          <cell r="G14">
            <v>150400</v>
          </cell>
          <cell r="H14">
            <v>601600</v>
          </cell>
          <cell r="I14" t="str">
            <v>Loan Purchase</v>
          </cell>
          <cell r="J14">
            <v>752000</v>
          </cell>
        </row>
        <row r="15">
          <cell r="A15">
            <v>71244</v>
          </cell>
          <cell r="B15" t="str">
            <v>Champion</v>
          </cell>
          <cell r="C15">
            <v>0.75</v>
          </cell>
          <cell r="D15">
            <v>300000</v>
          </cell>
          <cell r="E15">
            <v>2000</v>
          </cell>
          <cell r="F15">
            <v>302000</v>
          </cell>
          <cell r="G15">
            <v>60400</v>
          </cell>
          <cell r="H15">
            <v>241600</v>
          </cell>
          <cell r="I15" t="str">
            <v>Loan Purchase</v>
          </cell>
          <cell r="J15">
            <v>302000</v>
          </cell>
        </row>
        <row r="16">
          <cell r="A16">
            <v>71245</v>
          </cell>
          <cell r="B16" t="str">
            <v>Trump Forec</v>
          </cell>
          <cell r="C16">
            <v>1</v>
          </cell>
          <cell r="D16">
            <v>450000</v>
          </cell>
          <cell r="E16">
            <v>2000</v>
          </cell>
          <cell r="F16">
            <v>452000</v>
          </cell>
          <cell r="G16">
            <v>90400</v>
          </cell>
          <cell r="H16">
            <v>361600</v>
          </cell>
          <cell r="I16" t="str">
            <v>Loan Purchase</v>
          </cell>
          <cell r="J16">
            <v>452000</v>
          </cell>
        </row>
        <row r="17">
          <cell r="A17">
            <v>71246</v>
          </cell>
          <cell r="B17" t="str">
            <v>Super ace</v>
          </cell>
          <cell r="C17">
            <v>1.2</v>
          </cell>
          <cell r="D17">
            <v>550000</v>
          </cell>
          <cell r="E17">
            <v>2000</v>
          </cell>
          <cell r="F17">
            <v>552000</v>
          </cell>
          <cell r="G17">
            <v>110400</v>
          </cell>
          <cell r="H17">
            <v>441600</v>
          </cell>
          <cell r="I17" t="str">
            <v>Loan Purchase</v>
          </cell>
          <cell r="J17">
            <v>552000</v>
          </cell>
        </row>
        <row r="18">
          <cell r="A18">
            <v>71247</v>
          </cell>
          <cell r="B18" t="str">
            <v>Cargo king</v>
          </cell>
          <cell r="C18">
            <v>2.5</v>
          </cell>
          <cell r="D18">
            <v>700000</v>
          </cell>
          <cell r="E18">
            <v>4000</v>
          </cell>
          <cell r="F18">
            <v>704000</v>
          </cell>
          <cell r="G18">
            <v>140800</v>
          </cell>
          <cell r="H18">
            <v>563200</v>
          </cell>
          <cell r="I18" t="str">
            <v>Loan Purchase</v>
          </cell>
          <cell r="J18">
            <v>704000</v>
          </cell>
        </row>
        <row r="19">
          <cell r="A19">
            <v>71248</v>
          </cell>
          <cell r="B19" t="str">
            <v>24 FT</v>
          </cell>
          <cell r="C19">
            <v>7.5</v>
          </cell>
          <cell r="D19">
            <v>1200000</v>
          </cell>
          <cell r="E19">
            <v>4000</v>
          </cell>
          <cell r="F19">
            <v>1204000</v>
          </cell>
          <cell r="G19">
            <v>240800</v>
          </cell>
          <cell r="H19">
            <v>963200</v>
          </cell>
          <cell r="I19" t="str">
            <v>Loan Purchase</v>
          </cell>
          <cell r="J19">
            <v>1204000</v>
          </cell>
        </row>
        <row r="20">
          <cell r="A20">
            <v>71249</v>
          </cell>
          <cell r="B20" t="str">
            <v>AL Dost</v>
          </cell>
          <cell r="C20">
            <v>1.25</v>
          </cell>
          <cell r="D20">
            <v>500000</v>
          </cell>
          <cell r="E20">
            <v>2000</v>
          </cell>
          <cell r="F20">
            <v>502000</v>
          </cell>
          <cell r="G20">
            <v>100400</v>
          </cell>
          <cell r="H20">
            <v>401600</v>
          </cell>
          <cell r="I20" t="str">
            <v>Loan Purchase</v>
          </cell>
          <cell r="J20">
            <v>502000</v>
          </cell>
        </row>
        <row r="21">
          <cell r="A21">
            <v>71250</v>
          </cell>
          <cell r="B21" t="str">
            <v>Taurus</v>
          </cell>
          <cell r="C21">
            <v>16</v>
          </cell>
          <cell r="D21">
            <v>2000000</v>
          </cell>
          <cell r="E21">
            <v>6000</v>
          </cell>
          <cell r="F21">
            <v>2006000</v>
          </cell>
          <cell r="G21">
            <v>401200</v>
          </cell>
          <cell r="H21">
            <v>1604800</v>
          </cell>
          <cell r="I21" t="str">
            <v>Loan Purchase</v>
          </cell>
          <cell r="J21">
            <v>2006000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details"/>
    </sheetNames>
    <sheetDataSet>
      <sheetData sheetId="0">
        <row r="1">
          <cell r="A1" t="str">
            <v>vehicle_type_id</v>
          </cell>
          <cell r="B1" t="str">
            <v>vehicle_type</v>
          </cell>
          <cell r="C1" t="str">
            <v>vehicle_capacity_tons</v>
          </cell>
        </row>
        <row r="2">
          <cell r="A2">
            <v>71231</v>
          </cell>
          <cell r="B2" t="str">
            <v>Tata Ace</v>
          </cell>
          <cell r="C2">
            <v>0.75</v>
          </cell>
        </row>
        <row r="3">
          <cell r="A3">
            <v>71232</v>
          </cell>
          <cell r="B3" t="str">
            <v>Pickup</v>
          </cell>
          <cell r="C3">
            <v>1.5</v>
          </cell>
        </row>
        <row r="4">
          <cell r="A4">
            <v>71233</v>
          </cell>
          <cell r="B4" t="str">
            <v>Tata 407</v>
          </cell>
          <cell r="C4">
            <v>3.5</v>
          </cell>
        </row>
        <row r="5">
          <cell r="A5">
            <v>71234</v>
          </cell>
          <cell r="B5" t="str">
            <v>Eicher 14</v>
          </cell>
          <cell r="C5">
            <v>2.5</v>
          </cell>
        </row>
        <row r="6">
          <cell r="A6">
            <v>71235</v>
          </cell>
          <cell r="B6" t="str">
            <v>Eicher 17</v>
          </cell>
          <cell r="C6">
            <v>4.5</v>
          </cell>
        </row>
        <row r="7">
          <cell r="A7">
            <v>71236</v>
          </cell>
          <cell r="B7" t="str">
            <v>Eicher 19</v>
          </cell>
          <cell r="C7">
            <v>6.5</v>
          </cell>
        </row>
        <row r="8">
          <cell r="A8">
            <v>71237</v>
          </cell>
          <cell r="B8" t="str">
            <v>22 Ft</v>
          </cell>
          <cell r="C8">
            <v>6.8</v>
          </cell>
        </row>
        <row r="9">
          <cell r="A9">
            <v>71238</v>
          </cell>
          <cell r="B9" t="str">
            <v>Eicher 20</v>
          </cell>
          <cell r="C9">
            <v>6.5</v>
          </cell>
        </row>
        <row r="10">
          <cell r="A10">
            <v>71239</v>
          </cell>
          <cell r="B10" t="str">
            <v>Eicher 32 ft</v>
          </cell>
          <cell r="C10">
            <v>8</v>
          </cell>
        </row>
        <row r="11">
          <cell r="A11">
            <v>71240</v>
          </cell>
          <cell r="B11" t="str">
            <v>3wheeler</v>
          </cell>
          <cell r="C11">
            <v>0.8</v>
          </cell>
        </row>
        <row r="12">
          <cell r="A12">
            <v>71241</v>
          </cell>
          <cell r="B12" t="str">
            <v>Tata 909</v>
          </cell>
          <cell r="C12">
            <v>6.8</v>
          </cell>
        </row>
        <row r="13">
          <cell r="A13">
            <v>71242</v>
          </cell>
          <cell r="B13" t="str">
            <v>Tata 1109</v>
          </cell>
          <cell r="C13">
            <v>7.5</v>
          </cell>
        </row>
        <row r="14">
          <cell r="A14">
            <v>71243</v>
          </cell>
          <cell r="B14" t="str">
            <v>Mahindra</v>
          </cell>
          <cell r="C14">
            <v>1.5</v>
          </cell>
        </row>
        <row r="15">
          <cell r="A15">
            <v>71244</v>
          </cell>
          <cell r="B15" t="str">
            <v>Champion</v>
          </cell>
          <cell r="C15">
            <v>0.75</v>
          </cell>
        </row>
        <row r="16">
          <cell r="A16">
            <v>71245</v>
          </cell>
          <cell r="B16" t="str">
            <v>Trump Forec</v>
          </cell>
          <cell r="C16">
            <v>1</v>
          </cell>
        </row>
        <row r="17">
          <cell r="A17">
            <v>71246</v>
          </cell>
          <cell r="B17" t="str">
            <v>Super ace</v>
          </cell>
          <cell r="C17">
            <v>1.2</v>
          </cell>
        </row>
        <row r="18">
          <cell r="A18">
            <v>71247</v>
          </cell>
          <cell r="B18" t="str">
            <v>Cargo king</v>
          </cell>
          <cell r="C18">
            <v>2.5</v>
          </cell>
        </row>
        <row r="19">
          <cell r="A19">
            <v>71248</v>
          </cell>
          <cell r="B19" t="str">
            <v>24 FT</v>
          </cell>
          <cell r="C19">
            <v>7.5</v>
          </cell>
        </row>
        <row r="20">
          <cell r="A20">
            <v>71249</v>
          </cell>
          <cell r="B20" t="str">
            <v>AL Dost</v>
          </cell>
          <cell r="C20">
            <v>1.25</v>
          </cell>
        </row>
        <row r="21">
          <cell r="A21">
            <v>71250</v>
          </cell>
          <cell r="B21" t="str">
            <v>Taurus</v>
          </cell>
          <cell r="C21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B0D9-FA5E-410C-B3D4-66A0844A71F0}">
  <sheetPr>
    <tabColor rgb="FFCC0000"/>
    <outlinePr summaryBelow="0" summaryRight="0"/>
  </sheetPr>
  <dimension ref="A1:AV73"/>
  <sheetViews>
    <sheetView showGridLines="0" tabSelected="1" zoomScale="104" zoomScaleNormal="80" workbookViewId="0">
      <pane xSplit="8" ySplit="4" topLeftCell="AA5" activePane="bottomRight" state="frozen"/>
      <selection pane="topRight" activeCell="I1" sqref="I1"/>
      <selection pane="bottomLeft" activeCell="A5" sqref="A5"/>
      <selection pane="bottomRight" activeCell="W5" sqref="W5"/>
    </sheetView>
  </sheetViews>
  <sheetFormatPr defaultColWidth="12.5546875" defaultRowHeight="15.75" customHeight="1" x14ac:dyDescent="0.3"/>
  <cols>
    <col min="1" max="1" width="8" customWidth="1"/>
    <col min="2" max="2" width="10.44140625" customWidth="1"/>
    <col min="3" max="3" width="11.44140625" customWidth="1"/>
    <col min="4" max="4" width="20.5546875" customWidth="1"/>
    <col min="5" max="5" width="16.33203125" customWidth="1"/>
    <col min="6" max="6" width="15.6640625" customWidth="1"/>
    <col min="7" max="7" width="16.33203125" customWidth="1"/>
    <col min="8" max="8" width="20.5546875" customWidth="1"/>
    <col min="9" max="9" width="15.33203125" customWidth="1"/>
    <col min="10" max="10" width="13.6640625" customWidth="1"/>
    <col min="11" max="11" width="10" customWidth="1"/>
    <col min="12" max="12" width="13.44140625" customWidth="1"/>
    <col min="13" max="13" width="16.33203125" customWidth="1"/>
    <col min="14" max="14" width="15.44140625" customWidth="1"/>
    <col min="15" max="15" width="15.5546875" customWidth="1"/>
    <col min="16" max="16" width="15.33203125" customWidth="1"/>
    <col min="17" max="17" width="12.6640625" customWidth="1"/>
    <col min="18" max="18" width="13.33203125" customWidth="1"/>
    <col min="19" max="19" width="18" customWidth="1"/>
    <col min="20" max="20" width="12.6640625" customWidth="1"/>
    <col min="21" max="21" width="19" customWidth="1"/>
    <col min="22" max="22" width="12.33203125" customWidth="1"/>
    <col min="23" max="23" width="11.33203125" customWidth="1"/>
    <col min="24" max="24" width="19.6640625" customWidth="1"/>
    <col min="25" max="25" width="15.6640625" customWidth="1"/>
    <col min="26" max="26" width="11.33203125" customWidth="1"/>
    <col min="27" max="27" width="16.33203125" customWidth="1"/>
    <col min="28" max="28" width="17.5546875" customWidth="1"/>
    <col min="29" max="29" width="18" customWidth="1"/>
    <col min="30" max="30" width="15.6640625" customWidth="1"/>
    <col min="31" max="31" width="14.33203125" customWidth="1"/>
    <col min="33" max="33" width="12.33203125" customWidth="1"/>
    <col min="34" max="34" width="13.44140625" customWidth="1"/>
    <col min="36" max="36" width="13.33203125" customWidth="1"/>
  </cols>
  <sheetData>
    <row r="1" spans="1:48" ht="15.75" customHeight="1" x14ac:dyDescent="0.3">
      <c r="A1" s="21"/>
      <c r="B1" s="21"/>
      <c r="C1" s="21"/>
      <c r="D1" s="21"/>
      <c r="E1" s="21"/>
      <c r="F1" s="21"/>
      <c r="G1" s="21"/>
      <c r="H1" s="21"/>
      <c r="I1" s="27" t="s">
        <v>158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7" t="s">
        <v>157</v>
      </c>
      <c r="AD1" s="25"/>
      <c r="AE1" s="25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spans="1:48" ht="15.75" customHeight="1" x14ac:dyDescent="0.3">
      <c r="A2" s="21"/>
      <c r="B2" s="21"/>
      <c r="C2" s="21"/>
      <c r="D2" s="21"/>
      <c r="E2" s="21"/>
      <c r="F2" s="21"/>
      <c r="G2" s="21"/>
      <c r="H2" s="21"/>
      <c r="I2" s="29" t="s">
        <v>153</v>
      </c>
      <c r="J2" s="25"/>
      <c r="K2" s="25"/>
      <c r="L2" s="25"/>
      <c r="M2" s="25"/>
      <c r="N2" s="25"/>
      <c r="O2" s="25"/>
      <c r="P2" s="19" t="s">
        <v>156</v>
      </c>
      <c r="Q2" s="28" t="s">
        <v>155</v>
      </c>
      <c r="R2" s="25"/>
      <c r="S2" s="25"/>
      <c r="T2" s="25"/>
      <c r="U2" s="25"/>
      <c r="V2" s="25"/>
      <c r="W2" s="25"/>
      <c r="X2" s="24" t="s">
        <v>154</v>
      </c>
      <c r="Y2" s="25"/>
      <c r="Z2" s="25"/>
      <c r="AA2" s="25"/>
      <c r="AB2" s="25"/>
      <c r="AC2" s="26" t="s">
        <v>153</v>
      </c>
      <c r="AD2" s="25"/>
      <c r="AE2" s="25"/>
    </row>
    <row r="3" spans="1:48" ht="15.75" customHeight="1" x14ac:dyDescent="0.3">
      <c r="A3" s="21"/>
      <c r="B3" s="21"/>
      <c r="C3" s="21"/>
      <c r="D3" s="21"/>
      <c r="E3" s="21"/>
      <c r="F3" s="21"/>
      <c r="G3" s="21"/>
      <c r="H3" s="21"/>
      <c r="I3" s="29" t="s">
        <v>143</v>
      </c>
      <c r="J3" s="25"/>
      <c r="K3" s="25"/>
      <c r="L3" s="25"/>
      <c r="M3" s="20" t="s">
        <v>142</v>
      </c>
      <c r="N3" s="29" t="s">
        <v>141</v>
      </c>
      <c r="O3" s="25"/>
      <c r="P3" s="19" t="s">
        <v>152</v>
      </c>
      <c r="Q3" s="28" t="s">
        <v>151</v>
      </c>
      <c r="R3" s="25"/>
      <c r="S3" s="28" t="s">
        <v>150</v>
      </c>
      <c r="T3" s="25"/>
      <c r="U3" s="18" t="s">
        <v>149</v>
      </c>
      <c r="V3" s="17" t="s">
        <v>148</v>
      </c>
      <c r="W3" s="17" t="s">
        <v>147</v>
      </c>
      <c r="X3" s="16" t="s">
        <v>146</v>
      </c>
      <c r="Y3" s="16"/>
      <c r="Z3" s="24" t="s">
        <v>145</v>
      </c>
      <c r="AA3" s="25"/>
      <c r="AB3" s="16" t="s">
        <v>144</v>
      </c>
      <c r="AC3" s="15" t="s">
        <v>143</v>
      </c>
      <c r="AD3" s="15" t="s">
        <v>142</v>
      </c>
      <c r="AE3" s="15" t="s">
        <v>141</v>
      </c>
    </row>
    <row r="4" spans="1:48" ht="15.75" customHeight="1" x14ac:dyDescent="0.3">
      <c r="A4" s="14" t="s">
        <v>159</v>
      </c>
      <c r="B4" s="14" t="s">
        <v>140</v>
      </c>
      <c r="C4" s="14" t="s">
        <v>139</v>
      </c>
      <c r="D4" s="14" t="s">
        <v>138</v>
      </c>
      <c r="E4" s="14" t="s">
        <v>137</v>
      </c>
      <c r="F4" s="14" t="s">
        <v>136</v>
      </c>
      <c r="G4" s="14" t="s">
        <v>135</v>
      </c>
      <c r="H4" s="14" t="s">
        <v>134</v>
      </c>
      <c r="I4" s="13" t="s">
        <v>133</v>
      </c>
      <c r="J4" s="13" t="s">
        <v>132</v>
      </c>
      <c r="K4" s="13" t="s">
        <v>131</v>
      </c>
      <c r="L4" s="13" t="s">
        <v>130</v>
      </c>
      <c r="M4" s="13" t="s">
        <v>129</v>
      </c>
      <c r="N4" s="13" t="s">
        <v>128</v>
      </c>
      <c r="O4" s="13" t="s">
        <v>127</v>
      </c>
      <c r="P4" s="12" t="s">
        <v>126</v>
      </c>
      <c r="Q4" s="11" t="s">
        <v>125</v>
      </c>
      <c r="R4" s="11" t="s">
        <v>124</v>
      </c>
      <c r="S4" s="11" t="s">
        <v>123</v>
      </c>
      <c r="T4" s="11" t="s">
        <v>122</v>
      </c>
      <c r="U4" s="11" t="s">
        <v>121</v>
      </c>
      <c r="V4" s="11" t="s">
        <v>120</v>
      </c>
      <c r="W4" s="11" t="s">
        <v>119</v>
      </c>
      <c r="X4" s="10" t="s">
        <v>118</v>
      </c>
      <c r="Y4" s="10" t="s">
        <v>117</v>
      </c>
      <c r="Z4" s="10" t="s">
        <v>116</v>
      </c>
      <c r="AA4" s="10" t="s">
        <v>115</v>
      </c>
      <c r="AB4" s="10" t="s">
        <v>114</v>
      </c>
      <c r="AC4" s="9" t="s">
        <v>113</v>
      </c>
      <c r="AD4" s="9" t="s">
        <v>112</v>
      </c>
      <c r="AE4" s="9" t="s">
        <v>111</v>
      </c>
      <c r="AF4" s="8"/>
    </row>
    <row r="5" spans="1:48" ht="15.75" customHeight="1" x14ac:dyDescent="0.3">
      <c r="A5" s="2">
        <v>1332</v>
      </c>
      <c r="B5" s="2" t="s">
        <v>110</v>
      </c>
      <c r="C5" s="2">
        <v>112</v>
      </c>
      <c r="D5" s="2" t="s">
        <v>109</v>
      </c>
      <c r="E5" s="4">
        <v>43325</v>
      </c>
      <c r="F5" s="2">
        <v>71234</v>
      </c>
      <c r="G5" s="2" t="s">
        <v>108</v>
      </c>
      <c r="H5" s="2">
        <v>2018</v>
      </c>
      <c r="I5" s="2" t="str">
        <f>VLOOKUP(A5,[1]Payouts!$A$4:$C$54,3,FALSE)</f>
        <v>Vapi</v>
      </c>
      <c r="J5" s="2" t="str">
        <f>VLOOKUP(C5,[2]location!$A$2:$C$29,3,FALSE)</f>
        <v>AMD</v>
      </c>
      <c r="K5" s="2" t="str">
        <f>VLOOKUP(L5,[3]vehicle_mileage!$A$2:$B$21,2,FALSE)</f>
        <v>Ahmedabad</v>
      </c>
      <c r="L5" s="2" t="str">
        <f>VLOOKUP(F5,[4]vehicle_details!$A$2:$B$21,2,FALSE)</f>
        <v>Eicher 14</v>
      </c>
      <c r="M5" s="3">
        <f>VLOOKUP(L5,[3]vehicle_mileage!$A$2:$C$21,3,FALSE)</f>
        <v>8</v>
      </c>
      <c r="N5" s="3">
        <f>1600/M5</f>
        <v>200</v>
      </c>
      <c r="O5" s="22">
        <f>N5*72</f>
        <v>14400</v>
      </c>
      <c r="P5" s="1">
        <f>VLOOKUP(L5,[5]maintenance!$A$2:$E$21,5,FALSE)</f>
        <v>4080</v>
      </c>
      <c r="Q5" s="23" t="str">
        <f>IF(G5="Owned", "Purchase",
   IF(G5="EMI (3 yrs)", "Financed (3 yrs)",
   IF(G5="EMI (4 yrs)", "Financed (4 yrs)",
   IF(G5="Market (60000)", "Hired (60000)",
   IF(G5="Market (35000)", "Hired (35000)",
   IF(G5="Market (45000)", "Hired (45000)",
   IF(G5="Market (49000)", "Hired (49000)",
   IF(G5="Market (52500)", "Hired (52500)",
   IF(G5="Market (68000)", "Hired (68000)", "Unknown")))))))))</f>
        <v>Financed (3 yrs)</v>
      </c>
      <c r="R5" s="3" t="str">
        <f>IF(G5="Owned", "Purchase",
    IF(G5="EMI (3 yrs)", "Financed (3 yrs)",
    IF(G5="EMI (4 yrs)", "Financed (4 yrs)",
    IF(LEFT(G5, 6)="Market", "Hired (" &amp; MID(G5, 8, LEN(G5)-7) &amp; ")", "Unknown"))))</f>
        <v>Financed (3 yrs)</v>
      </c>
      <c r="S5" s="1">
        <f>IF(ISNUMBER(SEARCH("EMI (3 yrs)", G5)), 3,
   IF(ISNUMBER(SEARCH("EMI (4 yrs)", G5)), 4,
   "N/A"))</f>
        <v>3</v>
      </c>
      <c r="T5" s="2">
        <f>IF(ISNUMBER(SEARCH("EMI (3 yrs)", G5)), 3 * 12,
   IF(ISNUMBER(SEARCH("EMI (4 yrs)", G5)), 4 * 12,
   "N/A"))</f>
        <v>36</v>
      </c>
      <c r="U5" s="1">
        <f>VLOOKUP(F5,[6]vehicle_details!$A$2:$H$21,8,FALSE)</f>
        <v>603200</v>
      </c>
      <c r="V5" s="3">
        <f>IF(S5="N/A","N/A",H5+S5)</f>
        <v>2021</v>
      </c>
      <c r="W5" s="1">
        <f>IF(T5="N/A", 0,
    (U5 * (10.5 / 12 / 100) * (1 + (10.5 / 12 / 100))^T5) / ((1 + (10.5 / 12 / 100))^T5 - 1))</f>
        <v>19605.473922026998</v>
      </c>
      <c r="X5" s="2">
        <f>VLOOKUP(F5,[7]vehicle_details!$A$1:$C$21,3,FALSE)</f>
        <v>2.5</v>
      </c>
      <c r="Y5" s="2">
        <v>13000</v>
      </c>
      <c r="Z5" s="2">
        <f>IF(X5&lt;2,1,2)</f>
        <v>2</v>
      </c>
      <c r="AA5" s="1">
        <f>11900*Z5</f>
        <v>23800</v>
      </c>
      <c r="AB5" s="1">
        <f>Y5+AA5</f>
        <v>36800</v>
      </c>
      <c r="AC5" s="1">
        <f>VLOOKUP(F5,[6]vehicle_details!$A$2:$J$21,10,FALSE)</f>
        <v>754000</v>
      </c>
      <c r="AD5" s="1">
        <f>O5+P5+W5</f>
        <v>38085.473922026998</v>
      </c>
      <c r="AE5" s="1">
        <f>SUM(AB5,AD5)</f>
        <v>74885.473922026998</v>
      </c>
    </row>
    <row r="6" spans="1:48" ht="15.75" customHeight="1" x14ac:dyDescent="0.3">
      <c r="A6" s="2">
        <v>1332</v>
      </c>
      <c r="B6" s="2" t="s">
        <v>110</v>
      </c>
      <c r="C6" s="2">
        <v>112</v>
      </c>
      <c r="D6" s="2" t="s">
        <v>109</v>
      </c>
      <c r="E6" s="4">
        <v>43325</v>
      </c>
      <c r="F6" s="2">
        <v>71231</v>
      </c>
      <c r="G6" s="2" t="s">
        <v>108</v>
      </c>
      <c r="H6" s="2">
        <v>2017</v>
      </c>
      <c r="I6" s="2" t="str">
        <f>VLOOKUP(A6,[1]Payouts!$A$4:$C$54,3,FALSE)</f>
        <v>Vapi</v>
      </c>
      <c r="J6" s="2" t="str">
        <f>VLOOKUP(C6,[2]location!$A$2:$C$29,3,FALSE)</f>
        <v>AMD</v>
      </c>
      <c r="K6" s="2" t="str">
        <f>VLOOKUP(L6,[3]vehicle_mileage!$A$2:$B$21,2,FALSE)</f>
        <v>Ahmedabad</v>
      </c>
      <c r="L6" s="2" t="str">
        <f>VLOOKUP(F6,[4]vehicle_details!$A$2:$B$21,2,FALSE)</f>
        <v>Tata Ace</v>
      </c>
      <c r="M6" s="3">
        <f>VLOOKUP(L6,[3]vehicle_mileage!$A$2:$C$21,3,FALSE)</f>
        <v>14</v>
      </c>
      <c r="N6" s="3">
        <f t="shared" ref="N6:N69" si="0">1600/M6</f>
        <v>114.28571428571429</v>
      </c>
      <c r="O6" s="22">
        <f>N6*72</f>
        <v>8228.5714285714294</v>
      </c>
      <c r="P6" s="1">
        <f>VLOOKUP(L6,[5]maintenance!$A$2:$E$21,5,FALSE)</f>
        <v>4080</v>
      </c>
      <c r="Q6" s="23" t="str">
        <f t="shared" ref="Q6:Q69" si="1">IF(G6="Owned", "Purchase",
   IF(G6="EMI (3 yrs)", "Financed (3 yrs)",
   IF(G6="EMI (4 yrs)", "Financed (4 yrs)",
   IF(G6="Market (60000)", "Hired (60000)",
   IF(G6="Market (35000)", "Hired (35000)",
   IF(G6="Market (45000)", "Hired (45000)",
   IF(G6="Market (49000)", "Hired (49000)",
   IF(G6="Market (52500)", "Hired (52500)",
   IF(G6="Market (68000)", "Hired (68000)", "Unknown")))))))))</f>
        <v>Financed (3 yrs)</v>
      </c>
      <c r="R6" s="3" t="str">
        <f t="shared" ref="R6:R69" si="2">IF(G6="Owned", "Purchase",
    IF(G6="EMI (3 yrs)", "Financed (3 yrs)",
    IF(G6="EMI (4 yrs)", "Financed (4 yrs)",
    IF(LEFT(G6, 6)="Market", "Hired (" &amp; MID(G6, 8, LEN(G6)-7) &amp; ")", "Unknown"))))</f>
        <v>Financed (3 yrs)</v>
      </c>
      <c r="S6" s="1">
        <f t="shared" ref="S6:S69" si="3">IF(ISNUMBER(SEARCH("EMI (3 yrs)", G6)), 3,
   IF(ISNUMBER(SEARCH("EMI (4 yrs)", G6)), 4,
   "N/A"))</f>
        <v>3</v>
      </c>
      <c r="T6" s="2">
        <f t="shared" ref="T6:T69" si="4">IF(ISNUMBER(SEARCH("EMI (3 yrs)", G6)), 3 * 12,
   IF(ISNUMBER(SEARCH("EMI (4 yrs)", G6)), 4 * 12,
   "N/A"))</f>
        <v>36</v>
      </c>
      <c r="U6" s="1">
        <f>VLOOKUP(F6,[6]vehicle_details!$A$2:$H$21,8,FALSE)</f>
        <v>321440</v>
      </c>
      <c r="V6" s="3">
        <f t="shared" ref="V6:V69" si="5">IF(S6="N/A","N/A",H6+S6)</f>
        <v>2020</v>
      </c>
      <c r="W6" s="1">
        <f t="shared" ref="W6:W69" si="6">IF(T6="N/A", 0,
    (U6 * (10.5 / 12 / 100) * (1 + (10.5 / 12 / 100))^T6) / ((1 + (10.5 / 12 / 100))^T6 - 1))</f>
        <v>10447.585440146482</v>
      </c>
      <c r="X6" s="2">
        <f>VLOOKUP(F6,[7]vehicle_details!$A$1:$C$21,3,FALSE)</f>
        <v>0.75</v>
      </c>
      <c r="Y6" s="2">
        <v>13000</v>
      </c>
      <c r="Z6" s="2">
        <f>IF(X6&lt;2,1,2)</f>
        <v>1</v>
      </c>
      <c r="AA6" s="1">
        <f t="shared" ref="AA6:AA69" si="7">11900*Z6</f>
        <v>11900</v>
      </c>
      <c r="AB6" s="1">
        <f t="shared" ref="AB6:AB52" si="8">Y6+AA6</f>
        <v>24900</v>
      </c>
      <c r="AC6" s="1">
        <f>VLOOKUP(F6,[6]vehicle_details!$A$2:$J$21,10,FALSE)</f>
        <v>401800</v>
      </c>
      <c r="AD6" s="1">
        <f t="shared" ref="AD6:AD69" si="9">O6+P6+W6</f>
        <v>22756.15686871791</v>
      </c>
      <c r="AE6" s="1">
        <f t="shared" ref="AE6:AE69" si="10">SUM(AB6,AD6)</f>
        <v>47656.15686871791</v>
      </c>
    </row>
    <row r="7" spans="1:48" ht="15.75" customHeight="1" x14ac:dyDescent="0.3">
      <c r="A7" s="2">
        <v>1070</v>
      </c>
      <c r="B7" s="2" t="s">
        <v>107</v>
      </c>
      <c r="C7" s="2">
        <v>112</v>
      </c>
      <c r="D7" s="2" t="s">
        <v>106</v>
      </c>
      <c r="E7" s="4">
        <v>42905</v>
      </c>
      <c r="F7" s="2">
        <v>71234</v>
      </c>
      <c r="G7" s="2" t="s">
        <v>105</v>
      </c>
      <c r="H7" s="2">
        <v>2006</v>
      </c>
      <c r="I7" s="2" t="str">
        <f>VLOOKUP(A7,[1]Payouts!$A$4:$C$54,3,FALSE)</f>
        <v>Vapi</v>
      </c>
      <c r="J7" s="2" t="str">
        <f>VLOOKUP(C7,[2]location!$A$2:$C$29,3,FALSE)</f>
        <v>AMD</v>
      </c>
      <c r="K7" s="2" t="str">
        <f>VLOOKUP(L7,[3]vehicle_mileage!$A$2:$B$21,2,FALSE)</f>
        <v>Ahmedabad</v>
      </c>
      <c r="L7" s="2" t="str">
        <f>VLOOKUP(F7,[4]vehicle_details!$A$2:$B$21,2,FALSE)</f>
        <v>Eicher 14</v>
      </c>
      <c r="M7" s="3">
        <f>VLOOKUP(L7,[3]vehicle_mileage!$A$2:$C$21,3,FALSE)</f>
        <v>8</v>
      </c>
      <c r="N7" s="3">
        <f t="shared" si="0"/>
        <v>200</v>
      </c>
      <c r="O7" s="1">
        <f t="shared" ref="O7:O69" si="11">N7*72</f>
        <v>14400</v>
      </c>
      <c r="P7" s="1">
        <f>VLOOKUP(L7,[5]maintenance!$A$2:$E$21,5,FALSE)</f>
        <v>4080</v>
      </c>
      <c r="Q7" s="23" t="str">
        <f t="shared" si="1"/>
        <v>Hired (60000)</v>
      </c>
      <c r="R7" s="3" t="str">
        <f t="shared" si="2"/>
        <v>Hired ((60000))</v>
      </c>
      <c r="S7" s="1" t="str">
        <f t="shared" si="3"/>
        <v>N/A</v>
      </c>
      <c r="T7" s="2" t="str">
        <f t="shared" si="4"/>
        <v>N/A</v>
      </c>
      <c r="U7" s="1">
        <f>VLOOKUP(F7,[6]vehicle_details!$A$2:$H$21,8,FALSE)</f>
        <v>603200</v>
      </c>
      <c r="V7" s="3" t="str">
        <f t="shared" si="5"/>
        <v>N/A</v>
      </c>
      <c r="W7" s="1">
        <f t="shared" si="6"/>
        <v>0</v>
      </c>
      <c r="X7" s="2">
        <f>VLOOKUP(F7,[7]vehicle_details!$A$1:$C$21,3,FALSE)</f>
        <v>2.5</v>
      </c>
      <c r="Y7" s="2">
        <v>13000</v>
      </c>
      <c r="Z7" s="2">
        <f t="shared" ref="Z7:Z70" si="12">IF(X7&lt;2,1,2)</f>
        <v>2</v>
      </c>
      <c r="AA7" s="1">
        <f t="shared" si="7"/>
        <v>23800</v>
      </c>
      <c r="AB7" s="1">
        <f t="shared" si="8"/>
        <v>36800</v>
      </c>
      <c r="AC7" s="1">
        <f>VLOOKUP(F7,[6]vehicle_details!$A$2:$J$21,10,FALSE)</f>
        <v>754000</v>
      </c>
      <c r="AD7" s="1">
        <f t="shared" si="9"/>
        <v>18480</v>
      </c>
      <c r="AE7" s="1">
        <f t="shared" si="10"/>
        <v>55280</v>
      </c>
      <c r="AG7" s="7"/>
      <c r="AH7" s="7"/>
      <c r="AI7" s="7"/>
      <c r="AJ7" s="7"/>
      <c r="AK7" s="7"/>
    </row>
    <row r="8" spans="1:48" ht="15.75" customHeight="1" x14ac:dyDescent="0.3">
      <c r="A8" s="2">
        <v>1061</v>
      </c>
      <c r="B8" s="2" t="s">
        <v>104</v>
      </c>
      <c r="C8" s="2">
        <v>113</v>
      </c>
      <c r="D8" s="2" t="s">
        <v>103</v>
      </c>
      <c r="E8" s="4">
        <v>42853</v>
      </c>
      <c r="F8" s="2">
        <v>71235</v>
      </c>
      <c r="G8" s="2" t="s">
        <v>3</v>
      </c>
      <c r="H8" s="2">
        <v>2008</v>
      </c>
      <c r="I8" s="2" t="str">
        <f>VLOOKUP(A8,[1]Payouts!$A$4:$C$54,3,FALSE)</f>
        <v>Ahmedabad Branch</v>
      </c>
      <c r="J8" s="2" t="str">
        <f>VLOOKUP(C8,[2]location!$A$2:$C$29,3,FALSE)</f>
        <v>AMD</v>
      </c>
      <c r="K8" s="2" t="str">
        <f>VLOOKUP(L8,[3]vehicle_mileage!$A$2:$B$21,2,FALSE)</f>
        <v>Ahmedabad</v>
      </c>
      <c r="L8" s="2" t="str">
        <f>VLOOKUP(F8,[4]vehicle_details!$A$2:$B$21,2,FALSE)</f>
        <v>Eicher 17</v>
      </c>
      <c r="M8" s="3">
        <f>VLOOKUP(L8,[3]vehicle_mileage!$A$2:$C$21,3,FALSE)</f>
        <v>7</v>
      </c>
      <c r="N8" s="3">
        <f t="shared" si="0"/>
        <v>228.57142857142858</v>
      </c>
      <c r="O8" s="1">
        <f t="shared" si="11"/>
        <v>16457.142857142859</v>
      </c>
      <c r="P8" s="1">
        <f>VLOOKUP(L8,[5]maintenance!$A$2:$E$21,5,FALSE)</f>
        <v>4580</v>
      </c>
      <c r="Q8" s="23" t="str">
        <f t="shared" si="1"/>
        <v>Financed (4 yrs)</v>
      </c>
      <c r="R8" s="3" t="str">
        <f t="shared" si="2"/>
        <v>Financed (4 yrs)</v>
      </c>
      <c r="S8" s="1">
        <f t="shared" si="3"/>
        <v>4</v>
      </c>
      <c r="T8" s="2">
        <f t="shared" si="4"/>
        <v>48</v>
      </c>
      <c r="U8" s="1">
        <f>VLOOKUP(F8,[6]vehicle_details!$A$2:$H$21,8,FALSE)</f>
        <v>924000</v>
      </c>
      <c r="V8" s="3">
        <f t="shared" si="5"/>
        <v>2012</v>
      </c>
      <c r="W8" s="1">
        <f t="shared" si="6"/>
        <v>23657.522890759155</v>
      </c>
      <c r="X8" s="2">
        <f>VLOOKUP(F8,[7]vehicle_details!$A$1:$C$21,3,FALSE)</f>
        <v>4.5</v>
      </c>
      <c r="Y8" s="2">
        <v>13000</v>
      </c>
      <c r="Z8" s="2">
        <f t="shared" si="12"/>
        <v>2</v>
      </c>
      <c r="AA8" s="1">
        <f t="shared" si="7"/>
        <v>23800</v>
      </c>
      <c r="AB8" s="1">
        <f t="shared" si="8"/>
        <v>36800</v>
      </c>
      <c r="AC8" s="1">
        <f>VLOOKUP(F8,[6]vehicle_details!$A$2:$J$21,10,FALSE)</f>
        <v>1155000</v>
      </c>
      <c r="AD8" s="1">
        <f t="shared" si="9"/>
        <v>44694.665747902014</v>
      </c>
      <c r="AE8" s="1">
        <f t="shared" si="10"/>
        <v>81494.665747902007</v>
      </c>
      <c r="AG8" s="7"/>
      <c r="AH8" s="7"/>
      <c r="AI8" s="7"/>
      <c r="AJ8" s="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48" ht="15.75" customHeight="1" x14ac:dyDescent="0.3">
      <c r="A9" s="2">
        <v>1363</v>
      </c>
      <c r="B9" s="2" t="s">
        <v>102</v>
      </c>
      <c r="C9" s="2">
        <v>114</v>
      </c>
      <c r="D9" s="2" t="s">
        <v>101</v>
      </c>
      <c r="E9" s="4">
        <v>43332</v>
      </c>
      <c r="F9" s="2">
        <v>71243</v>
      </c>
      <c r="G9" s="2" t="s">
        <v>3</v>
      </c>
      <c r="H9" s="2">
        <v>2013</v>
      </c>
      <c r="I9" s="2" t="str">
        <f>VLOOKUP(A9,[1]Payouts!$A$4:$C$54,3,FALSE)</f>
        <v>Gandhi Nager</v>
      </c>
      <c r="J9" s="2" t="str">
        <f>VLOOKUP(C9,[2]location!$A$2:$C$29,3,FALSE)</f>
        <v>AMD</v>
      </c>
      <c r="K9" s="2" t="str">
        <f>VLOOKUP(L9,[3]vehicle_mileage!$A$2:$B$21,2,FALSE)</f>
        <v>Ahmedabad</v>
      </c>
      <c r="L9" s="2" t="str">
        <f>VLOOKUP(F9,[4]vehicle_details!$A$2:$B$21,2,FALSE)</f>
        <v>Mahindra</v>
      </c>
      <c r="M9" s="3">
        <f>VLOOKUP(L9,[3]vehicle_mileage!$A$2:$C$21,3,FALSE)</f>
        <v>12</v>
      </c>
      <c r="N9" s="3">
        <f t="shared" si="0"/>
        <v>133.33333333333334</v>
      </c>
      <c r="O9" s="1">
        <f t="shared" si="11"/>
        <v>9600</v>
      </c>
      <c r="P9" s="1">
        <f>VLOOKUP(L9,[5]maintenance!$A$2:$E$21,5,FALSE)</f>
        <v>4080</v>
      </c>
      <c r="Q9" s="23" t="str">
        <f t="shared" si="1"/>
        <v>Financed (4 yrs)</v>
      </c>
      <c r="R9" s="3" t="str">
        <f t="shared" si="2"/>
        <v>Financed (4 yrs)</v>
      </c>
      <c r="S9" s="1">
        <f t="shared" si="3"/>
        <v>4</v>
      </c>
      <c r="T9" s="2">
        <f t="shared" si="4"/>
        <v>48</v>
      </c>
      <c r="U9" s="1">
        <f>VLOOKUP(F9,[6]vehicle_details!$A$2:$H$21,8,FALSE)</f>
        <v>601600</v>
      </c>
      <c r="V9" s="3">
        <f t="shared" si="5"/>
        <v>2017</v>
      </c>
      <c r="W9" s="1">
        <f t="shared" si="6"/>
        <v>15402.993258745357</v>
      </c>
      <c r="X9" s="2">
        <f>VLOOKUP(F9,[7]vehicle_details!$A$1:$C$21,3,FALSE)</f>
        <v>1.5</v>
      </c>
      <c r="Y9" s="2">
        <v>13000</v>
      </c>
      <c r="Z9" s="2">
        <f t="shared" si="12"/>
        <v>1</v>
      </c>
      <c r="AA9" s="1">
        <f t="shared" si="7"/>
        <v>11900</v>
      </c>
      <c r="AB9" s="1">
        <f t="shared" si="8"/>
        <v>24900</v>
      </c>
      <c r="AC9" s="1">
        <f>VLOOKUP(F9,[6]vehicle_details!$A$2:$J$21,10,FALSE)</f>
        <v>752000</v>
      </c>
      <c r="AD9" s="1">
        <f t="shared" si="9"/>
        <v>29082.993258745359</v>
      </c>
      <c r="AE9" s="1">
        <f t="shared" si="10"/>
        <v>53982.993258745359</v>
      </c>
      <c r="AG9" s="7"/>
      <c r="AH9" s="7"/>
      <c r="AI9" s="7"/>
      <c r="AJ9" s="7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ht="15.75" customHeight="1" x14ac:dyDescent="0.3">
      <c r="A10" s="2">
        <v>1296</v>
      </c>
      <c r="B10" s="2" t="s">
        <v>100</v>
      </c>
      <c r="C10" s="2">
        <v>115</v>
      </c>
      <c r="D10" s="2" t="s">
        <v>99</v>
      </c>
      <c r="E10" s="4">
        <v>43279</v>
      </c>
      <c r="F10" s="2">
        <v>71249</v>
      </c>
      <c r="G10" s="2" t="s">
        <v>3</v>
      </c>
      <c r="H10" s="2">
        <v>2018</v>
      </c>
      <c r="I10" s="2" t="str">
        <f>VLOOKUP(A10,[1]Payouts!$A$4:$C$54,3,FALSE)</f>
        <v>Rampura Branch</v>
      </c>
      <c r="J10" s="2" t="str">
        <f>VLOOKUP(C10,[2]location!$A$2:$C$29,3,FALSE)</f>
        <v>AMD</v>
      </c>
      <c r="K10" s="2" t="str">
        <f>VLOOKUP(L10,[3]vehicle_mileage!$A$2:$B$21,2,FALSE)</f>
        <v>Ahmedabad</v>
      </c>
      <c r="L10" s="2" t="str">
        <f>VLOOKUP(F10,[4]vehicle_details!$A$2:$B$21,2,FALSE)</f>
        <v>AL Dost</v>
      </c>
      <c r="M10" s="3">
        <f>VLOOKUP(L10,[3]vehicle_mileage!$A$2:$C$21,3,FALSE)</f>
        <v>12</v>
      </c>
      <c r="N10" s="3">
        <f t="shared" si="0"/>
        <v>133.33333333333334</v>
      </c>
      <c r="O10" s="1">
        <f t="shared" si="11"/>
        <v>9600</v>
      </c>
      <c r="P10" s="1">
        <f>VLOOKUP(L10,[5]maintenance!$A$2:$E$21,5,FALSE)</f>
        <v>4080</v>
      </c>
      <c r="Q10" s="23" t="str">
        <f t="shared" si="1"/>
        <v>Financed (4 yrs)</v>
      </c>
      <c r="R10" s="3" t="str">
        <f t="shared" si="2"/>
        <v>Financed (4 yrs)</v>
      </c>
      <c r="S10" s="1">
        <f t="shared" si="3"/>
        <v>4</v>
      </c>
      <c r="T10" s="2">
        <f t="shared" si="4"/>
        <v>48</v>
      </c>
      <c r="U10" s="1">
        <f>VLOOKUP(F10,[6]vehicle_details!$A$2:$H$21,8,FALSE)</f>
        <v>401600</v>
      </c>
      <c r="V10" s="3">
        <f t="shared" si="5"/>
        <v>2022</v>
      </c>
      <c r="W10" s="1">
        <f t="shared" si="6"/>
        <v>10282.317308364587</v>
      </c>
      <c r="X10" s="2">
        <f>VLOOKUP(F10,[7]vehicle_details!$A$1:$C$21,3,FALSE)</f>
        <v>1.25</v>
      </c>
      <c r="Y10" s="2">
        <v>13000</v>
      </c>
      <c r="Z10" s="2">
        <f t="shared" si="12"/>
        <v>1</v>
      </c>
      <c r="AA10" s="1">
        <f t="shared" si="7"/>
        <v>11900</v>
      </c>
      <c r="AB10" s="1">
        <f t="shared" si="8"/>
        <v>24900</v>
      </c>
      <c r="AC10" s="1">
        <f>VLOOKUP(F10,[6]vehicle_details!$A$2:$J$21,10,FALSE)</f>
        <v>502000</v>
      </c>
      <c r="AD10" s="1">
        <f t="shared" si="9"/>
        <v>23962.317308364589</v>
      </c>
      <c r="AE10" s="1">
        <f t="shared" si="10"/>
        <v>48862.317308364589</v>
      </c>
      <c r="AG10" s="7"/>
      <c r="AH10" s="7"/>
      <c r="AI10" s="7"/>
      <c r="AJ10" s="7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spans="1:48" ht="15.75" customHeight="1" x14ac:dyDescent="0.3">
      <c r="A11" s="2">
        <v>1324</v>
      </c>
      <c r="B11" s="2" t="s">
        <v>98</v>
      </c>
      <c r="C11" s="2">
        <v>115</v>
      </c>
      <c r="D11" s="2" t="s">
        <v>97</v>
      </c>
      <c r="E11" s="4">
        <v>43300</v>
      </c>
      <c r="F11" s="2">
        <v>71231</v>
      </c>
      <c r="G11" s="2" t="s">
        <v>3</v>
      </c>
      <c r="H11" s="2">
        <v>2017</v>
      </c>
      <c r="I11" s="2" t="str">
        <f>VLOOKUP(A11,[1]Payouts!$A$4:$C$54,3,FALSE)</f>
        <v>Rampura Branch</v>
      </c>
      <c r="J11" s="2" t="str">
        <f>VLOOKUP(C11,[2]location!$A$2:$C$29,3,FALSE)</f>
        <v>AMD</v>
      </c>
      <c r="K11" s="2" t="str">
        <f>VLOOKUP(L11,[3]vehicle_mileage!$A$2:$B$21,2,FALSE)</f>
        <v>Ahmedabad</v>
      </c>
      <c r="L11" s="2" t="str">
        <f>VLOOKUP(F11,[4]vehicle_details!$A$2:$B$21,2,FALSE)</f>
        <v>Tata Ace</v>
      </c>
      <c r="M11" s="3">
        <f>VLOOKUP(L11,[3]vehicle_mileage!$A$2:$C$21,3,FALSE)</f>
        <v>14</v>
      </c>
      <c r="N11" s="3">
        <f t="shared" si="0"/>
        <v>114.28571428571429</v>
      </c>
      <c r="O11" s="1">
        <f t="shared" si="11"/>
        <v>8228.5714285714294</v>
      </c>
      <c r="P11" s="1">
        <f>VLOOKUP(L11,[5]maintenance!$A$2:$E$21,5,FALSE)</f>
        <v>4080</v>
      </c>
      <c r="Q11" s="23" t="str">
        <f t="shared" si="1"/>
        <v>Financed (4 yrs)</v>
      </c>
      <c r="R11" s="3" t="str">
        <f t="shared" si="2"/>
        <v>Financed (4 yrs)</v>
      </c>
      <c r="S11" s="1">
        <f t="shared" si="3"/>
        <v>4</v>
      </c>
      <c r="T11" s="2">
        <f t="shared" si="4"/>
        <v>48</v>
      </c>
      <c r="U11" s="1">
        <f>VLOOKUP(F11,[6]vehicle_details!$A$2:$H$21,8,FALSE)</f>
        <v>321440</v>
      </c>
      <c r="V11" s="3">
        <f t="shared" si="5"/>
        <v>2021</v>
      </c>
      <c r="W11" s="1">
        <f t="shared" si="6"/>
        <v>8229.9503874519742</v>
      </c>
      <c r="X11" s="2">
        <f>VLOOKUP(F11,[7]vehicle_details!$A$1:$C$21,3,FALSE)</f>
        <v>0.75</v>
      </c>
      <c r="Y11" s="2">
        <v>13000</v>
      </c>
      <c r="Z11" s="2">
        <f t="shared" si="12"/>
        <v>1</v>
      </c>
      <c r="AA11" s="1">
        <f t="shared" si="7"/>
        <v>11900</v>
      </c>
      <c r="AB11" s="1">
        <f t="shared" si="8"/>
        <v>24900</v>
      </c>
      <c r="AC11" s="1">
        <f>VLOOKUP(F11,[6]vehicle_details!$A$2:$J$21,10,FALSE)</f>
        <v>401800</v>
      </c>
      <c r="AD11" s="1">
        <f t="shared" si="9"/>
        <v>20538.521816023404</v>
      </c>
      <c r="AE11" s="1">
        <f t="shared" si="10"/>
        <v>45438.521816023407</v>
      </c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48" ht="15.75" customHeight="1" x14ac:dyDescent="0.3">
      <c r="A12" s="2">
        <v>1203</v>
      </c>
      <c r="B12" s="2" t="s">
        <v>96</v>
      </c>
      <c r="C12" s="2">
        <v>116</v>
      </c>
      <c r="D12" s="2" t="s">
        <v>95</v>
      </c>
      <c r="E12" s="4">
        <v>43197</v>
      </c>
      <c r="F12" s="2">
        <v>71243</v>
      </c>
      <c r="G12" s="2" t="s">
        <v>94</v>
      </c>
      <c r="H12" s="2">
        <v>2017</v>
      </c>
      <c r="I12" s="2" t="str">
        <f>VLOOKUP(A12,[1]Payouts!$A$4:$C$54,3,FALSE)</f>
        <v>Vadodara</v>
      </c>
      <c r="J12" s="2" t="str">
        <f>VLOOKUP(C12,[2]location!$A$2:$C$29,3,FALSE)</f>
        <v>AMD</v>
      </c>
      <c r="K12" s="2" t="str">
        <f>VLOOKUP(L12,[3]vehicle_mileage!$A$2:$B$21,2,FALSE)</f>
        <v>Ahmedabad</v>
      </c>
      <c r="L12" s="2" t="str">
        <f>VLOOKUP(F12,[4]vehicle_details!$A$2:$B$21,2,FALSE)</f>
        <v>Mahindra</v>
      </c>
      <c r="M12" s="3">
        <f>VLOOKUP(L12,[3]vehicle_mileage!$A$2:$C$21,3,FALSE)</f>
        <v>12</v>
      </c>
      <c r="N12" s="3">
        <f t="shared" si="0"/>
        <v>133.33333333333334</v>
      </c>
      <c r="O12" s="1">
        <f t="shared" si="11"/>
        <v>9600</v>
      </c>
      <c r="P12" s="1">
        <f>VLOOKUP(L12,[5]maintenance!$A$2:$E$21,5,FALSE)</f>
        <v>4080</v>
      </c>
      <c r="Q12" s="23" t="str">
        <f t="shared" si="1"/>
        <v>Hired (35000)</v>
      </c>
      <c r="R12" s="3" t="str">
        <f t="shared" si="2"/>
        <v>Hired ((35000))</v>
      </c>
      <c r="S12" s="1" t="str">
        <f t="shared" si="3"/>
        <v>N/A</v>
      </c>
      <c r="T12" s="2" t="str">
        <f t="shared" si="4"/>
        <v>N/A</v>
      </c>
      <c r="U12" s="1">
        <f>VLOOKUP(F12,[6]vehicle_details!$A$2:$H$21,8,FALSE)</f>
        <v>601600</v>
      </c>
      <c r="V12" s="3" t="str">
        <f t="shared" si="5"/>
        <v>N/A</v>
      </c>
      <c r="W12" s="1">
        <f t="shared" si="6"/>
        <v>0</v>
      </c>
      <c r="X12" s="2">
        <f>VLOOKUP(F12,[7]vehicle_details!$A$1:$C$21,3,FALSE)</f>
        <v>1.5</v>
      </c>
      <c r="Y12" s="2">
        <v>13000</v>
      </c>
      <c r="Z12" s="2">
        <f t="shared" si="12"/>
        <v>1</v>
      </c>
      <c r="AA12" s="1">
        <f t="shared" si="7"/>
        <v>11900</v>
      </c>
      <c r="AB12" s="1">
        <f t="shared" si="8"/>
        <v>24900</v>
      </c>
      <c r="AC12" s="1">
        <f>VLOOKUP(F12,[6]vehicle_details!$A$2:$J$21,10,FALSE)</f>
        <v>752000</v>
      </c>
      <c r="AD12" s="1">
        <f t="shared" si="9"/>
        <v>13680</v>
      </c>
      <c r="AE12" s="1">
        <f t="shared" si="10"/>
        <v>38580</v>
      </c>
      <c r="AF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ht="15.75" customHeight="1" x14ac:dyDescent="0.3">
      <c r="A13" s="2">
        <v>1336</v>
      </c>
      <c r="B13" s="2" t="s">
        <v>93</v>
      </c>
      <c r="C13" s="2">
        <v>117</v>
      </c>
      <c r="D13" s="2" t="s">
        <v>92</v>
      </c>
      <c r="E13" s="4">
        <v>43315</v>
      </c>
      <c r="F13" s="2">
        <v>71231</v>
      </c>
      <c r="G13" s="2" t="s">
        <v>3</v>
      </c>
      <c r="H13" s="2">
        <v>2014</v>
      </c>
      <c r="I13" s="2" t="str">
        <f>VLOOKUP(A13,[1]Payouts!$A$4:$C$54,3,FALSE)</f>
        <v>Jamnager</v>
      </c>
      <c r="J13" s="2" t="str">
        <f>VLOOKUP(C13,[2]location!$A$2:$C$29,3,FALSE)</f>
        <v>AMD</v>
      </c>
      <c r="K13" s="2" t="str">
        <f>VLOOKUP(L13,[3]vehicle_mileage!$A$2:$B$21,2,FALSE)</f>
        <v>Ahmedabad</v>
      </c>
      <c r="L13" s="2" t="str">
        <f>VLOOKUP(F13,[4]vehicle_details!$A$2:$B$21,2,FALSE)</f>
        <v>Tata Ace</v>
      </c>
      <c r="M13" s="3">
        <f>VLOOKUP(L13,[3]vehicle_mileage!$A$2:$C$21,3,FALSE)</f>
        <v>14</v>
      </c>
      <c r="N13" s="3">
        <f t="shared" si="0"/>
        <v>114.28571428571429</v>
      </c>
      <c r="O13" s="1">
        <f t="shared" si="11"/>
        <v>8228.5714285714294</v>
      </c>
      <c r="P13" s="1">
        <f>VLOOKUP(L13,[5]maintenance!$A$2:$E$21,5,FALSE)</f>
        <v>4080</v>
      </c>
      <c r="Q13" s="23" t="str">
        <f t="shared" si="1"/>
        <v>Financed (4 yrs)</v>
      </c>
      <c r="R13" s="3" t="str">
        <f t="shared" si="2"/>
        <v>Financed (4 yrs)</v>
      </c>
      <c r="S13" s="1">
        <f t="shared" si="3"/>
        <v>4</v>
      </c>
      <c r="T13" s="2">
        <f t="shared" si="4"/>
        <v>48</v>
      </c>
      <c r="U13" s="1">
        <f>VLOOKUP(F13,[6]vehicle_details!$A$2:$H$21,8,FALSE)</f>
        <v>321440</v>
      </c>
      <c r="V13" s="3">
        <f t="shared" si="5"/>
        <v>2018</v>
      </c>
      <c r="W13" s="1">
        <f t="shared" si="6"/>
        <v>8229.9503874519742</v>
      </c>
      <c r="X13" s="2">
        <f>VLOOKUP(F13,[7]vehicle_details!$A$1:$C$21,3,FALSE)</f>
        <v>0.75</v>
      </c>
      <c r="Y13" s="2">
        <v>13000</v>
      </c>
      <c r="Z13" s="2">
        <f t="shared" si="12"/>
        <v>1</v>
      </c>
      <c r="AA13" s="1">
        <f t="shared" si="7"/>
        <v>11900</v>
      </c>
      <c r="AB13" s="1">
        <f t="shared" si="8"/>
        <v>24900</v>
      </c>
      <c r="AC13" s="1">
        <f>VLOOKUP(F13,[6]vehicle_details!$A$2:$J$21,10,FALSE)</f>
        <v>401800</v>
      </c>
      <c r="AD13" s="1">
        <f t="shared" si="9"/>
        <v>20538.521816023404</v>
      </c>
      <c r="AE13" s="1">
        <f t="shared" si="10"/>
        <v>45438.521816023407</v>
      </c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ht="15.75" customHeight="1" x14ac:dyDescent="0.3">
      <c r="A14" s="2">
        <v>1107</v>
      </c>
      <c r="B14" s="2" t="s">
        <v>91</v>
      </c>
      <c r="C14" s="2">
        <v>118</v>
      </c>
      <c r="D14" s="2" t="s">
        <v>90</v>
      </c>
      <c r="E14" s="4">
        <v>43004</v>
      </c>
      <c r="F14" s="2">
        <v>71237</v>
      </c>
      <c r="G14" s="2" t="s">
        <v>3</v>
      </c>
      <c r="H14" s="2">
        <v>2017</v>
      </c>
      <c r="I14" s="2" t="str">
        <f>VLOOKUP(A14,[1]Payouts!$A$4:$C$54,3,FALSE)</f>
        <v>Surat</v>
      </c>
      <c r="J14" s="2" t="str">
        <f>VLOOKUP(C14,[2]location!$A$2:$C$29,3,FALSE)</f>
        <v>AMD</v>
      </c>
      <c r="K14" s="2" t="str">
        <f>VLOOKUP(L14,[3]vehicle_mileage!$A$2:$B$21,2,FALSE)</f>
        <v>Ahmedabad</v>
      </c>
      <c r="L14" s="2" t="str">
        <f>VLOOKUP(F14,[4]vehicle_details!$A$2:$B$21,2,FALSE)</f>
        <v>22 Ft</v>
      </c>
      <c r="M14" s="3">
        <f>VLOOKUP(L14,[3]vehicle_mileage!$A$2:$C$21,3,FALSE)</f>
        <v>6</v>
      </c>
      <c r="N14" s="3">
        <f t="shared" si="0"/>
        <v>266.66666666666669</v>
      </c>
      <c r="O14" s="1">
        <f t="shared" si="11"/>
        <v>19200</v>
      </c>
      <c r="P14" s="1">
        <f>VLOOKUP(L14,[5]maintenance!$A$2:$E$21,5,FALSE)</f>
        <v>4580</v>
      </c>
      <c r="Q14" s="23" t="str">
        <f t="shared" si="1"/>
        <v>Financed (4 yrs)</v>
      </c>
      <c r="R14" s="3" t="str">
        <f t="shared" si="2"/>
        <v>Financed (4 yrs)</v>
      </c>
      <c r="S14" s="1">
        <f t="shared" si="3"/>
        <v>4</v>
      </c>
      <c r="T14" s="2">
        <f t="shared" si="4"/>
        <v>48</v>
      </c>
      <c r="U14" s="1">
        <f>VLOOKUP(F14,[6]vehicle_details!$A$2:$H$21,8,FALSE)</f>
        <v>1124000</v>
      </c>
      <c r="V14" s="3">
        <f t="shared" si="5"/>
        <v>2021</v>
      </c>
      <c r="W14" s="1">
        <f t="shared" si="6"/>
        <v>28778.198841139929</v>
      </c>
      <c r="X14" s="2">
        <f>VLOOKUP(F14,[7]vehicle_details!$A$1:$C$21,3,FALSE)</f>
        <v>6.8</v>
      </c>
      <c r="Y14" s="2">
        <v>13000</v>
      </c>
      <c r="Z14" s="2">
        <f t="shared" si="12"/>
        <v>2</v>
      </c>
      <c r="AA14" s="1">
        <f t="shared" si="7"/>
        <v>23800</v>
      </c>
      <c r="AB14" s="1">
        <f t="shared" si="8"/>
        <v>36800</v>
      </c>
      <c r="AC14" s="1">
        <f>VLOOKUP(F14,[6]vehicle_details!$A$2:$J$21,10,FALSE)</f>
        <v>1405000</v>
      </c>
      <c r="AD14" s="1">
        <f t="shared" si="9"/>
        <v>52558.198841139929</v>
      </c>
      <c r="AE14" s="1">
        <f t="shared" si="10"/>
        <v>89358.198841139936</v>
      </c>
    </row>
    <row r="15" spans="1:48" ht="15.75" customHeight="1" x14ac:dyDescent="0.3">
      <c r="A15" s="2">
        <v>1107</v>
      </c>
      <c r="B15" s="2" t="s">
        <v>91</v>
      </c>
      <c r="C15" s="2">
        <v>118</v>
      </c>
      <c r="D15" s="2" t="s">
        <v>90</v>
      </c>
      <c r="E15" s="4">
        <v>43004</v>
      </c>
      <c r="F15" s="2">
        <v>71234</v>
      </c>
      <c r="G15" s="2" t="s">
        <v>3</v>
      </c>
      <c r="H15" s="2">
        <v>2017</v>
      </c>
      <c r="I15" s="2" t="str">
        <f>VLOOKUP(A15,[1]Payouts!$A$4:$C$54,3,FALSE)</f>
        <v>Surat</v>
      </c>
      <c r="J15" s="2" t="str">
        <f>VLOOKUP(C15,[2]location!$A$2:$C$29,3,FALSE)</f>
        <v>AMD</v>
      </c>
      <c r="K15" s="2" t="str">
        <f>VLOOKUP(L15,[3]vehicle_mileage!$A$2:$B$21,2,FALSE)</f>
        <v>Ahmedabad</v>
      </c>
      <c r="L15" s="2" t="str">
        <f>VLOOKUP(F15,[4]vehicle_details!$A$2:$B$21,2,FALSE)</f>
        <v>Eicher 14</v>
      </c>
      <c r="M15" s="3">
        <f>VLOOKUP(L15,[3]vehicle_mileage!$A$2:$C$21,3,FALSE)</f>
        <v>8</v>
      </c>
      <c r="N15" s="3">
        <f t="shared" si="0"/>
        <v>200</v>
      </c>
      <c r="O15" s="1">
        <f t="shared" si="11"/>
        <v>14400</v>
      </c>
      <c r="P15" s="1">
        <f>VLOOKUP(L15,[5]maintenance!$A$2:$E$21,5,FALSE)</f>
        <v>4080</v>
      </c>
      <c r="Q15" s="23" t="str">
        <f t="shared" si="1"/>
        <v>Financed (4 yrs)</v>
      </c>
      <c r="R15" s="3" t="str">
        <f t="shared" si="2"/>
        <v>Financed (4 yrs)</v>
      </c>
      <c r="S15" s="1">
        <f t="shared" si="3"/>
        <v>4</v>
      </c>
      <c r="T15" s="2">
        <f t="shared" si="4"/>
        <v>48</v>
      </c>
      <c r="U15" s="1">
        <f>VLOOKUP(F15,[6]vehicle_details!$A$2:$H$21,8,FALSE)</f>
        <v>603200</v>
      </c>
      <c r="V15" s="3">
        <f t="shared" si="5"/>
        <v>2021</v>
      </c>
      <c r="W15" s="1">
        <f t="shared" si="6"/>
        <v>15443.958666348402</v>
      </c>
      <c r="X15" s="2">
        <f>VLOOKUP(F15,[7]vehicle_details!$A$1:$C$21,3,FALSE)</f>
        <v>2.5</v>
      </c>
      <c r="Y15" s="2">
        <v>13000</v>
      </c>
      <c r="Z15" s="2">
        <f t="shared" si="12"/>
        <v>2</v>
      </c>
      <c r="AA15" s="1">
        <f t="shared" si="7"/>
        <v>23800</v>
      </c>
      <c r="AB15" s="1">
        <f t="shared" si="8"/>
        <v>36800</v>
      </c>
      <c r="AC15" s="1">
        <f>VLOOKUP(F15,[6]vehicle_details!$A$2:$J$21,10,FALSE)</f>
        <v>754000</v>
      </c>
      <c r="AD15" s="1">
        <f t="shared" si="9"/>
        <v>33923.958666348401</v>
      </c>
      <c r="AE15" s="1">
        <f t="shared" si="10"/>
        <v>70723.958666348393</v>
      </c>
    </row>
    <row r="16" spans="1:48" ht="15.75" customHeight="1" x14ac:dyDescent="0.3">
      <c r="A16" s="2">
        <v>1107</v>
      </c>
      <c r="B16" s="2" t="s">
        <v>91</v>
      </c>
      <c r="C16" s="2">
        <v>118</v>
      </c>
      <c r="D16" s="2" t="s">
        <v>90</v>
      </c>
      <c r="E16" s="4">
        <v>43004</v>
      </c>
      <c r="F16" s="2">
        <v>71235</v>
      </c>
      <c r="G16" s="2" t="s">
        <v>3</v>
      </c>
      <c r="H16" s="2">
        <v>2017</v>
      </c>
      <c r="I16" s="2" t="str">
        <f>VLOOKUP(A16,[1]Payouts!$A$4:$C$54,3,FALSE)</f>
        <v>Surat</v>
      </c>
      <c r="J16" s="2" t="str">
        <f>VLOOKUP(C16,[2]location!$A$2:$C$29,3,FALSE)</f>
        <v>AMD</v>
      </c>
      <c r="K16" s="2" t="str">
        <f>VLOOKUP(L16,[3]vehicle_mileage!$A$2:$B$21,2,FALSE)</f>
        <v>Ahmedabad</v>
      </c>
      <c r="L16" s="2" t="str">
        <f>VLOOKUP(F16,[4]vehicle_details!$A$2:$B$21,2,FALSE)</f>
        <v>Eicher 17</v>
      </c>
      <c r="M16" s="3">
        <f>VLOOKUP(L16,[3]vehicle_mileage!$A$2:$C$21,3,FALSE)</f>
        <v>7</v>
      </c>
      <c r="N16" s="3">
        <f t="shared" si="0"/>
        <v>228.57142857142858</v>
      </c>
      <c r="O16" s="1">
        <f t="shared" si="11"/>
        <v>16457.142857142859</v>
      </c>
      <c r="P16" s="1">
        <f>VLOOKUP(L16,[5]maintenance!$A$2:$E$21,5,FALSE)</f>
        <v>4580</v>
      </c>
      <c r="Q16" s="23" t="str">
        <f t="shared" si="1"/>
        <v>Financed (4 yrs)</v>
      </c>
      <c r="R16" s="3" t="str">
        <f t="shared" si="2"/>
        <v>Financed (4 yrs)</v>
      </c>
      <c r="S16" s="1">
        <f t="shared" si="3"/>
        <v>4</v>
      </c>
      <c r="T16" s="2">
        <f t="shared" si="4"/>
        <v>48</v>
      </c>
      <c r="U16" s="1">
        <f>VLOOKUP(F16,[6]vehicle_details!$A$2:$H$21,8,FALSE)</f>
        <v>924000</v>
      </c>
      <c r="V16" s="3">
        <f t="shared" si="5"/>
        <v>2021</v>
      </c>
      <c r="W16" s="1">
        <f t="shared" si="6"/>
        <v>23657.522890759155</v>
      </c>
      <c r="X16" s="2">
        <f>VLOOKUP(F16,[7]vehicle_details!$A$1:$C$21,3,FALSE)</f>
        <v>4.5</v>
      </c>
      <c r="Y16" s="2">
        <v>13000</v>
      </c>
      <c r="Z16" s="2">
        <f t="shared" si="12"/>
        <v>2</v>
      </c>
      <c r="AA16" s="1">
        <f t="shared" si="7"/>
        <v>23800</v>
      </c>
      <c r="AB16" s="1">
        <f t="shared" si="8"/>
        <v>36800</v>
      </c>
      <c r="AC16" s="1">
        <f>VLOOKUP(F16,[6]vehicle_details!$A$2:$J$21,10,FALSE)</f>
        <v>1155000</v>
      </c>
      <c r="AD16" s="1">
        <f t="shared" si="9"/>
        <v>44694.665747902014</v>
      </c>
      <c r="AE16" s="1">
        <f t="shared" si="10"/>
        <v>81494.665747902007</v>
      </c>
    </row>
    <row r="17" spans="1:31" ht="15.75" customHeight="1" x14ac:dyDescent="0.3">
      <c r="A17" s="2">
        <v>1318</v>
      </c>
      <c r="B17" s="2" t="s">
        <v>89</v>
      </c>
      <c r="C17" s="2">
        <v>116</v>
      </c>
      <c r="D17" s="2" t="s">
        <v>88</v>
      </c>
      <c r="E17" s="4">
        <v>43297</v>
      </c>
      <c r="F17" s="2">
        <v>71231</v>
      </c>
      <c r="G17" s="2" t="s">
        <v>10</v>
      </c>
      <c r="H17" s="2">
        <v>2010</v>
      </c>
      <c r="I17" s="2" t="str">
        <f>VLOOKUP(A17,[1]Payouts!$A$4:$C$54,3,FALSE)</f>
        <v>Vadodara</v>
      </c>
      <c r="J17" s="2" t="str">
        <f>VLOOKUP(C17,[2]location!$A$2:$C$29,3,FALSE)</f>
        <v>AMD</v>
      </c>
      <c r="K17" s="2" t="str">
        <f>VLOOKUP(L17,[3]vehicle_mileage!$A$2:$B$21,2,FALSE)</f>
        <v>Ahmedabad</v>
      </c>
      <c r="L17" s="2" t="str">
        <f>VLOOKUP(F17,[4]vehicle_details!$A$2:$B$21,2,FALSE)</f>
        <v>Tata Ace</v>
      </c>
      <c r="M17" s="3">
        <f>VLOOKUP(L17,[3]vehicle_mileage!$A$2:$C$21,3,FALSE)</f>
        <v>14</v>
      </c>
      <c r="N17" s="3">
        <f t="shared" si="0"/>
        <v>114.28571428571429</v>
      </c>
      <c r="O17" s="1">
        <f t="shared" si="11"/>
        <v>8228.5714285714294</v>
      </c>
      <c r="P17" s="1">
        <f>VLOOKUP(L17,[5]maintenance!$A$2:$E$21,5,FALSE)</f>
        <v>4080</v>
      </c>
      <c r="Q17" s="23" t="str">
        <f t="shared" si="1"/>
        <v>Purchase</v>
      </c>
      <c r="R17" s="3" t="str">
        <f t="shared" si="2"/>
        <v>Purchase</v>
      </c>
      <c r="S17" s="1" t="str">
        <f t="shared" si="3"/>
        <v>N/A</v>
      </c>
      <c r="T17" s="2" t="str">
        <f t="shared" si="4"/>
        <v>N/A</v>
      </c>
      <c r="U17" s="1">
        <f>VLOOKUP(F17,[6]vehicle_details!$A$2:$H$21,8,FALSE)</f>
        <v>321440</v>
      </c>
      <c r="V17" s="3" t="str">
        <f t="shared" si="5"/>
        <v>N/A</v>
      </c>
      <c r="W17" s="1">
        <f t="shared" si="6"/>
        <v>0</v>
      </c>
      <c r="X17" s="2">
        <f>VLOOKUP(F17,[7]vehicle_details!$A$1:$C$21,3,FALSE)</f>
        <v>0.75</v>
      </c>
      <c r="Y17" s="2">
        <v>13000</v>
      </c>
      <c r="Z17" s="2">
        <f t="shared" si="12"/>
        <v>1</v>
      </c>
      <c r="AA17" s="1">
        <f t="shared" si="7"/>
        <v>11900</v>
      </c>
      <c r="AB17" s="1">
        <f t="shared" si="8"/>
        <v>24900</v>
      </c>
      <c r="AC17" s="1">
        <f>VLOOKUP(F17,[6]vehicle_details!$A$2:$J$21,10,FALSE)</f>
        <v>401800</v>
      </c>
      <c r="AD17" s="1">
        <f t="shared" si="9"/>
        <v>12308.571428571429</v>
      </c>
      <c r="AE17" s="1">
        <f t="shared" si="10"/>
        <v>37208.571428571428</v>
      </c>
    </row>
    <row r="18" spans="1:31" ht="15.75" customHeight="1" x14ac:dyDescent="0.3">
      <c r="A18" s="2">
        <v>1057</v>
      </c>
      <c r="B18" s="2" t="s">
        <v>87</v>
      </c>
      <c r="C18" s="2">
        <v>119</v>
      </c>
      <c r="D18" s="2" t="s">
        <v>86</v>
      </c>
      <c r="E18" s="4">
        <v>42836</v>
      </c>
      <c r="F18" s="2">
        <v>71236</v>
      </c>
      <c r="G18" s="2" t="s">
        <v>3</v>
      </c>
      <c r="H18" s="2">
        <v>2018</v>
      </c>
      <c r="I18" s="2" t="str">
        <f>VLOOKUP(A18,[1]Payouts!$A$4:$C$54,3,FALSE)</f>
        <v>Ahmmedabad City</v>
      </c>
      <c r="J18" s="2" t="str">
        <f>VLOOKUP(C18,[2]location!$A$2:$C$29,3,FALSE)</f>
        <v>AMD</v>
      </c>
      <c r="K18" s="2" t="str">
        <f>VLOOKUP(L18,[3]vehicle_mileage!$A$2:$B$21,2,FALSE)</f>
        <v>Ahmedabad</v>
      </c>
      <c r="L18" s="2" t="str">
        <f>VLOOKUP(F18,[4]vehicle_details!$A$2:$B$21,2,FALSE)</f>
        <v>Eicher 19</v>
      </c>
      <c r="M18" s="3">
        <f>VLOOKUP(L18,[3]vehicle_mileage!$A$2:$C$21,3,FALSE)</f>
        <v>7</v>
      </c>
      <c r="N18" s="3">
        <f t="shared" si="0"/>
        <v>228.57142857142858</v>
      </c>
      <c r="O18" s="1">
        <f t="shared" si="11"/>
        <v>16457.142857142859</v>
      </c>
      <c r="P18" s="1">
        <f>VLOOKUP(L18,[5]maintenance!$A$2:$E$21,5,FALSE)</f>
        <v>4580</v>
      </c>
      <c r="Q18" s="23" t="str">
        <f t="shared" si="1"/>
        <v>Financed (4 yrs)</v>
      </c>
      <c r="R18" s="3" t="str">
        <f t="shared" si="2"/>
        <v>Financed (4 yrs)</v>
      </c>
      <c r="S18" s="1">
        <f t="shared" si="3"/>
        <v>4</v>
      </c>
      <c r="T18" s="2">
        <f t="shared" si="4"/>
        <v>48</v>
      </c>
      <c r="U18" s="1">
        <f>VLOOKUP(F18,[6]vehicle_details!$A$2:$H$21,8,FALSE)</f>
        <v>924000</v>
      </c>
      <c r="V18" s="3">
        <f t="shared" si="5"/>
        <v>2022</v>
      </c>
      <c r="W18" s="1">
        <f t="shared" si="6"/>
        <v>23657.522890759155</v>
      </c>
      <c r="X18" s="2">
        <f>VLOOKUP(F18,[7]vehicle_details!$A$1:$C$21,3,FALSE)</f>
        <v>6.5</v>
      </c>
      <c r="Y18" s="2">
        <v>13000</v>
      </c>
      <c r="Z18" s="2">
        <f t="shared" si="12"/>
        <v>2</v>
      </c>
      <c r="AA18" s="1">
        <f t="shared" si="7"/>
        <v>23800</v>
      </c>
      <c r="AB18" s="1">
        <f t="shared" si="8"/>
        <v>36800</v>
      </c>
      <c r="AC18" s="1">
        <f>VLOOKUP(F18,[6]vehicle_details!$A$2:$J$21,10,FALSE)</f>
        <v>1155000</v>
      </c>
      <c r="AD18" s="1">
        <f t="shared" si="9"/>
        <v>44694.665747902014</v>
      </c>
      <c r="AE18" s="1">
        <f t="shared" si="10"/>
        <v>81494.665747902007</v>
      </c>
    </row>
    <row r="19" spans="1:31" ht="15.75" customHeight="1" x14ac:dyDescent="0.3">
      <c r="A19" s="2">
        <v>1057</v>
      </c>
      <c r="B19" s="2" t="s">
        <v>87</v>
      </c>
      <c r="C19" s="2">
        <v>119</v>
      </c>
      <c r="D19" s="2" t="s">
        <v>86</v>
      </c>
      <c r="E19" s="4">
        <v>42836</v>
      </c>
      <c r="F19" s="2">
        <v>71234</v>
      </c>
      <c r="G19" s="2" t="s">
        <v>3</v>
      </c>
      <c r="H19" s="2">
        <v>2018</v>
      </c>
      <c r="I19" s="2" t="str">
        <f>VLOOKUP(A19,[1]Payouts!$A$4:$C$54,3,FALSE)</f>
        <v>Ahmmedabad City</v>
      </c>
      <c r="J19" s="2" t="str">
        <f>VLOOKUP(C19,[2]location!$A$2:$C$29,3,FALSE)</f>
        <v>AMD</v>
      </c>
      <c r="K19" s="2" t="str">
        <f>VLOOKUP(L19,[3]vehicle_mileage!$A$2:$B$21,2,FALSE)</f>
        <v>Ahmedabad</v>
      </c>
      <c r="L19" s="2" t="str">
        <f>VLOOKUP(F19,[4]vehicle_details!$A$2:$B$21,2,FALSE)</f>
        <v>Eicher 14</v>
      </c>
      <c r="M19" s="3">
        <f>VLOOKUP(L19,[3]vehicle_mileage!$A$2:$C$21,3,FALSE)</f>
        <v>8</v>
      </c>
      <c r="N19" s="3">
        <f t="shared" si="0"/>
        <v>200</v>
      </c>
      <c r="O19" s="1">
        <f t="shared" si="11"/>
        <v>14400</v>
      </c>
      <c r="P19" s="1">
        <f>VLOOKUP(L19,[5]maintenance!$A$2:$E$21,5,FALSE)</f>
        <v>4080</v>
      </c>
      <c r="Q19" s="23" t="str">
        <f t="shared" si="1"/>
        <v>Financed (4 yrs)</v>
      </c>
      <c r="R19" s="3" t="str">
        <f t="shared" si="2"/>
        <v>Financed (4 yrs)</v>
      </c>
      <c r="S19" s="1">
        <f t="shared" si="3"/>
        <v>4</v>
      </c>
      <c r="T19" s="2">
        <f t="shared" si="4"/>
        <v>48</v>
      </c>
      <c r="U19" s="1">
        <f>VLOOKUP(F19,[6]vehicle_details!$A$2:$H$21,8,FALSE)</f>
        <v>603200</v>
      </c>
      <c r="V19" s="3">
        <f t="shared" si="5"/>
        <v>2022</v>
      </c>
      <c r="W19" s="1">
        <f t="shared" si="6"/>
        <v>15443.958666348402</v>
      </c>
      <c r="X19" s="2">
        <f>VLOOKUP(F19,[7]vehicle_details!$A$1:$C$21,3,FALSE)</f>
        <v>2.5</v>
      </c>
      <c r="Y19" s="2">
        <v>13000</v>
      </c>
      <c r="Z19" s="2">
        <f t="shared" si="12"/>
        <v>2</v>
      </c>
      <c r="AA19" s="1">
        <f t="shared" si="7"/>
        <v>23800</v>
      </c>
      <c r="AB19" s="1">
        <f t="shared" si="8"/>
        <v>36800</v>
      </c>
      <c r="AC19" s="1">
        <f>VLOOKUP(F19,[6]vehicle_details!$A$2:$J$21,10,FALSE)</f>
        <v>754000</v>
      </c>
      <c r="AD19" s="1">
        <f t="shared" si="9"/>
        <v>33923.958666348401</v>
      </c>
      <c r="AE19" s="1">
        <f t="shared" si="10"/>
        <v>70723.958666348393</v>
      </c>
    </row>
    <row r="20" spans="1:31" ht="15.75" customHeight="1" x14ac:dyDescent="0.3">
      <c r="A20" s="2">
        <v>1275</v>
      </c>
      <c r="B20" s="2" t="s">
        <v>85</v>
      </c>
      <c r="C20" s="2">
        <v>120</v>
      </c>
      <c r="D20" s="2" t="s">
        <v>84</v>
      </c>
      <c r="E20" s="4">
        <v>43265</v>
      </c>
      <c r="F20" s="2">
        <v>71231</v>
      </c>
      <c r="G20" s="2" t="s">
        <v>3</v>
      </c>
      <c r="H20" s="2">
        <v>2014</v>
      </c>
      <c r="I20" s="2" t="str">
        <f>VLOOKUP(A20,[1]Payouts!$A$4:$C$54,3,FALSE)</f>
        <v>Sanand</v>
      </c>
      <c r="J20" s="2" t="str">
        <f>VLOOKUP(C20,[2]location!$A$2:$C$29,3,FALSE)</f>
        <v>AMD</v>
      </c>
      <c r="K20" s="2" t="str">
        <f>VLOOKUP(L20,[3]vehicle_mileage!$A$2:$B$21,2,FALSE)</f>
        <v>Ahmedabad</v>
      </c>
      <c r="L20" s="2" t="str">
        <f>VLOOKUP(F20,[4]vehicle_details!$A$2:$B$21,2,FALSE)</f>
        <v>Tata Ace</v>
      </c>
      <c r="M20" s="3">
        <f>VLOOKUP(L20,[3]vehicle_mileage!$A$2:$C$21,3,FALSE)</f>
        <v>14</v>
      </c>
      <c r="N20" s="3">
        <f t="shared" si="0"/>
        <v>114.28571428571429</v>
      </c>
      <c r="O20" s="1">
        <f t="shared" si="11"/>
        <v>8228.5714285714294</v>
      </c>
      <c r="P20" s="1">
        <f>VLOOKUP(L20,[5]maintenance!$A$2:$E$21,5,FALSE)</f>
        <v>4080</v>
      </c>
      <c r="Q20" s="23" t="str">
        <f t="shared" si="1"/>
        <v>Financed (4 yrs)</v>
      </c>
      <c r="R20" s="3" t="str">
        <f t="shared" si="2"/>
        <v>Financed (4 yrs)</v>
      </c>
      <c r="S20" s="1">
        <f t="shared" si="3"/>
        <v>4</v>
      </c>
      <c r="T20" s="2">
        <f t="shared" si="4"/>
        <v>48</v>
      </c>
      <c r="U20" s="1">
        <f>VLOOKUP(F20,[6]vehicle_details!$A$2:$H$21,8,FALSE)</f>
        <v>321440</v>
      </c>
      <c r="V20" s="3">
        <f t="shared" si="5"/>
        <v>2018</v>
      </c>
      <c r="W20" s="1">
        <f t="shared" si="6"/>
        <v>8229.9503874519742</v>
      </c>
      <c r="X20" s="2">
        <f>VLOOKUP(F20,[7]vehicle_details!$A$1:$C$21,3,FALSE)</f>
        <v>0.75</v>
      </c>
      <c r="Y20" s="2">
        <v>13000</v>
      </c>
      <c r="Z20" s="2">
        <f t="shared" si="12"/>
        <v>1</v>
      </c>
      <c r="AA20" s="1">
        <f t="shared" si="7"/>
        <v>11900</v>
      </c>
      <c r="AB20" s="1">
        <f t="shared" si="8"/>
        <v>24900</v>
      </c>
      <c r="AC20" s="1">
        <f>VLOOKUP(F20,[6]vehicle_details!$A$2:$J$21,10,FALSE)</f>
        <v>401800</v>
      </c>
      <c r="AD20" s="1">
        <f t="shared" si="9"/>
        <v>20538.521816023404</v>
      </c>
      <c r="AE20" s="1">
        <f t="shared" si="10"/>
        <v>45438.521816023407</v>
      </c>
    </row>
    <row r="21" spans="1:31" ht="15.75" customHeight="1" x14ac:dyDescent="0.3">
      <c r="A21" s="2">
        <v>1339</v>
      </c>
      <c r="B21" s="2" t="s">
        <v>83</v>
      </c>
      <c r="C21" s="2">
        <v>112</v>
      </c>
      <c r="D21" s="2" t="s">
        <v>82</v>
      </c>
      <c r="E21" s="4">
        <v>43325</v>
      </c>
      <c r="F21" s="2">
        <v>71231</v>
      </c>
      <c r="G21" s="2" t="s">
        <v>3</v>
      </c>
      <c r="H21" s="2">
        <v>2018</v>
      </c>
      <c r="I21" s="2" t="str">
        <f>VLOOKUP(A21,[1]Payouts!$A$4:$C$54,3,FALSE)</f>
        <v>Vapi</v>
      </c>
      <c r="J21" s="2" t="str">
        <f>VLOOKUP(C21,[2]location!$A$2:$C$29,3,FALSE)</f>
        <v>AMD</v>
      </c>
      <c r="K21" s="2" t="str">
        <f>VLOOKUP(L21,[3]vehicle_mileage!$A$2:$B$21,2,FALSE)</f>
        <v>Ahmedabad</v>
      </c>
      <c r="L21" s="2" t="str">
        <f>VLOOKUP(F21,[4]vehicle_details!$A$2:$B$21,2,FALSE)</f>
        <v>Tata Ace</v>
      </c>
      <c r="M21" s="3">
        <f>VLOOKUP(L21,[3]vehicle_mileage!$A$2:$C$21,3,FALSE)</f>
        <v>14</v>
      </c>
      <c r="N21" s="3">
        <f t="shared" si="0"/>
        <v>114.28571428571429</v>
      </c>
      <c r="O21" s="1">
        <f t="shared" si="11"/>
        <v>8228.5714285714294</v>
      </c>
      <c r="P21" s="1">
        <f>VLOOKUP(L21,[5]maintenance!$A$2:$E$21,5,FALSE)</f>
        <v>4080</v>
      </c>
      <c r="Q21" s="23" t="str">
        <f t="shared" si="1"/>
        <v>Financed (4 yrs)</v>
      </c>
      <c r="R21" s="3" t="str">
        <f t="shared" si="2"/>
        <v>Financed (4 yrs)</v>
      </c>
      <c r="S21" s="1">
        <f t="shared" si="3"/>
        <v>4</v>
      </c>
      <c r="T21" s="2">
        <f t="shared" si="4"/>
        <v>48</v>
      </c>
      <c r="U21" s="1">
        <f>VLOOKUP(F21,[6]vehicle_details!$A$2:$H$21,8,FALSE)</f>
        <v>321440</v>
      </c>
      <c r="V21" s="3">
        <f t="shared" si="5"/>
        <v>2022</v>
      </c>
      <c r="W21" s="1">
        <f t="shared" si="6"/>
        <v>8229.9503874519742</v>
      </c>
      <c r="X21" s="2">
        <f>VLOOKUP(F21,[7]vehicle_details!$A$1:$C$21,3,FALSE)</f>
        <v>0.75</v>
      </c>
      <c r="Y21" s="2">
        <v>13000</v>
      </c>
      <c r="Z21" s="2">
        <f t="shared" si="12"/>
        <v>1</v>
      </c>
      <c r="AA21" s="1">
        <f t="shared" si="7"/>
        <v>11900</v>
      </c>
      <c r="AB21" s="1">
        <f t="shared" si="8"/>
        <v>24900</v>
      </c>
      <c r="AC21" s="1">
        <f>VLOOKUP(F21,[6]vehicle_details!$A$2:$J$21,10,FALSE)</f>
        <v>401800</v>
      </c>
      <c r="AD21" s="1">
        <f t="shared" si="9"/>
        <v>20538.521816023404</v>
      </c>
      <c r="AE21" s="1">
        <f t="shared" si="10"/>
        <v>45438.521816023407</v>
      </c>
    </row>
    <row r="22" spans="1:31" ht="15.75" customHeight="1" x14ac:dyDescent="0.3">
      <c r="A22" s="2">
        <v>1334</v>
      </c>
      <c r="B22" s="2" t="s">
        <v>81</v>
      </c>
      <c r="C22" s="2">
        <v>121</v>
      </c>
      <c r="D22" s="2" t="s">
        <v>80</v>
      </c>
      <c r="E22" s="4">
        <v>43323</v>
      </c>
      <c r="F22" s="2">
        <v>71246</v>
      </c>
      <c r="G22" s="2" t="s">
        <v>10</v>
      </c>
      <c r="H22" s="2">
        <v>2012</v>
      </c>
      <c r="I22" s="2" t="str">
        <f>VLOOKUP(A22,[1]Payouts!$A$4:$C$54,3,FALSE)</f>
        <v>Rajkot</v>
      </c>
      <c r="J22" s="2" t="str">
        <f>VLOOKUP(C22,[2]location!$A$2:$C$29,3,FALSE)</f>
        <v>AMD</v>
      </c>
      <c r="K22" s="2" t="str">
        <f>VLOOKUP(L22,[3]vehicle_mileage!$A$2:$B$21,2,FALSE)</f>
        <v>Ahmedabad</v>
      </c>
      <c r="L22" s="2" t="str">
        <f>VLOOKUP(F22,[4]vehicle_details!$A$2:$B$21,2,FALSE)</f>
        <v>Super ace</v>
      </c>
      <c r="M22" s="3">
        <f>VLOOKUP(L22,[3]vehicle_mileage!$A$2:$C$21,3,FALSE)</f>
        <v>15</v>
      </c>
      <c r="N22" s="3">
        <f t="shared" si="0"/>
        <v>106.66666666666667</v>
      </c>
      <c r="O22" s="1">
        <f t="shared" si="11"/>
        <v>7680</v>
      </c>
      <c r="P22" s="1">
        <f>VLOOKUP(L22,[5]maintenance!$A$2:$E$21,5,FALSE)</f>
        <v>4080</v>
      </c>
      <c r="Q22" s="23" t="str">
        <f t="shared" si="1"/>
        <v>Purchase</v>
      </c>
      <c r="R22" s="3" t="str">
        <f t="shared" si="2"/>
        <v>Purchase</v>
      </c>
      <c r="S22" s="1" t="str">
        <f t="shared" si="3"/>
        <v>N/A</v>
      </c>
      <c r="T22" s="2" t="str">
        <f t="shared" si="4"/>
        <v>N/A</v>
      </c>
      <c r="U22" s="1">
        <f>VLOOKUP(F22,[6]vehicle_details!$A$2:$H$21,8,FALSE)</f>
        <v>441600</v>
      </c>
      <c r="V22" s="3" t="str">
        <f t="shared" si="5"/>
        <v>N/A</v>
      </c>
      <c r="W22" s="1">
        <f t="shared" si="6"/>
        <v>0</v>
      </c>
      <c r="X22" s="2">
        <f>VLOOKUP(F22,[7]vehicle_details!$A$1:$C$21,3,FALSE)</f>
        <v>1.2</v>
      </c>
      <c r="Y22" s="2">
        <v>13000</v>
      </c>
      <c r="Z22" s="2">
        <f t="shared" si="12"/>
        <v>1</v>
      </c>
      <c r="AA22" s="1">
        <f t="shared" si="7"/>
        <v>11900</v>
      </c>
      <c r="AB22" s="1">
        <f t="shared" si="8"/>
        <v>24900</v>
      </c>
      <c r="AC22" s="1">
        <f>VLOOKUP(F22,[6]vehicle_details!$A$2:$J$21,10,FALSE)</f>
        <v>552000</v>
      </c>
      <c r="AD22" s="1">
        <f t="shared" si="9"/>
        <v>11760</v>
      </c>
      <c r="AE22" s="1">
        <f t="shared" si="10"/>
        <v>36660</v>
      </c>
    </row>
    <row r="23" spans="1:31" ht="15.75" customHeight="1" x14ac:dyDescent="0.3">
      <c r="A23" s="2">
        <v>1377</v>
      </c>
      <c r="B23" s="2" t="s">
        <v>79</v>
      </c>
      <c r="C23" s="2">
        <v>114</v>
      </c>
      <c r="D23" s="2" t="s">
        <v>78</v>
      </c>
      <c r="E23" s="4">
        <v>43332</v>
      </c>
      <c r="F23" s="2">
        <v>71243</v>
      </c>
      <c r="G23" s="2" t="s">
        <v>3</v>
      </c>
      <c r="H23" s="2">
        <v>2014</v>
      </c>
      <c r="I23" s="2" t="str">
        <f>VLOOKUP(A23,[1]Payouts!$A$4:$C$54,3,FALSE)</f>
        <v>Gandhi Nager</v>
      </c>
      <c r="J23" s="2" t="str">
        <f>VLOOKUP(C23,[2]location!$A$2:$C$29,3,FALSE)</f>
        <v>AMD</v>
      </c>
      <c r="K23" s="2" t="str">
        <f>VLOOKUP(L23,[3]vehicle_mileage!$A$2:$B$21,2,FALSE)</f>
        <v>Ahmedabad</v>
      </c>
      <c r="L23" s="2" t="str">
        <f>VLOOKUP(F23,[4]vehicle_details!$A$2:$B$21,2,FALSE)</f>
        <v>Mahindra</v>
      </c>
      <c r="M23" s="3">
        <f>VLOOKUP(L23,[3]vehicle_mileage!$A$2:$C$21,3,FALSE)</f>
        <v>12</v>
      </c>
      <c r="N23" s="3">
        <f t="shared" si="0"/>
        <v>133.33333333333334</v>
      </c>
      <c r="O23" s="1">
        <f t="shared" si="11"/>
        <v>9600</v>
      </c>
      <c r="P23" s="1">
        <f>VLOOKUP(L23,[5]maintenance!$A$2:$E$21,5,FALSE)</f>
        <v>4080</v>
      </c>
      <c r="Q23" s="23" t="str">
        <f t="shared" si="1"/>
        <v>Financed (4 yrs)</v>
      </c>
      <c r="R23" s="3" t="str">
        <f t="shared" si="2"/>
        <v>Financed (4 yrs)</v>
      </c>
      <c r="S23" s="1">
        <f t="shared" si="3"/>
        <v>4</v>
      </c>
      <c r="T23" s="2">
        <f t="shared" si="4"/>
        <v>48</v>
      </c>
      <c r="U23" s="1">
        <f>VLOOKUP(F23,[6]vehicle_details!$A$2:$H$21,8,FALSE)</f>
        <v>601600</v>
      </c>
      <c r="V23" s="3">
        <f t="shared" si="5"/>
        <v>2018</v>
      </c>
      <c r="W23" s="1">
        <f t="shared" si="6"/>
        <v>15402.993258745357</v>
      </c>
      <c r="X23" s="2">
        <f>VLOOKUP(F23,[7]vehicle_details!$A$1:$C$21,3,FALSE)</f>
        <v>1.5</v>
      </c>
      <c r="Y23" s="2">
        <v>13000</v>
      </c>
      <c r="Z23" s="2">
        <f t="shared" si="12"/>
        <v>1</v>
      </c>
      <c r="AA23" s="1">
        <f t="shared" si="7"/>
        <v>11900</v>
      </c>
      <c r="AB23" s="1">
        <f t="shared" si="8"/>
        <v>24900</v>
      </c>
      <c r="AC23" s="1">
        <f>VLOOKUP(F23,[6]vehicle_details!$A$2:$J$21,10,FALSE)</f>
        <v>752000</v>
      </c>
      <c r="AD23" s="1">
        <f t="shared" si="9"/>
        <v>29082.993258745359</v>
      </c>
      <c r="AE23" s="1">
        <f t="shared" si="10"/>
        <v>53982.993258745359</v>
      </c>
    </row>
    <row r="24" spans="1:31" ht="15.75" customHeight="1" x14ac:dyDescent="0.3">
      <c r="A24" s="2">
        <v>1209</v>
      </c>
      <c r="B24" s="2" t="s">
        <v>77</v>
      </c>
      <c r="C24" s="2">
        <v>122</v>
      </c>
      <c r="D24" s="2" t="s">
        <v>76</v>
      </c>
      <c r="E24" s="4">
        <v>43207</v>
      </c>
      <c r="F24" s="2">
        <v>71243</v>
      </c>
      <c r="G24" s="2" t="s">
        <v>10</v>
      </c>
      <c r="H24" s="2">
        <v>2012</v>
      </c>
      <c r="I24" s="2" t="str">
        <f>VLOOKUP(A24,[1]Payouts!$A$4:$C$54,3,FALSE)</f>
        <v>Bhavnager</v>
      </c>
      <c r="J24" s="2" t="str">
        <f>VLOOKUP(C24,[2]location!$A$2:$C$29,3,FALSE)</f>
        <v>AMD</v>
      </c>
      <c r="K24" s="2" t="str">
        <f>VLOOKUP(L24,[3]vehicle_mileage!$A$2:$B$21,2,FALSE)</f>
        <v>Ahmedabad</v>
      </c>
      <c r="L24" s="2" t="str">
        <f>VLOOKUP(F24,[4]vehicle_details!$A$2:$B$21,2,FALSE)</f>
        <v>Mahindra</v>
      </c>
      <c r="M24" s="3">
        <f>VLOOKUP(L24,[3]vehicle_mileage!$A$2:$C$21,3,FALSE)</f>
        <v>12</v>
      </c>
      <c r="N24" s="3">
        <f t="shared" si="0"/>
        <v>133.33333333333334</v>
      </c>
      <c r="O24" s="1">
        <f t="shared" si="11"/>
        <v>9600</v>
      </c>
      <c r="P24" s="1">
        <f>VLOOKUP(L24,[5]maintenance!$A$2:$E$21,5,FALSE)</f>
        <v>4080</v>
      </c>
      <c r="Q24" s="23" t="str">
        <f t="shared" si="1"/>
        <v>Purchase</v>
      </c>
      <c r="R24" s="3" t="str">
        <f t="shared" si="2"/>
        <v>Purchase</v>
      </c>
      <c r="S24" s="1" t="str">
        <f t="shared" si="3"/>
        <v>N/A</v>
      </c>
      <c r="T24" s="2" t="str">
        <f t="shared" si="4"/>
        <v>N/A</v>
      </c>
      <c r="U24" s="1">
        <f>VLOOKUP(F24,[6]vehicle_details!$A$2:$H$21,8,FALSE)</f>
        <v>601600</v>
      </c>
      <c r="V24" s="3" t="str">
        <f t="shared" si="5"/>
        <v>N/A</v>
      </c>
      <c r="W24" s="1">
        <f t="shared" si="6"/>
        <v>0</v>
      </c>
      <c r="X24" s="2">
        <f>VLOOKUP(F24,[7]vehicle_details!$A$1:$C$21,3,FALSE)</f>
        <v>1.5</v>
      </c>
      <c r="Y24" s="2">
        <v>13000</v>
      </c>
      <c r="Z24" s="2">
        <f t="shared" si="12"/>
        <v>1</v>
      </c>
      <c r="AA24" s="1">
        <f t="shared" si="7"/>
        <v>11900</v>
      </c>
      <c r="AB24" s="1">
        <f t="shared" si="8"/>
        <v>24900</v>
      </c>
      <c r="AC24" s="1">
        <f>VLOOKUP(F24,[6]vehicle_details!$A$2:$J$21,10,FALSE)</f>
        <v>752000</v>
      </c>
      <c r="AD24" s="1">
        <f t="shared" si="9"/>
        <v>13680</v>
      </c>
      <c r="AE24" s="1">
        <f t="shared" si="10"/>
        <v>38580</v>
      </c>
    </row>
    <row r="25" spans="1:31" ht="15.75" customHeight="1" x14ac:dyDescent="0.3">
      <c r="A25" s="2">
        <v>1143</v>
      </c>
      <c r="B25" s="2" t="s">
        <v>75</v>
      </c>
      <c r="C25" s="2">
        <v>113</v>
      </c>
      <c r="D25" s="2" t="s">
        <v>74</v>
      </c>
      <c r="E25" s="4">
        <v>43101</v>
      </c>
      <c r="F25" s="2">
        <v>71235</v>
      </c>
      <c r="G25" s="2" t="s">
        <v>10</v>
      </c>
      <c r="H25" s="2">
        <v>2002</v>
      </c>
      <c r="I25" s="2" t="str">
        <f>VLOOKUP(A25,[1]Payouts!$A$4:$C$54,3,FALSE)</f>
        <v>Ahmedabad Branch</v>
      </c>
      <c r="J25" s="2" t="str">
        <f>VLOOKUP(C25,[2]location!$A$2:$C$29,3,FALSE)</f>
        <v>AMD</v>
      </c>
      <c r="K25" s="2" t="str">
        <f>VLOOKUP(L25,[3]vehicle_mileage!$A$2:$B$21,2,FALSE)</f>
        <v>Ahmedabad</v>
      </c>
      <c r="L25" s="2" t="str">
        <f>VLOOKUP(F25,[4]vehicle_details!$A$2:$B$21,2,FALSE)</f>
        <v>Eicher 17</v>
      </c>
      <c r="M25" s="3">
        <f>VLOOKUP(L25,[3]vehicle_mileage!$A$2:$C$21,3,FALSE)</f>
        <v>7</v>
      </c>
      <c r="N25" s="3">
        <f t="shared" si="0"/>
        <v>228.57142857142858</v>
      </c>
      <c r="O25" s="1">
        <f t="shared" si="11"/>
        <v>16457.142857142859</v>
      </c>
      <c r="P25" s="1">
        <f>VLOOKUP(L25,[5]maintenance!$A$2:$E$21,5,FALSE)</f>
        <v>4580</v>
      </c>
      <c r="Q25" s="23" t="str">
        <f t="shared" si="1"/>
        <v>Purchase</v>
      </c>
      <c r="R25" s="3" t="str">
        <f t="shared" si="2"/>
        <v>Purchase</v>
      </c>
      <c r="S25" s="1" t="str">
        <f t="shared" si="3"/>
        <v>N/A</v>
      </c>
      <c r="T25" s="2" t="str">
        <f t="shared" si="4"/>
        <v>N/A</v>
      </c>
      <c r="U25" s="1">
        <f>VLOOKUP(F25,[6]vehicle_details!$A$2:$H$21,8,FALSE)</f>
        <v>924000</v>
      </c>
      <c r="V25" s="3" t="str">
        <f t="shared" si="5"/>
        <v>N/A</v>
      </c>
      <c r="W25" s="1">
        <f t="shared" si="6"/>
        <v>0</v>
      </c>
      <c r="X25" s="2">
        <f>VLOOKUP(F25,[7]vehicle_details!$A$1:$C$21,3,FALSE)</f>
        <v>4.5</v>
      </c>
      <c r="Y25" s="2">
        <v>13000</v>
      </c>
      <c r="Z25" s="2">
        <f t="shared" si="12"/>
        <v>2</v>
      </c>
      <c r="AA25" s="1">
        <f t="shared" si="7"/>
        <v>23800</v>
      </c>
      <c r="AB25" s="1">
        <f t="shared" si="8"/>
        <v>36800</v>
      </c>
      <c r="AC25" s="1">
        <f>VLOOKUP(F25,[6]vehicle_details!$A$2:$J$21,10,FALSE)</f>
        <v>1155000</v>
      </c>
      <c r="AD25" s="1">
        <f t="shared" si="9"/>
        <v>21037.142857142859</v>
      </c>
      <c r="AE25" s="1">
        <f t="shared" si="10"/>
        <v>57837.142857142855</v>
      </c>
    </row>
    <row r="26" spans="1:31" ht="27.6" x14ac:dyDescent="0.3">
      <c r="A26" s="2">
        <v>1259</v>
      </c>
      <c r="B26" s="2" t="s">
        <v>73</v>
      </c>
      <c r="C26" s="2">
        <v>113</v>
      </c>
      <c r="D26" s="2" t="s">
        <v>72</v>
      </c>
      <c r="E26" s="4">
        <v>43251</v>
      </c>
      <c r="F26" s="2">
        <v>71236</v>
      </c>
      <c r="G26" s="2" t="s">
        <v>3</v>
      </c>
      <c r="H26" s="2">
        <v>2014</v>
      </c>
      <c r="I26" s="2" t="str">
        <f>VLOOKUP(A26,[1]Payouts!$A$4:$C$54,3,FALSE)</f>
        <v>Ahmedabad Branch</v>
      </c>
      <c r="J26" s="2" t="str">
        <f>VLOOKUP(C26,[2]location!$A$2:$C$29,3,FALSE)</f>
        <v>AMD</v>
      </c>
      <c r="K26" s="2" t="str">
        <f>VLOOKUP(L26,[3]vehicle_mileage!$A$2:$B$21,2,FALSE)</f>
        <v>Ahmedabad</v>
      </c>
      <c r="L26" s="2" t="str">
        <f>VLOOKUP(F26,[4]vehicle_details!$A$2:$B$21,2,FALSE)</f>
        <v>Eicher 19</v>
      </c>
      <c r="M26" s="3">
        <f>VLOOKUP(L26,[3]vehicle_mileage!$A$2:$C$21,3,FALSE)</f>
        <v>7</v>
      </c>
      <c r="N26" s="3">
        <f t="shared" si="0"/>
        <v>228.57142857142858</v>
      </c>
      <c r="O26" s="1">
        <f t="shared" si="11"/>
        <v>16457.142857142859</v>
      </c>
      <c r="P26" s="1">
        <f>VLOOKUP(L26,[5]maintenance!$A$2:$E$21,5,FALSE)</f>
        <v>4580</v>
      </c>
      <c r="Q26" s="23" t="str">
        <f t="shared" si="1"/>
        <v>Financed (4 yrs)</v>
      </c>
      <c r="R26" s="3" t="str">
        <f t="shared" si="2"/>
        <v>Financed (4 yrs)</v>
      </c>
      <c r="S26" s="1">
        <f t="shared" si="3"/>
        <v>4</v>
      </c>
      <c r="T26" s="2">
        <f t="shared" si="4"/>
        <v>48</v>
      </c>
      <c r="U26" s="1">
        <f>VLOOKUP(F26,[6]vehicle_details!$A$2:$H$21,8,FALSE)</f>
        <v>924000</v>
      </c>
      <c r="V26" s="3">
        <f t="shared" si="5"/>
        <v>2018</v>
      </c>
      <c r="W26" s="1">
        <f t="shared" si="6"/>
        <v>23657.522890759155</v>
      </c>
      <c r="X26" s="2">
        <f>VLOOKUP(F26,[7]vehicle_details!$A$1:$C$21,3,FALSE)</f>
        <v>6.5</v>
      </c>
      <c r="Y26" s="2">
        <v>13000</v>
      </c>
      <c r="Z26" s="2">
        <f t="shared" si="12"/>
        <v>2</v>
      </c>
      <c r="AA26" s="1">
        <f t="shared" si="7"/>
        <v>23800</v>
      </c>
      <c r="AB26" s="1">
        <f t="shared" si="8"/>
        <v>36800</v>
      </c>
      <c r="AC26" s="1">
        <f>VLOOKUP(F26,[6]vehicle_details!$A$2:$J$21,10,FALSE)</f>
        <v>1155000</v>
      </c>
      <c r="AD26" s="1">
        <f t="shared" si="9"/>
        <v>44694.665747902014</v>
      </c>
      <c r="AE26" s="1">
        <f t="shared" si="10"/>
        <v>81494.665747902007</v>
      </c>
    </row>
    <row r="27" spans="1:31" ht="27.6" x14ac:dyDescent="0.3">
      <c r="A27" s="2">
        <v>1022</v>
      </c>
      <c r="B27" s="2" t="s">
        <v>71</v>
      </c>
      <c r="C27" s="2">
        <v>117</v>
      </c>
      <c r="D27" s="2" t="s">
        <v>70</v>
      </c>
      <c r="E27" s="5">
        <v>42667</v>
      </c>
      <c r="F27" s="2">
        <v>71234</v>
      </c>
      <c r="G27" s="2" t="s">
        <v>3</v>
      </c>
      <c r="H27" s="2">
        <v>2015</v>
      </c>
      <c r="I27" s="2" t="str">
        <f>VLOOKUP(A27,[1]Payouts!$A$4:$C$54,3,FALSE)</f>
        <v>Jamnager</v>
      </c>
      <c r="J27" s="2" t="str">
        <f>VLOOKUP(C27,[2]location!$A$2:$C$29,3,FALSE)</f>
        <v>AMD</v>
      </c>
      <c r="K27" s="2" t="str">
        <f>VLOOKUP(L27,[3]vehicle_mileage!$A$2:$B$21,2,FALSE)</f>
        <v>Ahmedabad</v>
      </c>
      <c r="L27" s="2" t="str">
        <f>VLOOKUP(F27,[4]vehicle_details!$A$2:$B$21,2,FALSE)</f>
        <v>Eicher 14</v>
      </c>
      <c r="M27" s="3">
        <f>VLOOKUP(L27,[3]vehicle_mileage!$A$2:$C$21,3,FALSE)</f>
        <v>8</v>
      </c>
      <c r="N27" s="3">
        <f t="shared" si="0"/>
        <v>200</v>
      </c>
      <c r="O27" s="1">
        <f t="shared" si="11"/>
        <v>14400</v>
      </c>
      <c r="P27" s="1">
        <f>VLOOKUP(L27,[5]maintenance!$A$2:$E$21,5,FALSE)</f>
        <v>4080</v>
      </c>
      <c r="Q27" s="23" t="str">
        <f t="shared" si="1"/>
        <v>Financed (4 yrs)</v>
      </c>
      <c r="R27" s="3" t="str">
        <f t="shared" si="2"/>
        <v>Financed (4 yrs)</v>
      </c>
      <c r="S27" s="1">
        <f t="shared" si="3"/>
        <v>4</v>
      </c>
      <c r="T27" s="2">
        <f t="shared" si="4"/>
        <v>48</v>
      </c>
      <c r="U27" s="1">
        <f>VLOOKUP(F27,[6]vehicle_details!$A$2:$H$21,8,FALSE)</f>
        <v>603200</v>
      </c>
      <c r="V27" s="3">
        <f t="shared" si="5"/>
        <v>2019</v>
      </c>
      <c r="W27" s="1">
        <f t="shared" si="6"/>
        <v>15443.958666348402</v>
      </c>
      <c r="X27" s="2">
        <f>VLOOKUP(F27,[7]vehicle_details!$A$1:$C$21,3,FALSE)</f>
        <v>2.5</v>
      </c>
      <c r="Y27" s="2">
        <v>13000</v>
      </c>
      <c r="Z27" s="2">
        <f t="shared" si="12"/>
        <v>2</v>
      </c>
      <c r="AA27" s="1">
        <f t="shared" si="7"/>
        <v>23800</v>
      </c>
      <c r="AB27" s="1">
        <f t="shared" si="8"/>
        <v>36800</v>
      </c>
      <c r="AC27" s="1">
        <f>VLOOKUP(F27,[6]vehicle_details!$A$2:$J$21,10,FALSE)</f>
        <v>754000</v>
      </c>
      <c r="AD27" s="1">
        <f t="shared" si="9"/>
        <v>33923.958666348401</v>
      </c>
      <c r="AE27" s="1">
        <f t="shared" si="10"/>
        <v>70723.958666348393</v>
      </c>
    </row>
    <row r="28" spans="1:31" ht="13.8" x14ac:dyDescent="0.3">
      <c r="A28" s="2">
        <v>1022</v>
      </c>
      <c r="B28" s="2" t="s">
        <v>71</v>
      </c>
      <c r="C28" s="2">
        <v>117</v>
      </c>
      <c r="D28" s="2" t="s">
        <v>70</v>
      </c>
      <c r="E28" s="5">
        <v>42667</v>
      </c>
      <c r="F28" s="2">
        <v>71231</v>
      </c>
      <c r="G28" s="2" t="s">
        <v>10</v>
      </c>
      <c r="H28" s="2">
        <v>2011</v>
      </c>
      <c r="I28" s="2" t="str">
        <f>VLOOKUP(A28,[1]Payouts!$A$4:$C$54,3,FALSE)</f>
        <v>Jamnager</v>
      </c>
      <c r="J28" s="2" t="str">
        <f>VLOOKUP(C28,[2]location!$A$2:$C$29,3,FALSE)</f>
        <v>AMD</v>
      </c>
      <c r="K28" s="2" t="str">
        <f>VLOOKUP(L28,[3]vehicle_mileage!$A$2:$B$21,2,FALSE)</f>
        <v>Ahmedabad</v>
      </c>
      <c r="L28" s="2" t="str">
        <f>VLOOKUP(F28,[4]vehicle_details!$A$2:$B$21,2,FALSE)</f>
        <v>Tata Ace</v>
      </c>
      <c r="M28" s="3">
        <f>VLOOKUP(L28,[3]vehicle_mileage!$A$2:$C$21,3,FALSE)</f>
        <v>14</v>
      </c>
      <c r="N28" s="3">
        <f t="shared" si="0"/>
        <v>114.28571428571429</v>
      </c>
      <c r="O28" s="1">
        <f t="shared" si="11"/>
        <v>8228.5714285714294</v>
      </c>
      <c r="P28" s="1">
        <f>VLOOKUP(L28,[5]maintenance!$A$2:$E$21,5,FALSE)</f>
        <v>4080</v>
      </c>
      <c r="Q28" s="23" t="str">
        <f t="shared" si="1"/>
        <v>Purchase</v>
      </c>
      <c r="R28" s="3" t="str">
        <f t="shared" si="2"/>
        <v>Purchase</v>
      </c>
      <c r="S28" s="1" t="str">
        <f t="shared" si="3"/>
        <v>N/A</v>
      </c>
      <c r="T28" s="2" t="str">
        <f t="shared" si="4"/>
        <v>N/A</v>
      </c>
      <c r="U28" s="1">
        <f>VLOOKUP(F28,[6]vehicle_details!$A$2:$H$21,8,FALSE)</f>
        <v>321440</v>
      </c>
      <c r="V28" s="3" t="str">
        <f t="shared" si="5"/>
        <v>N/A</v>
      </c>
      <c r="W28" s="1">
        <f t="shared" si="6"/>
        <v>0</v>
      </c>
      <c r="X28" s="2">
        <f>VLOOKUP(F28,[7]vehicle_details!$A$1:$C$21,3,FALSE)</f>
        <v>0.75</v>
      </c>
      <c r="Y28" s="2">
        <v>13000</v>
      </c>
      <c r="Z28" s="2">
        <f t="shared" si="12"/>
        <v>1</v>
      </c>
      <c r="AA28" s="1">
        <f t="shared" si="7"/>
        <v>11900</v>
      </c>
      <c r="AB28" s="1">
        <f t="shared" si="8"/>
        <v>24900</v>
      </c>
      <c r="AC28" s="1">
        <f>VLOOKUP(F28,[6]vehicle_details!$A$2:$J$21,10,FALSE)</f>
        <v>401800</v>
      </c>
      <c r="AD28" s="1">
        <f t="shared" si="9"/>
        <v>12308.571428571429</v>
      </c>
      <c r="AE28" s="1">
        <f t="shared" si="10"/>
        <v>37208.571428571428</v>
      </c>
    </row>
    <row r="29" spans="1:31" ht="13.8" x14ac:dyDescent="0.3">
      <c r="A29" s="2">
        <v>1022</v>
      </c>
      <c r="B29" s="2" t="s">
        <v>71</v>
      </c>
      <c r="C29" s="2">
        <v>117</v>
      </c>
      <c r="D29" s="2" t="s">
        <v>70</v>
      </c>
      <c r="E29" s="5">
        <v>42667</v>
      </c>
      <c r="F29" s="2">
        <v>71231</v>
      </c>
      <c r="G29" s="2" t="s">
        <v>10</v>
      </c>
      <c r="H29" s="2">
        <v>2012</v>
      </c>
      <c r="I29" s="2" t="str">
        <f>VLOOKUP(A29,[1]Payouts!$A$4:$C$54,3,FALSE)</f>
        <v>Jamnager</v>
      </c>
      <c r="J29" s="2" t="str">
        <f>VLOOKUP(C29,[2]location!$A$2:$C$29,3,FALSE)</f>
        <v>AMD</v>
      </c>
      <c r="K29" s="2" t="str">
        <f>VLOOKUP(L29,[3]vehicle_mileage!$A$2:$B$21,2,FALSE)</f>
        <v>Ahmedabad</v>
      </c>
      <c r="L29" s="2" t="str">
        <f>VLOOKUP(F29,[4]vehicle_details!$A$2:$B$21,2,FALSE)</f>
        <v>Tata Ace</v>
      </c>
      <c r="M29" s="3">
        <f>VLOOKUP(L29,[3]vehicle_mileage!$A$2:$C$21,3,FALSE)</f>
        <v>14</v>
      </c>
      <c r="N29" s="3">
        <f t="shared" si="0"/>
        <v>114.28571428571429</v>
      </c>
      <c r="O29" s="1">
        <f t="shared" si="11"/>
        <v>8228.5714285714294</v>
      </c>
      <c r="P29" s="1">
        <f>VLOOKUP(L29,[5]maintenance!$A$2:$E$21,5,FALSE)</f>
        <v>4080</v>
      </c>
      <c r="Q29" s="23" t="str">
        <f t="shared" si="1"/>
        <v>Purchase</v>
      </c>
      <c r="R29" s="3" t="str">
        <f t="shared" si="2"/>
        <v>Purchase</v>
      </c>
      <c r="S29" s="1" t="str">
        <f t="shared" si="3"/>
        <v>N/A</v>
      </c>
      <c r="T29" s="2" t="str">
        <f t="shared" si="4"/>
        <v>N/A</v>
      </c>
      <c r="U29" s="1">
        <f>VLOOKUP(F29,[6]vehicle_details!$A$2:$H$21,8,FALSE)</f>
        <v>321440</v>
      </c>
      <c r="V29" s="3" t="str">
        <f t="shared" si="5"/>
        <v>N/A</v>
      </c>
      <c r="W29" s="1">
        <f t="shared" si="6"/>
        <v>0</v>
      </c>
      <c r="X29" s="2">
        <f>VLOOKUP(F29,[7]vehicle_details!$A$1:$C$21,3,FALSE)</f>
        <v>0.75</v>
      </c>
      <c r="Y29" s="2">
        <v>13000</v>
      </c>
      <c r="Z29" s="2">
        <f t="shared" si="12"/>
        <v>1</v>
      </c>
      <c r="AA29" s="1">
        <f t="shared" si="7"/>
        <v>11900</v>
      </c>
      <c r="AB29" s="1">
        <f t="shared" si="8"/>
        <v>24900</v>
      </c>
      <c r="AC29" s="1">
        <f>VLOOKUP(F29,[6]vehicle_details!$A$2:$J$21,10,FALSE)</f>
        <v>401800</v>
      </c>
      <c r="AD29" s="1">
        <f t="shared" si="9"/>
        <v>12308.571428571429</v>
      </c>
      <c r="AE29" s="1">
        <f t="shared" si="10"/>
        <v>37208.571428571428</v>
      </c>
    </row>
    <row r="30" spans="1:31" ht="13.8" x14ac:dyDescent="0.3">
      <c r="A30" s="2">
        <v>1217</v>
      </c>
      <c r="B30" s="2" t="s">
        <v>69</v>
      </c>
      <c r="C30" s="2">
        <v>121</v>
      </c>
      <c r="D30" s="2" t="s">
        <v>68</v>
      </c>
      <c r="E30" s="4">
        <v>43221</v>
      </c>
      <c r="F30" s="2">
        <v>71243</v>
      </c>
      <c r="G30" s="2" t="s">
        <v>10</v>
      </c>
      <c r="H30" s="2">
        <v>2013</v>
      </c>
      <c r="I30" s="2" t="str">
        <f>VLOOKUP(A30,[1]Payouts!$A$4:$C$54,3,FALSE)</f>
        <v>Rajkot</v>
      </c>
      <c r="J30" s="2" t="str">
        <f>VLOOKUP(C30,[2]location!$A$2:$C$29,3,FALSE)</f>
        <v>AMD</v>
      </c>
      <c r="K30" s="2" t="str">
        <f>VLOOKUP(L30,[3]vehicle_mileage!$A$2:$B$21,2,FALSE)</f>
        <v>Ahmedabad</v>
      </c>
      <c r="L30" s="2" t="str">
        <f>VLOOKUP(F30,[4]vehicle_details!$A$2:$B$21,2,FALSE)</f>
        <v>Mahindra</v>
      </c>
      <c r="M30" s="3">
        <f>VLOOKUP(L30,[3]vehicle_mileage!$A$2:$C$21,3,FALSE)</f>
        <v>12</v>
      </c>
      <c r="N30" s="3">
        <f t="shared" si="0"/>
        <v>133.33333333333334</v>
      </c>
      <c r="O30" s="1">
        <f t="shared" si="11"/>
        <v>9600</v>
      </c>
      <c r="P30" s="1">
        <f>VLOOKUP(L30,[5]maintenance!$A$2:$E$21,5,FALSE)</f>
        <v>4080</v>
      </c>
      <c r="Q30" s="23" t="str">
        <f t="shared" si="1"/>
        <v>Purchase</v>
      </c>
      <c r="R30" s="3" t="str">
        <f t="shared" si="2"/>
        <v>Purchase</v>
      </c>
      <c r="S30" s="1" t="str">
        <f t="shared" si="3"/>
        <v>N/A</v>
      </c>
      <c r="T30" s="2" t="str">
        <f t="shared" si="4"/>
        <v>N/A</v>
      </c>
      <c r="U30" s="1">
        <f>VLOOKUP(F30,[6]vehicle_details!$A$2:$H$21,8,FALSE)</f>
        <v>601600</v>
      </c>
      <c r="V30" s="3" t="str">
        <f t="shared" si="5"/>
        <v>N/A</v>
      </c>
      <c r="W30" s="1">
        <f t="shared" si="6"/>
        <v>0</v>
      </c>
      <c r="X30" s="2">
        <f>VLOOKUP(F30,[7]vehicle_details!$A$1:$C$21,3,FALSE)</f>
        <v>1.5</v>
      </c>
      <c r="Y30" s="2">
        <v>13000</v>
      </c>
      <c r="Z30" s="2">
        <f t="shared" si="12"/>
        <v>1</v>
      </c>
      <c r="AA30" s="1">
        <f t="shared" si="7"/>
        <v>11900</v>
      </c>
      <c r="AB30" s="1">
        <f t="shared" si="8"/>
        <v>24900</v>
      </c>
      <c r="AC30" s="1">
        <f>VLOOKUP(F30,[6]vehicle_details!$A$2:$J$21,10,FALSE)</f>
        <v>752000</v>
      </c>
      <c r="AD30" s="1">
        <f t="shared" si="9"/>
        <v>13680</v>
      </c>
      <c r="AE30" s="1">
        <f t="shared" si="10"/>
        <v>38580</v>
      </c>
    </row>
    <row r="31" spans="1:31" ht="27.6" x14ac:dyDescent="0.3">
      <c r="A31" s="2">
        <v>1223</v>
      </c>
      <c r="B31" s="2" t="s">
        <v>67</v>
      </c>
      <c r="C31" s="2">
        <v>116</v>
      </c>
      <c r="D31" s="2" t="s">
        <v>66</v>
      </c>
      <c r="E31" s="4">
        <v>43220</v>
      </c>
      <c r="F31" s="2">
        <v>71234</v>
      </c>
      <c r="G31" s="2" t="s">
        <v>3</v>
      </c>
      <c r="H31" s="2">
        <v>2016</v>
      </c>
      <c r="I31" s="2" t="str">
        <f>VLOOKUP(A31,[1]Payouts!$A$4:$C$54,3,FALSE)</f>
        <v>Vadodara</v>
      </c>
      <c r="J31" s="2" t="str">
        <f>VLOOKUP(C31,[2]location!$A$2:$C$29,3,FALSE)</f>
        <v>AMD</v>
      </c>
      <c r="K31" s="2" t="str">
        <f>VLOOKUP(L31,[3]vehicle_mileage!$A$2:$B$21,2,FALSE)</f>
        <v>Ahmedabad</v>
      </c>
      <c r="L31" s="2" t="str">
        <f>VLOOKUP(F31,[4]vehicle_details!$A$2:$B$21,2,FALSE)</f>
        <v>Eicher 14</v>
      </c>
      <c r="M31" s="3">
        <f>VLOOKUP(L31,[3]vehicle_mileage!$A$2:$C$21,3,FALSE)</f>
        <v>8</v>
      </c>
      <c r="N31" s="3">
        <f t="shared" si="0"/>
        <v>200</v>
      </c>
      <c r="O31" s="1">
        <f t="shared" si="11"/>
        <v>14400</v>
      </c>
      <c r="P31" s="1">
        <f>VLOOKUP(L31,[5]maintenance!$A$2:$E$21,5,FALSE)</f>
        <v>4080</v>
      </c>
      <c r="Q31" s="23" t="str">
        <f t="shared" si="1"/>
        <v>Financed (4 yrs)</v>
      </c>
      <c r="R31" s="3" t="str">
        <f t="shared" si="2"/>
        <v>Financed (4 yrs)</v>
      </c>
      <c r="S31" s="1">
        <f t="shared" si="3"/>
        <v>4</v>
      </c>
      <c r="T31" s="2">
        <f t="shared" si="4"/>
        <v>48</v>
      </c>
      <c r="U31" s="1">
        <f>VLOOKUP(F31,[6]vehicle_details!$A$2:$H$21,8,FALSE)</f>
        <v>603200</v>
      </c>
      <c r="V31" s="3">
        <f t="shared" si="5"/>
        <v>2020</v>
      </c>
      <c r="W31" s="1">
        <f t="shared" si="6"/>
        <v>15443.958666348402</v>
      </c>
      <c r="X31" s="2">
        <f>VLOOKUP(F31,[7]vehicle_details!$A$1:$C$21,3,FALSE)</f>
        <v>2.5</v>
      </c>
      <c r="Y31" s="2">
        <v>13000</v>
      </c>
      <c r="Z31" s="2">
        <f t="shared" si="12"/>
        <v>2</v>
      </c>
      <c r="AA31" s="1">
        <f t="shared" si="7"/>
        <v>23800</v>
      </c>
      <c r="AB31" s="1">
        <f t="shared" si="8"/>
        <v>36800</v>
      </c>
      <c r="AC31" s="1">
        <f>VLOOKUP(F31,[6]vehicle_details!$A$2:$J$21,10,FALSE)</f>
        <v>754000</v>
      </c>
      <c r="AD31" s="1">
        <f t="shared" si="9"/>
        <v>33923.958666348401</v>
      </c>
      <c r="AE31" s="1">
        <f t="shared" si="10"/>
        <v>70723.958666348393</v>
      </c>
    </row>
    <row r="32" spans="1:31" ht="27.6" x14ac:dyDescent="0.3">
      <c r="A32" s="2">
        <v>1223</v>
      </c>
      <c r="B32" s="2" t="s">
        <v>67</v>
      </c>
      <c r="C32" s="2">
        <v>116</v>
      </c>
      <c r="D32" s="2" t="s">
        <v>66</v>
      </c>
      <c r="E32" s="4">
        <v>43220</v>
      </c>
      <c r="F32" s="2">
        <v>71249</v>
      </c>
      <c r="G32" s="2" t="s">
        <v>3</v>
      </c>
      <c r="H32" s="2">
        <v>2017</v>
      </c>
      <c r="I32" s="2" t="str">
        <f>VLOOKUP(A32,[1]Payouts!$A$4:$C$54,3,FALSE)</f>
        <v>Vadodara</v>
      </c>
      <c r="J32" s="2" t="str">
        <f>VLOOKUP(C32,[2]location!$A$2:$C$29,3,FALSE)</f>
        <v>AMD</v>
      </c>
      <c r="K32" s="2" t="str">
        <f>VLOOKUP(L32,[3]vehicle_mileage!$A$2:$B$21,2,FALSE)</f>
        <v>Ahmedabad</v>
      </c>
      <c r="L32" s="2" t="str">
        <f>VLOOKUP(F32,[4]vehicle_details!$A$2:$B$21,2,FALSE)</f>
        <v>AL Dost</v>
      </c>
      <c r="M32" s="3">
        <f>VLOOKUP(L32,[3]vehicle_mileage!$A$2:$C$21,3,FALSE)</f>
        <v>12</v>
      </c>
      <c r="N32" s="3">
        <f t="shared" si="0"/>
        <v>133.33333333333334</v>
      </c>
      <c r="O32" s="1">
        <f t="shared" si="11"/>
        <v>9600</v>
      </c>
      <c r="P32" s="1">
        <f>VLOOKUP(L32,[5]maintenance!$A$2:$E$21,5,FALSE)</f>
        <v>4080</v>
      </c>
      <c r="Q32" s="23" t="str">
        <f t="shared" si="1"/>
        <v>Financed (4 yrs)</v>
      </c>
      <c r="R32" s="3" t="str">
        <f t="shared" si="2"/>
        <v>Financed (4 yrs)</v>
      </c>
      <c r="S32" s="1">
        <f t="shared" si="3"/>
        <v>4</v>
      </c>
      <c r="T32" s="2">
        <f t="shared" si="4"/>
        <v>48</v>
      </c>
      <c r="U32" s="1">
        <f>VLOOKUP(F32,[6]vehicle_details!$A$2:$H$21,8,FALSE)</f>
        <v>401600</v>
      </c>
      <c r="V32" s="3">
        <f t="shared" si="5"/>
        <v>2021</v>
      </c>
      <c r="W32" s="1">
        <f t="shared" si="6"/>
        <v>10282.317308364587</v>
      </c>
      <c r="X32" s="2">
        <f>VLOOKUP(F32,[7]vehicle_details!$A$1:$C$21,3,FALSE)</f>
        <v>1.25</v>
      </c>
      <c r="Y32" s="2">
        <v>13000</v>
      </c>
      <c r="Z32" s="2">
        <f t="shared" si="12"/>
        <v>1</v>
      </c>
      <c r="AA32" s="1">
        <f t="shared" si="7"/>
        <v>11900</v>
      </c>
      <c r="AB32" s="1">
        <f t="shared" si="8"/>
        <v>24900</v>
      </c>
      <c r="AC32" s="1">
        <f>VLOOKUP(F32,[6]vehicle_details!$A$2:$J$21,10,FALSE)</f>
        <v>502000</v>
      </c>
      <c r="AD32" s="1">
        <f t="shared" si="9"/>
        <v>23962.317308364589</v>
      </c>
      <c r="AE32" s="1">
        <f t="shared" si="10"/>
        <v>48862.317308364589</v>
      </c>
    </row>
    <row r="33" spans="1:31" ht="27.6" x14ac:dyDescent="0.3">
      <c r="A33" s="2">
        <v>1223</v>
      </c>
      <c r="B33" s="2" t="s">
        <v>67</v>
      </c>
      <c r="C33" s="2">
        <v>116</v>
      </c>
      <c r="D33" s="2" t="s">
        <v>66</v>
      </c>
      <c r="E33" s="4">
        <v>43220</v>
      </c>
      <c r="F33" s="2">
        <v>71246</v>
      </c>
      <c r="G33" s="2" t="s">
        <v>3</v>
      </c>
      <c r="H33" s="2">
        <v>2017</v>
      </c>
      <c r="I33" s="2" t="str">
        <f>VLOOKUP(A33,[1]Payouts!$A$4:$C$54,3,FALSE)</f>
        <v>Vadodara</v>
      </c>
      <c r="J33" s="2" t="str">
        <f>VLOOKUP(C33,[2]location!$A$2:$C$29,3,FALSE)</f>
        <v>AMD</v>
      </c>
      <c r="K33" s="2" t="str">
        <f>VLOOKUP(L33,[3]vehicle_mileage!$A$2:$B$21,2,FALSE)</f>
        <v>Ahmedabad</v>
      </c>
      <c r="L33" s="2" t="str">
        <f>VLOOKUP(F33,[4]vehicle_details!$A$2:$B$21,2,FALSE)</f>
        <v>Super ace</v>
      </c>
      <c r="M33" s="3">
        <f>VLOOKUP(L33,[3]vehicle_mileage!$A$2:$C$21,3,FALSE)</f>
        <v>15</v>
      </c>
      <c r="N33" s="3">
        <f t="shared" si="0"/>
        <v>106.66666666666667</v>
      </c>
      <c r="O33" s="1">
        <f t="shared" si="11"/>
        <v>7680</v>
      </c>
      <c r="P33" s="1">
        <f>VLOOKUP(L33,[5]maintenance!$A$2:$E$21,5,FALSE)</f>
        <v>4080</v>
      </c>
      <c r="Q33" s="23" t="str">
        <f t="shared" si="1"/>
        <v>Financed (4 yrs)</v>
      </c>
      <c r="R33" s="3" t="str">
        <f t="shared" si="2"/>
        <v>Financed (4 yrs)</v>
      </c>
      <c r="S33" s="1">
        <f t="shared" si="3"/>
        <v>4</v>
      </c>
      <c r="T33" s="2">
        <f t="shared" si="4"/>
        <v>48</v>
      </c>
      <c r="U33" s="1">
        <f>VLOOKUP(F33,[6]vehicle_details!$A$2:$H$21,8,FALSE)</f>
        <v>441600</v>
      </c>
      <c r="V33" s="3">
        <f t="shared" si="5"/>
        <v>2021</v>
      </c>
      <c r="W33" s="1">
        <f t="shared" si="6"/>
        <v>11306.45249844074</v>
      </c>
      <c r="X33" s="2">
        <f>VLOOKUP(F33,[7]vehicle_details!$A$1:$C$21,3,FALSE)</f>
        <v>1.2</v>
      </c>
      <c r="Y33" s="2">
        <v>13000</v>
      </c>
      <c r="Z33" s="2">
        <f t="shared" si="12"/>
        <v>1</v>
      </c>
      <c r="AA33" s="1">
        <f t="shared" si="7"/>
        <v>11900</v>
      </c>
      <c r="AB33" s="1">
        <f t="shared" si="8"/>
        <v>24900</v>
      </c>
      <c r="AC33" s="1">
        <f>VLOOKUP(F33,[6]vehicle_details!$A$2:$J$21,10,FALSE)</f>
        <v>552000</v>
      </c>
      <c r="AD33" s="1">
        <f t="shared" si="9"/>
        <v>23066.45249844074</v>
      </c>
      <c r="AE33" s="1">
        <f t="shared" si="10"/>
        <v>47966.45249844074</v>
      </c>
    </row>
    <row r="34" spans="1:31" ht="27.6" x14ac:dyDescent="0.3">
      <c r="A34" s="2">
        <v>1075</v>
      </c>
      <c r="B34" s="2" t="s">
        <v>65</v>
      </c>
      <c r="C34" s="2">
        <v>116</v>
      </c>
      <c r="D34" s="2" t="s">
        <v>64</v>
      </c>
      <c r="E34" s="4">
        <v>43306</v>
      </c>
      <c r="F34" s="2">
        <v>71231</v>
      </c>
      <c r="G34" s="2" t="s">
        <v>3</v>
      </c>
      <c r="H34" s="2">
        <v>2018</v>
      </c>
      <c r="I34" s="2" t="str">
        <f>VLOOKUP(A34,[1]Payouts!$A$4:$C$54,3,FALSE)</f>
        <v>Vadodara</v>
      </c>
      <c r="J34" s="2" t="str">
        <f>VLOOKUP(C34,[2]location!$A$2:$C$29,3,FALSE)</f>
        <v>AMD</v>
      </c>
      <c r="K34" s="2" t="str">
        <f>VLOOKUP(L34,[3]vehicle_mileage!$A$2:$B$21,2,FALSE)</f>
        <v>Ahmedabad</v>
      </c>
      <c r="L34" s="2" t="str">
        <f>VLOOKUP(F34,[4]vehicle_details!$A$2:$B$21,2,FALSE)</f>
        <v>Tata Ace</v>
      </c>
      <c r="M34" s="3">
        <f>VLOOKUP(L34,[3]vehicle_mileage!$A$2:$C$21,3,FALSE)</f>
        <v>14</v>
      </c>
      <c r="N34" s="3">
        <f t="shared" si="0"/>
        <v>114.28571428571429</v>
      </c>
      <c r="O34" s="1">
        <f t="shared" si="11"/>
        <v>8228.5714285714294</v>
      </c>
      <c r="P34" s="1">
        <f>VLOOKUP(L34,[5]maintenance!$A$2:$E$21,5,FALSE)</f>
        <v>4080</v>
      </c>
      <c r="Q34" s="23" t="str">
        <f t="shared" si="1"/>
        <v>Financed (4 yrs)</v>
      </c>
      <c r="R34" s="3" t="str">
        <f t="shared" si="2"/>
        <v>Financed (4 yrs)</v>
      </c>
      <c r="S34" s="1">
        <f t="shared" si="3"/>
        <v>4</v>
      </c>
      <c r="T34" s="2">
        <f t="shared" si="4"/>
        <v>48</v>
      </c>
      <c r="U34" s="1">
        <f>VLOOKUP(F34,[6]vehicle_details!$A$2:$H$21,8,FALSE)</f>
        <v>321440</v>
      </c>
      <c r="V34" s="3">
        <f t="shared" si="5"/>
        <v>2022</v>
      </c>
      <c r="W34" s="1">
        <f t="shared" si="6"/>
        <v>8229.9503874519742</v>
      </c>
      <c r="X34" s="2">
        <f>VLOOKUP(F34,[7]vehicle_details!$A$1:$C$21,3,FALSE)</f>
        <v>0.75</v>
      </c>
      <c r="Y34" s="2">
        <v>13000</v>
      </c>
      <c r="Z34" s="2">
        <f t="shared" si="12"/>
        <v>1</v>
      </c>
      <c r="AA34" s="1">
        <f t="shared" si="7"/>
        <v>11900</v>
      </c>
      <c r="AB34" s="1">
        <f t="shared" si="8"/>
        <v>24900</v>
      </c>
      <c r="AC34" s="1">
        <f>VLOOKUP(F34,[6]vehicle_details!$A$2:$J$21,10,FALSE)</f>
        <v>401800</v>
      </c>
      <c r="AD34" s="1">
        <f t="shared" si="9"/>
        <v>20538.521816023404</v>
      </c>
      <c r="AE34" s="1">
        <f t="shared" si="10"/>
        <v>45438.521816023407</v>
      </c>
    </row>
    <row r="35" spans="1:31" ht="13.8" x14ac:dyDescent="0.3">
      <c r="A35" s="2">
        <v>1074</v>
      </c>
      <c r="B35" s="2" t="s">
        <v>63</v>
      </c>
      <c r="C35" s="2">
        <v>116</v>
      </c>
      <c r="D35" s="2" t="s">
        <v>62</v>
      </c>
      <c r="E35" s="4">
        <v>42919</v>
      </c>
      <c r="F35" s="2">
        <v>71246</v>
      </c>
      <c r="G35" s="2" t="s">
        <v>10</v>
      </c>
      <c r="H35" s="2">
        <v>2014</v>
      </c>
      <c r="I35" s="2" t="str">
        <f>VLOOKUP(A35,[1]Payouts!$A$4:$C$54,3,FALSE)</f>
        <v>Vadodara</v>
      </c>
      <c r="J35" s="2" t="str">
        <f>VLOOKUP(C35,[2]location!$A$2:$C$29,3,FALSE)</f>
        <v>AMD</v>
      </c>
      <c r="K35" s="2" t="str">
        <f>VLOOKUP(L35,[3]vehicle_mileage!$A$2:$B$21,2,FALSE)</f>
        <v>Ahmedabad</v>
      </c>
      <c r="L35" s="2" t="str">
        <f>VLOOKUP(F35,[4]vehicle_details!$A$2:$B$21,2,FALSE)</f>
        <v>Super ace</v>
      </c>
      <c r="M35" s="3">
        <f>VLOOKUP(L35,[3]vehicle_mileage!$A$2:$C$21,3,FALSE)</f>
        <v>15</v>
      </c>
      <c r="N35" s="3">
        <f t="shared" si="0"/>
        <v>106.66666666666667</v>
      </c>
      <c r="O35" s="1">
        <f t="shared" si="11"/>
        <v>7680</v>
      </c>
      <c r="P35" s="1">
        <f>VLOOKUP(L35,[5]maintenance!$A$2:$E$21,5,FALSE)</f>
        <v>4080</v>
      </c>
      <c r="Q35" s="23" t="str">
        <f t="shared" si="1"/>
        <v>Purchase</v>
      </c>
      <c r="R35" s="3" t="str">
        <f t="shared" si="2"/>
        <v>Purchase</v>
      </c>
      <c r="S35" s="1" t="str">
        <f t="shared" si="3"/>
        <v>N/A</v>
      </c>
      <c r="T35" s="2" t="str">
        <f t="shared" si="4"/>
        <v>N/A</v>
      </c>
      <c r="U35" s="1">
        <f>VLOOKUP(F35,[6]vehicle_details!$A$2:$H$21,8,FALSE)</f>
        <v>441600</v>
      </c>
      <c r="V35" s="3" t="str">
        <f t="shared" si="5"/>
        <v>N/A</v>
      </c>
      <c r="W35" s="1">
        <f t="shared" si="6"/>
        <v>0</v>
      </c>
      <c r="X35" s="2">
        <f>VLOOKUP(F35,[7]vehicle_details!$A$1:$C$21,3,FALSE)</f>
        <v>1.2</v>
      </c>
      <c r="Y35" s="2">
        <v>13000</v>
      </c>
      <c r="Z35" s="2">
        <f t="shared" si="12"/>
        <v>1</v>
      </c>
      <c r="AA35" s="1">
        <f t="shared" si="7"/>
        <v>11900</v>
      </c>
      <c r="AB35" s="1">
        <f t="shared" si="8"/>
        <v>24900</v>
      </c>
      <c r="AC35" s="1">
        <f>VLOOKUP(F35,[6]vehicle_details!$A$2:$J$21,10,FALSE)</f>
        <v>552000</v>
      </c>
      <c r="AD35" s="1">
        <f t="shared" si="9"/>
        <v>11760</v>
      </c>
      <c r="AE35" s="1">
        <f t="shared" si="10"/>
        <v>36660</v>
      </c>
    </row>
    <row r="36" spans="1:31" ht="27.6" x14ac:dyDescent="0.3">
      <c r="A36" s="2">
        <v>1319</v>
      </c>
      <c r="B36" s="2" t="s">
        <v>61</v>
      </c>
      <c r="C36" s="2">
        <v>113</v>
      </c>
      <c r="D36" s="2" t="s">
        <v>60</v>
      </c>
      <c r="E36" s="4">
        <v>43294</v>
      </c>
      <c r="F36" s="2">
        <v>71249</v>
      </c>
      <c r="G36" s="2" t="s">
        <v>3</v>
      </c>
      <c r="H36" s="2">
        <v>2017</v>
      </c>
      <c r="I36" s="2" t="str">
        <f>VLOOKUP(A36,[1]Payouts!$A$4:$C$54,3,FALSE)</f>
        <v>Ahmedabad Branch</v>
      </c>
      <c r="J36" s="2" t="str">
        <f>VLOOKUP(C36,[2]location!$A$2:$C$29,3,FALSE)</f>
        <v>AMD</v>
      </c>
      <c r="K36" s="2" t="str">
        <f>VLOOKUP(L36,[3]vehicle_mileage!$A$2:$B$21,2,FALSE)</f>
        <v>Ahmedabad</v>
      </c>
      <c r="L36" s="2" t="str">
        <f>VLOOKUP(F36,[4]vehicle_details!$A$2:$B$21,2,FALSE)</f>
        <v>AL Dost</v>
      </c>
      <c r="M36" s="3">
        <f>VLOOKUP(L36,[3]vehicle_mileage!$A$2:$C$21,3,FALSE)</f>
        <v>12</v>
      </c>
      <c r="N36" s="3">
        <f t="shared" si="0"/>
        <v>133.33333333333334</v>
      </c>
      <c r="O36" s="1">
        <f t="shared" si="11"/>
        <v>9600</v>
      </c>
      <c r="P36" s="1">
        <f>VLOOKUP(L36,[5]maintenance!$A$2:$E$21,5,FALSE)</f>
        <v>4080</v>
      </c>
      <c r="Q36" s="23" t="str">
        <f t="shared" si="1"/>
        <v>Financed (4 yrs)</v>
      </c>
      <c r="R36" s="3" t="str">
        <f t="shared" si="2"/>
        <v>Financed (4 yrs)</v>
      </c>
      <c r="S36" s="1">
        <f t="shared" si="3"/>
        <v>4</v>
      </c>
      <c r="T36" s="2">
        <f t="shared" si="4"/>
        <v>48</v>
      </c>
      <c r="U36" s="1">
        <f>VLOOKUP(F36,[6]vehicle_details!$A$2:$H$21,8,FALSE)</f>
        <v>401600</v>
      </c>
      <c r="V36" s="3">
        <f t="shared" si="5"/>
        <v>2021</v>
      </c>
      <c r="W36" s="1">
        <f t="shared" si="6"/>
        <v>10282.317308364587</v>
      </c>
      <c r="X36" s="2">
        <f>VLOOKUP(F36,[7]vehicle_details!$A$1:$C$21,3,FALSE)</f>
        <v>1.25</v>
      </c>
      <c r="Y36" s="2">
        <v>13000</v>
      </c>
      <c r="Z36" s="2">
        <f t="shared" si="12"/>
        <v>1</v>
      </c>
      <c r="AA36" s="1">
        <f t="shared" si="7"/>
        <v>11900</v>
      </c>
      <c r="AB36" s="1">
        <f t="shared" si="8"/>
        <v>24900</v>
      </c>
      <c r="AC36" s="1">
        <f>VLOOKUP(F36,[6]vehicle_details!$A$2:$J$21,10,FALSE)</f>
        <v>502000</v>
      </c>
      <c r="AD36" s="1">
        <f t="shared" si="9"/>
        <v>23962.317308364589</v>
      </c>
      <c r="AE36" s="1">
        <f t="shared" si="10"/>
        <v>48862.317308364589</v>
      </c>
    </row>
    <row r="37" spans="1:31" ht="13.8" x14ac:dyDescent="0.3">
      <c r="A37" s="2">
        <v>1298</v>
      </c>
      <c r="B37" s="2" t="s">
        <v>59</v>
      </c>
      <c r="C37" s="2">
        <v>123</v>
      </c>
      <c r="D37" s="2" t="s">
        <v>58</v>
      </c>
      <c r="E37" s="4">
        <v>43279</v>
      </c>
      <c r="F37" s="2">
        <v>71249</v>
      </c>
      <c r="G37" s="2" t="s">
        <v>10</v>
      </c>
      <c r="H37" s="2">
        <v>2014</v>
      </c>
      <c r="I37" s="2" t="str">
        <f>VLOOKUP(A37,[1]Payouts!$A$4:$C$54,3,FALSE)</f>
        <v>Amreli</v>
      </c>
      <c r="J37" s="2" t="str">
        <f>VLOOKUP(C37,[2]location!$A$2:$C$29,3,FALSE)</f>
        <v>AMD</v>
      </c>
      <c r="K37" s="2" t="str">
        <f>VLOOKUP(L37,[3]vehicle_mileage!$A$2:$B$21,2,FALSE)</f>
        <v>Ahmedabad</v>
      </c>
      <c r="L37" s="2" t="str">
        <f>VLOOKUP(F37,[4]vehicle_details!$A$2:$B$21,2,FALSE)</f>
        <v>AL Dost</v>
      </c>
      <c r="M37" s="3">
        <f>VLOOKUP(L37,[3]vehicle_mileage!$A$2:$C$21,3,FALSE)</f>
        <v>12</v>
      </c>
      <c r="N37" s="3">
        <f t="shared" si="0"/>
        <v>133.33333333333334</v>
      </c>
      <c r="O37" s="1">
        <f t="shared" si="11"/>
        <v>9600</v>
      </c>
      <c r="P37" s="1">
        <f>VLOOKUP(L37,[5]maintenance!$A$2:$E$21,5,FALSE)</f>
        <v>4080</v>
      </c>
      <c r="Q37" s="23" t="str">
        <f t="shared" si="1"/>
        <v>Purchase</v>
      </c>
      <c r="R37" s="3" t="str">
        <f t="shared" si="2"/>
        <v>Purchase</v>
      </c>
      <c r="S37" s="1" t="str">
        <f t="shared" si="3"/>
        <v>N/A</v>
      </c>
      <c r="T37" s="2" t="str">
        <f t="shared" si="4"/>
        <v>N/A</v>
      </c>
      <c r="U37" s="1">
        <f>VLOOKUP(F37,[6]vehicle_details!$A$2:$H$21,8,FALSE)</f>
        <v>401600</v>
      </c>
      <c r="V37" s="3" t="str">
        <f t="shared" si="5"/>
        <v>N/A</v>
      </c>
      <c r="W37" s="1">
        <f t="shared" si="6"/>
        <v>0</v>
      </c>
      <c r="X37" s="2">
        <f>VLOOKUP(F37,[7]vehicle_details!$A$1:$C$21,3,FALSE)</f>
        <v>1.25</v>
      </c>
      <c r="Y37" s="2">
        <v>13000</v>
      </c>
      <c r="Z37" s="2">
        <f t="shared" si="12"/>
        <v>1</v>
      </c>
      <c r="AA37" s="1">
        <f t="shared" si="7"/>
        <v>11900</v>
      </c>
      <c r="AB37" s="1">
        <f t="shared" si="8"/>
        <v>24900</v>
      </c>
      <c r="AC37" s="1">
        <f>VLOOKUP(F37,[6]vehicle_details!$A$2:$J$21,10,FALSE)</f>
        <v>502000</v>
      </c>
      <c r="AD37" s="1">
        <f t="shared" si="9"/>
        <v>13680</v>
      </c>
      <c r="AE37" s="1">
        <f t="shared" si="10"/>
        <v>38580</v>
      </c>
    </row>
    <row r="38" spans="1:31" ht="13.8" x14ac:dyDescent="0.3">
      <c r="A38" s="2">
        <v>1146</v>
      </c>
      <c r="B38" s="2" t="s">
        <v>57</v>
      </c>
      <c r="C38" s="2">
        <v>118</v>
      </c>
      <c r="D38" s="2" t="s">
        <v>56</v>
      </c>
      <c r="E38" s="4">
        <v>43109</v>
      </c>
      <c r="F38" s="2">
        <v>71234</v>
      </c>
      <c r="G38" s="2" t="s">
        <v>10</v>
      </c>
      <c r="H38" s="2">
        <v>2000</v>
      </c>
      <c r="I38" s="2" t="str">
        <f>VLOOKUP(A38,[1]Payouts!$A$4:$C$54,3,FALSE)</f>
        <v>Surat</v>
      </c>
      <c r="J38" s="2" t="str">
        <f>VLOOKUP(C38,[2]location!$A$2:$C$29,3,FALSE)</f>
        <v>AMD</v>
      </c>
      <c r="K38" s="2" t="str">
        <f>VLOOKUP(L38,[3]vehicle_mileage!$A$2:$B$21,2,FALSE)</f>
        <v>Ahmedabad</v>
      </c>
      <c r="L38" s="2" t="str">
        <f>VLOOKUP(F38,[4]vehicle_details!$A$2:$B$21,2,FALSE)</f>
        <v>Eicher 14</v>
      </c>
      <c r="M38" s="3">
        <f>VLOOKUP(L38,[3]vehicle_mileage!$A$2:$C$21,3,FALSE)</f>
        <v>8</v>
      </c>
      <c r="N38" s="3">
        <f t="shared" si="0"/>
        <v>200</v>
      </c>
      <c r="O38" s="1">
        <f t="shared" si="11"/>
        <v>14400</v>
      </c>
      <c r="P38" s="1">
        <f>VLOOKUP(L38,[5]maintenance!$A$2:$E$21,5,FALSE)</f>
        <v>4080</v>
      </c>
      <c r="Q38" s="23" t="str">
        <f t="shared" si="1"/>
        <v>Purchase</v>
      </c>
      <c r="R38" s="3" t="str">
        <f t="shared" si="2"/>
        <v>Purchase</v>
      </c>
      <c r="S38" s="1" t="str">
        <f t="shared" si="3"/>
        <v>N/A</v>
      </c>
      <c r="T38" s="2" t="str">
        <f t="shared" si="4"/>
        <v>N/A</v>
      </c>
      <c r="U38" s="1">
        <f>VLOOKUP(F38,[6]vehicle_details!$A$2:$H$21,8,FALSE)</f>
        <v>603200</v>
      </c>
      <c r="V38" s="3" t="str">
        <f t="shared" si="5"/>
        <v>N/A</v>
      </c>
      <c r="W38" s="1">
        <f t="shared" si="6"/>
        <v>0</v>
      </c>
      <c r="X38" s="2">
        <f>VLOOKUP(F38,[7]vehicle_details!$A$1:$C$21,3,FALSE)</f>
        <v>2.5</v>
      </c>
      <c r="Y38" s="2">
        <v>13000</v>
      </c>
      <c r="Z38" s="2">
        <f t="shared" si="12"/>
        <v>2</v>
      </c>
      <c r="AA38" s="1">
        <f t="shared" si="7"/>
        <v>23800</v>
      </c>
      <c r="AB38" s="1">
        <f t="shared" si="8"/>
        <v>36800</v>
      </c>
      <c r="AC38" s="1">
        <f>VLOOKUP(F38,[6]vehicle_details!$A$2:$J$21,10,FALSE)</f>
        <v>754000</v>
      </c>
      <c r="AD38" s="1">
        <f t="shared" si="9"/>
        <v>18480</v>
      </c>
      <c r="AE38" s="1">
        <f t="shared" si="10"/>
        <v>55280</v>
      </c>
    </row>
    <row r="39" spans="1:31" ht="13.8" x14ac:dyDescent="0.3">
      <c r="A39" s="2">
        <v>1146</v>
      </c>
      <c r="B39" s="2" t="s">
        <v>57</v>
      </c>
      <c r="C39" s="2">
        <v>118</v>
      </c>
      <c r="D39" s="2" t="s">
        <v>56</v>
      </c>
      <c r="E39" s="4">
        <v>43109</v>
      </c>
      <c r="F39" s="2">
        <v>71231</v>
      </c>
      <c r="G39" s="2" t="s">
        <v>10</v>
      </c>
      <c r="H39" s="2">
        <v>2014</v>
      </c>
      <c r="I39" s="2" t="str">
        <f>VLOOKUP(A39,[1]Payouts!$A$4:$C$54,3,FALSE)</f>
        <v>Surat</v>
      </c>
      <c r="J39" s="2" t="str">
        <f>VLOOKUP(C39,[2]location!$A$2:$C$29,3,FALSE)</f>
        <v>AMD</v>
      </c>
      <c r="K39" s="2" t="str">
        <f>VLOOKUP(L39,[3]vehicle_mileage!$A$2:$B$21,2,FALSE)</f>
        <v>Ahmedabad</v>
      </c>
      <c r="L39" s="2" t="str">
        <f>VLOOKUP(F39,[4]vehicle_details!$A$2:$B$21,2,FALSE)</f>
        <v>Tata Ace</v>
      </c>
      <c r="M39" s="3">
        <f>VLOOKUP(L39,[3]vehicle_mileage!$A$2:$C$21,3,FALSE)</f>
        <v>14</v>
      </c>
      <c r="N39" s="3">
        <f t="shared" si="0"/>
        <v>114.28571428571429</v>
      </c>
      <c r="O39" s="1">
        <f t="shared" si="11"/>
        <v>8228.5714285714294</v>
      </c>
      <c r="P39" s="1">
        <f>VLOOKUP(L39,[5]maintenance!$A$2:$E$21,5,FALSE)</f>
        <v>4080</v>
      </c>
      <c r="Q39" s="23" t="str">
        <f t="shared" si="1"/>
        <v>Purchase</v>
      </c>
      <c r="R39" s="3" t="str">
        <f t="shared" si="2"/>
        <v>Purchase</v>
      </c>
      <c r="S39" s="1" t="str">
        <f t="shared" si="3"/>
        <v>N/A</v>
      </c>
      <c r="T39" s="2" t="str">
        <f t="shared" si="4"/>
        <v>N/A</v>
      </c>
      <c r="U39" s="1">
        <f>VLOOKUP(F39,[6]vehicle_details!$A$2:$H$21,8,FALSE)</f>
        <v>321440</v>
      </c>
      <c r="V39" s="3" t="str">
        <f t="shared" si="5"/>
        <v>N/A</v>
      </c>
      <c r="W39" s="1">
        <f t="shared" si="6"/>
        <v>0</v>
      </c>
      <c r="X39" s="2">
        <f>VLOOKUP(F39,[7]vehicle_details!$A$1:$C$21,3,FALSE)</f>
        <v>0.75</v>
      </c>
      <c r="Y39" s="2">
        <v>13000</v>
      </c>
      <c r="Z39" s="2">
        <f t="shared" si="12"/>
        <v>1</v>
      </c>
      <c r="AA39" s="1">
        <f t="shared" si="7"/>
        <v>11900</v>
      </c>
      <c r="AB39" s="1">
        <f t="shared" si="8"/>
        <v>24900</v>
      </c>
      <c r="AC39" s="1">
        <f>VLOOKUP(F39,[6]vehicle_details!$A$2:$J$21,10,FALSE)</f>
        <v>401800</v>
      </c>
      <c r="AD39" s="1">
        <f t="shared" si="9"/>
        <v>12308.571428571429</v>
      </c>
      <c r="AE39" s="1">
        <f t="shared" si="10"/>
        <v>37208.571428571428</v>
      </c>
    </row>
    <row r="40" spans="1:31" ht="13.8" x14ac:dyDescent="0.3">
      <c r="A40" s="2">
        <v>1342</v>
      </c>
      <c r="B40" s="2" t="s">
        <v>55</v>
      </c>
      <c r="C40" s="2">
        <v>116</v>
      </c>
      <c r="D40" s="2" t="s">
        <v>54</v>
      </c>
      <c r="E40" s="4">
        <v>43321</v>
      </c>
      <c r="F40" s="2">
        <v>71249</v>
      </c>
      <c r="G40" s="2" t="s">
        <v>10</v>
      </c>
      <c r="H40" s="2">
        <v>2014</v>
      </c>
      <c r="I40" s="2" t="str">
        <f>VLOOKUP(A40,[1]Payouts!$A$4:$C$54,3,FALSE)</f>
        <v>Vadodara</v>
      </c>
      <c r="J40" s="2" t="str">
        <f>VLOOKUP(C40,[2]location!$A$2:$C$29,3,FALSE)</f>
        <v>AMD</v>
      </c>
      <c r="K40" s="2" t="str">
        <f>VLOOKUP(L40,[3]vehicle_mileage!$A$2:$B$21,2,FALSE)</f>
        <v>Ahmedabad</v>
      </c>
      <c r="L40" s="2" t="str">
        <f>VLOOKUP(F40,[4]vehicle_details!$A$2:$B$21,2,FALSE)</f>
        <v>AL Dost</v>
      </c>
      <c r="M40" s="3">
        <f>VLOOKUP(L40,[3]vehicle_mileage!$A$2:$C$21,3,FALSE)</f>
        <v>12</v>
      </c>
      <c r="N40" s="3">
        <f t="shared" si="0"/>
        <v>133.33333333333334</v>
      </c>
      <c r="O40" s="1">
        <f t="shared" si="11"/>
        <v>9600</v>
      </c>
      <c r="P40" s="1">
        <f>VLOOKUP(L40,[5]maintenance!$A$2:$E$21,5,FALSE)</f>
        <v>4080</v>
      </c>
      <c r="Q40" s="23" t="str">
        <f t="shared" si="1"/>
        <v>Purchase</v>
      </c>
      <c r="R40" s="3" t="str">
        <f t="shared" si="2"/>
        <v>Purchase</v>
      </c>
      <c r="S40" s="1" t="str">
        <f t="shared" si="3"/>
        <v>N/A</v>
      </c>
      <c r="T40" s="2" t="str">
        <f t="shared" si="4"/>
        <v>N/A</v>
      </c>
      <c r="U40" s="1">
        <f>VLOOKUP(F40,[6]vehicle_details!$A$2:$H$21,8,FALSE)</f>
        <v>401600</v>
      </c>
      <c r="V40" s="3" t="str">
        <f t="shared" si="5"/>
        <v>N/A</v>
      </c>
      <c r="W40" s="1">
        <f t="shared" si="6"/>
        <v>0</v>
      </c>
      <c r="X40" s="2">
        <f>VLOOKUP(F40,[7]vehicle_details!$A$1:$C$21,3,FALSE)</f>
        <v>1.25</v>
      </c>
      <c r="Y40" s="2">
        <v>13000</v>
      </c>
      <c r="Z40" s="2">
        <f t="shared" si="12"/>
        <v>1</v>
      </c>
      <c r="AA40" s="1">
        <f t="shared" si="7"/>
        <v>11900</v>
      </c>
      <c r="AB40" s="1">
        <f t="shared" si="8"/>
        <v>24900</v>
      </c>
      <c r="AC40" s="1">
        <f>VLOOKUP(F40,[6]vehicle_details!$A$2:$J$21,10,FALSE)</f>
        <v>502000</v>
      </c>
      <c r="AD40" s="1">
        <f t="shared" si="9"/>
        <v>13680</v>
      </c>
      <c r="AE40" s="1">
        <f t="shared" si="10"/>
        <v>38580</v>
      </c>
    </row>
    <row r="41" spans="1:31" ht="13.8" x14ac:dyDescent="0.3">
      <c r="A41" s="2">
        <v>1317</v>
      </c>
      <c r="B41" s="2" t="s">
        <v>53</v>
      </c>
      <c r="C41" s="2">
        <v>118</v>
      </c>
      <c r="D41" s="2" t="s">
        <v>52</v>
      </c>
      <c r="E41" s="4">
        <v>43293</v>
      </c>
      <c r="F41" s="2">
        <v>71249</v>
      </c>
      <c r="G41" s="2" t="s">
        <v>10</v>
      </c>
      <c r="H41" s="2">
        <v>2012</v>
      </c>
      <c r="I41" s="2" t="str">
        <f>VLOOKUP(A41,[1]Payouts!$A$4:$C$54,3,FALSE)</f>
        <v>Surat</v>
      </c>
      <c r="J41" s="2" t="str">
        <f>VLOOKUP(C41,[2]location!$A$2:$C$29,3,FALSE)</f>
        <v>AMD</v>
      </c>
      <c r="K41" s="2" t="str">
        <f>VLOOKUP(L41,[3]vehicle_mileage!$A$2:$B$21,2,FALSE)</f>
        <v>Ahmedabad</v>
      </c>
      <c r="L41" s="2" t="str">
        <f>VLOOKUP(F41,[4]vehicle_details!$A$2:$B$21,2,FALSE)</f>
        <v>AL Dost</v>
      </c>
      <c r="M41" s="3">
        <f>VLOOKUP(L41,[3]vehicle_mileage!$A$2:$C$21,3,FALSE)</f>
        <v>12</v>
      </c>
      <c r="N41" s="3">
        <f t="shared" si="0"/>
        <v>133.33333333333334</v>
      </c>
      <c r="O41" s="1">
        <f t="shared" si="11"/>
        <v>9600</v>
      </c>
      <c r="P41" s="1">
        <f>VLOOKUP(L41,[5]maintenance!$A$2:$E$21,5,FALSE)</f>
        <v>4080</v>
      </c>
      <c r="Q41" s="23" t="str">
        <f t="shared" si="1"/>
        <v>Purchase</v>
      </c>
      <c r="R41" s="3" t="str">
        <f t="shared" si="2"/>
        <v>Purchase</v>
      </c>
      <c r="S41" s="1" t="str">
        <f t="shared" si="3"/>
        <v>N/A</v>
      </c>
      <c r="T41" s="2" t="str">
        <f t="shared" si="4"/>
        <v>N/A</v>
      </c>
      <c r="U41" s="1">
        <f>VLOOKUP(F41,[6]vehicle_details!$A$2:$H$21,8,FALSE)</f>
        <v>401600</v>
      </c>
      <c r="V41" s="3" t="str">
        <f t="shared" si="5"/>
        <v>N/A</v>
      </c>
      <c r="W41" s="1">
        <f t="shared" si="6"/>
        <v>0</v>
      </c>
      <c r="X41" s="2">
        <f>VLOOKUP(F41,[7]vehicle_details!$A$1:$C$21,3,FALSE)</f>
        <v>1.25</v>
      </c>
      <c r="Y41" s="2">
        <v>13000</v>
      </c>
      <c r="Z41" s="2">
        <f t="shared" si="12"/>
        <v>1</v>
      </c>
      <c r="AA41" s="1">
        <f t="shared" si="7"/>
        <v>11900</v>
      </c>
      <c r="AB41" s="1">
        <f t="shared" si="8"/>
        <v>24900</v>
      </c>
      <c r="AC41" s="1">
        <f>VLOOKUP(F41,[6]vehicle_details!$A$2:$J$21,10,FALSE)</f>
        <v>502000</v>
      </c>
      <c r="AD41" s="1">
        <f t="shared" si="9"/>
        <v>13680</v>
      </c>
      <c r="AE41" s="1">
        <f t="shared" si="10"/>
        <v>38580</v>
      </c>
    </row>
    <row r="42" spans="1:31" ht="27.6" x14ac:dyDescent="0.3">
      <c r="A42" s="2">
        <v>1364</v>
      </c>
      <c r="B42" s="2" t="s">
        <v>51</v>
      </c>
      <c r="C42" s="2">
        <v>114</v>
      </c>
      <c r="D42" s="2" t="s">
        <v>50</v>
      </c>
      <c r="E42" s="4">
        <v>43342</v>
      </c>
      <c r="F42" s="2">
        <v>71231</v>
      </c>
      <c r="G42" s="2" t="s">
        <v>3</v>
      </c>
      <c r="H42" s="2">
        <v>2014</v>
      </c>
      <c r="I42" s="2" t="str">
        <f>VLOOKUP(A42,[1]Payouts!$A$4:$C$54,3,FALSE)</f>
        <v>Gandhi Nager</v>
      </c>
      <c r="J42" s="2" t="str">
        <f>VLOOKUP(C42,[2]location!$A$2:$C$29,3,FALSE)</f>
        <v>AMD</v>
      </c>
      <c r="K42" s="2" t="str">
        <f>VLOOKUP(L42,[3]vehicle_mileage!$A$2:$B$21,2,FALSE)</f>
        <v>Ahmedabad</v>
      </c>
      <c r="L42" s="2" t="str">
        <f>VLOOKUP(F42,[4]vehicle_details!$A$2:$B$21,2,FALSE)</f>
        <v>Tata Ace</v>
      </c>
      <c r="M42" s="3">
        <f>VLOOKUP(L42,[3]vehicle_mileage!$A$2:$C$21,3,FALSE)</f>
        <v>14</v>
      </c>
      <c r="N42" s="3">
        <f t="shared" si="0"/>
        <v>114.28571428571429</v>
      </c>
      <c r="O42" s="1">
        <f t="shared" si="11"/>
        <v>8228.5714285714294</v>
      </c>
      <c r="P42" s="1">
        <f>VLOOKUP(L42,[5]maintenance!$A$2:$E$21,5,FALSE)</f>
        <v>4080</v>
      </c>
      <c r="Q42" s="23" t="str">
        <f t="shared" si="1"/>
        <v>Financed (4 yrs)</v>
      </c>
      <c r="R42" s="3" t="str">
        <f t="shared" si="2"/>
        <v>Financed (4 yrs)</v>
      </c>
      <c r="S42" s="1">
        <f t="shared" si="3"/>
        <v>4</v>
      </c>
      <c r="T42" s="2">
        <f t="shared" si="4"/>
        <v>48</v>
      </c>
      <c r="U42" s="1">
        <f>VLOOKUP(F42,[6]vehicle_details!$A$2:$H$21,8,FALSE)</f>
        <v>321440</v>
      </c>
      <c r="V42" s="3">
        <f t="shared" si="5"/>
        <v>2018</v>
      </c>
      <c r="W42" s="1">
        <f t="shared" si="6"/>
        <v>8229.9503874519742</v>
      </c>
      <c r="X42" s="2">
        <f>VLOOKUP(F42,[7]vehicle_details!$A$1:$C$21,3,FALSE)</f>
        <v>0.75</v>
      </c>
      <c r="Y42" s="2">
        <v>13000</v>
      </c>
      <c r="Z42" s="2">
        <f t="shared" si="12"/>
        <v>1</v>
      </c>
      <c r="AA42" s="1">
        <f t="shared" si="7"/>
        <v>11900</v>
      </c>
      <c r="AB42" s="1">
        <f t="shared" si="8"/>
        <v>24900</v>
      </c>
      <c r="AC42" s="1">
        <f>VLOOKUP(F42,[6]vehicle_details!$A$2:$J$21,10,FALSE)</f>
        <v>401800</v>
      </c>
      <c r="AD42" s="1">
        <f t="shared" si="9"/>
        <v>20538.521816023404</v>
      </c>
      <c r="AE42" s="1">
        <f t="shared" si="10"/>
        <v>45438.521816023407</v>
      </c>
    </row>
    <row r="43" spans="1:31" ht="27.6" x14ac:dyDescent="0.3">
      <c r="A43" s="2">
        <v>1335</v>
      </c>
      <c r="B43" s="2" t="s">
        <v>49</v>
      </c>
      <c r="C43" s="2">
        <v>115</v>
      </c>
      <c r="D43" s="2" t="s">
        <v>48</v>
      </c>
      <c r="E43" s="4">
        <v>43325</v>
      </c>
      <c r="F43" s="2">
        <v>71243</v>
      </c>
      <c r="G43" s="2" t="s">
        <v>3</v>
      </c>
      <c r="H43" s="2">
        <v>2010</v>
      </c>
      <c r="I43" s="2" t="str">
        <f>VLOOKUP(A43,[1]Payouts!$A$4:$C$54,3,FALSE)</f>
        <v>Rampura Branch</v>
      </c>
      <c r="J43" s="2" t="str">
        <f>VLOOKUP(C43,[2]location!$A$2:$C$29,3,FALSE)</f>
        <v>AMD</v>
      </c>
      <c r="K43" s="2" t="str">
        <f>VLOOKUP(L43,[3]vehicle_mileage!$A$2:$B$21,2,FALSE)</f>
        <v>Ahmedabad</v>
      </c>
      <c r="L43" s="2" t="str">
        <f>VLOOKUP(F43,[4]vehicle_details!$A$2:$B$21,2,FALSE)</f>
        <v>Mahindra</v>
      </c>
      <c r="M43" s="3">
        <f>VLOOKUP(L43,[3]vehicle_mileage!$A$2:$C$21,3,FALSE)</f>
        <v>12</v>
      </c>
      <c r="N43" s="3">
        <f t="shared" si="0"/>
        <v>133.33333333333334</v>
      </c>
      <c r="O43" s="1">
        <f t="shared" si="11"/>
        <v>9600</v>
      </c>
      <c r="P43" s="1">
        <f>VLOOKUP(L43,[5]maintenance!$A$2:$E$21,5,FALSE)</f>
        <v>4080</v>
      </c>
      <c r="Q43" s="23" t="str">
        <f t="shared" si="1"/>
        <v>Financed (4 yrs)</v>
      </c>
      <c r="R43" s="3" t="str">
        <f t="shared" si="2"/>
        <v>Financed (4 yrs)</v>
      </c>
      <c r="S43" s="1">
        <f t="shared" si="3"/>
        <v>4</v>
      </c>
      <c r="T43" s="2">
        <f t="shared" si="4"/>
        <v>48</v>
      </c>
      <c r="U43" s="1">
        <f>VLOOKUP(F43,[6]vehicle_details!$A$2:$H$21,8,FALSE)</f>
        <v>601600</v>
      </c>
      <c r="V43" s="3">
        <f t="shared" si="5"/>
        <v>2014</v>
      </c>
      <c r="W43" s="1">
        <f t="shared" si="6"/>
        <v>15402.993258745357</v>
      </c>
      <c r="X43" s="2">
        <f>VLOOKUP(F43,[7]vehicle_details!$A$1:$C$21,3,FALSE)</f>
        <v>1.5</v>
      </c>
      <c r="Y43" s="2">
        <v>13000</v>
      </c>
      <c r="Z43" s="2">
        <f t="shared" si="12"/>
        <v>1</v>
      </c>
      <c r="AA43" s="1">
        <f t="shared" si="7"/>
        <v>11900</v>
      </c>
      <c r="AB43" s="1">
        <f t="shared" si="8"/>
        <v>24900</v>
      </c>
      <c r="AC43" s="1">
        <f>VLOOKUP(F43,[6]vehicle_details!$A$2:$J$21,10,FALSE)</f>
        <v>752000</v>
      </c>
      <c r="AD43" s="1">
        <f t="shared" si="9"/>
        <v>29082.993258745359</v>
      </c>
      <c r="AE43" s="1">
        <f t="shared" si="10"/>
        <v>53982.993258745359</v>
      </c>
    </row>
    <row r="44" spans="1:31" ht="13.8" x14ac:dyDescent="0.3">
      <c r="A44" s="2">
        <v>1289</v>
      </c>
      <c r="B44" s="2" t="s">
        <v>47</v>
      </c>
      <c r="C44" s="2">
        <v>113</v>
      </c>
      <c r="D44" s="2" t="s">
        <v>46</v>
      </c>
      <c r="E44" s="4">
        <v>43279</v>
      </c>
      <c r="F44" s="2">
        <v>71235</v>
      </c>
      <c r="G44" s="2" t="s">
        <v>10</v>
      </c>
      <c r="H44" s="2">
        <v>2004</v>
      </c>
      <c r="I44" s="2" t="str">
        <f>VLOOKUP(A44,[1]Payouts!$A$4:$C$54,3,FALSE)</f>
        <v>Ahmedabad Branch</v>
      </c>
      <c r="J44" s="2" t="str">
        <f>VLOOKUP(C44,[2]location!$A$2:$C$29,3,FALSE)</f>
        <v>AMD</v>
      </c>
      <c r="K44" s="2" t="str">
        <f>VLOOKUP(L44,[3]vehicle_mileage!$A$2:$B$21,2,FALSE)</f>
        <v>Ahmedabad</v>
      </c>
      <c r="L44" s="2" t="str">
        <f>VLOOKUP(F44,[4]vehicle_details!$A$2:$B$21,2,FALSE)</f>
        <v>Eicher 17</v>
      </c>
      <c r="M44" s="3">
        <f>VLOOKUP(L44,[3]vehicle_mileage!$A$2:$C$21,3,FALSE)</f>
        <v>7</v>
      </c>
      <c r="N44" s="3">
        <f t="shared" si="0"/>
        <v>228.57142857142858</v>
      </c>
      <c r="O44" s="1">
        <f t="shared" si="11"/>
        <v>16457.142857142859</v>
      </c>
      <c r="P44" s="1">
        <f>VLOOKUP(L44,[5]maintenance!$A$2:$E$21,5,FALSE)</f>
        <v>4580</v>
      </c>
      <c r="Q44" s="23" t="str">
        <f t="shared" si="1"/>
        <v>Purchase</v>
      </c>
      <c r="R44" s="3" t="str">
        <f t="shared" si="2"/>
        <v>Purchase</v>
      </c>
      <c r="S44" s="1" t="str">
        <f t="shared" si="3"/>
        <v>N/A</v>
      </c>
      <c r="T44" s="2" t="str">
        <f t="shared" si="4"/>
        <v>N/A</v>
      </c>
      <c r="U44" s="1">
        <f>VLOOKUP(F44,[6]vehicle_details!$A$2:$H$21,8,FALSE)</f>
        <v>924000</v>
      </c>
      <c r="V44" s="3" t="str">
        <f t="shared" si="5"/>
        <v>N/A</v>
      </c>
      <c r="W44" s="1">
        <f t="shared" si="6"/>
        <v>0</v>
      </c>
      <c r="X44" s="2">
        <f>VLOOKUP(F44,[7]vehicle_details!$A$1:$C$21,3,FALSE)</f>
        <v>4.5</v>
      </c>
      <c r="Y44" s="2">
        <v>13000</v>
      </c>
      <c r="Z44" s="2">
        <f t="shared" si="12"/>
        <v>2</v>
      </c>
      <c r="AA44" s="1">
        <f t="shared" si="7"/>
        <v>23800</v>
      </c>
      <c r="AB44" s="1">
        <f t="shared" si="8"/>
        <v>36800</v>
      </c>
      <c r="AC44" s="1">
        <f>VLOOKUP(F44,[6]vehicle_details!$A$2:$J$21,10,FALSE)</f>
        <v>1155000</v>
      </c>
      <c r="AD44" s="1">
        <f t="shared" si="9"/>
        <v>21037.142857142859</v>
      </c>
      <c r="AE44" s="1">
        <f t="shared" si="10"/>
        <v>57837.142857142855</v>
      </c>
    </row>
    <row r="45" spans="1:31" ht="13.8" x14ac:dyDescent="0.3">
      <c r="A45" s="2">
        <v>1327</v>
      </c>
      <c r="B45" s="2" t="s">
        <v>45</v>
      </c>
      <c r="C45" s="2">
        <v>116</v>
      </c>
      <c r="D45" s="2" t="s">
        <v>44</v>
      </c>
      <c r="E45" s="4">
        <v>43304</v>
      </c>
      <c r="F45" s="2">
        <v>71249</v>
      </c>
      <c r="G45" s="2" t="s">
        <v>10</v>
      </c>
      <c r="H45" s="2">
        <v>2012</v>
      </c>
      <c r="I45" s="2" t="str">
        <f>VLOOKUP(A45,[1]Payouts!$A$4:$C$54,3,FALSE)</f>
        <v>Vadodara</v>
      </c>
      <c r="J45" s="2" t="str">
        <f>VLOOKUP(C45,[2]location!$A$2:$C$29,3,FALSE)</f>
        <v>AMD</v>
      </c>
      <c r="K45" s="2" t="str">
        <f>VLOOKUP(L45,[3]vehicle_mileage!$A$2:$B$21,2,FALSE)</f>
        <v>Ahmedabad</v>
      </c>
      <c r="L45" s="2" t="str">
        <f>VLOOKUP(F45,[4]vehicle_details!$A$2:$B$21,2,FALSE)</f>
        <v>AL Dost</v>
      </c>
      <c r="M45" s="3">
        <f>VLOOKUP(L45,[3]vehicle_mileage!$A$2:$C$21,3,FALSE)</f>
        <v>12</v>
      </c>
      <c r="N45" s="3">
        <f t="shared" si="0"/>
        <v>133.33333333333334</v>
      </c>
      <c r="O45" s="1">
        <f t="shared" si="11"/>
        <v>9600</v>
      </c>
      <c r="P45" s="1">
        <f>VLOOKUP(L45,[5]maintenance!$A$2:$E$21,5,FALSE)</f>
        <v>4080</v>
      </c>
      <c r="Q45" s="23" t="str">
        <f t="shared" si="1"/>
        <v>Purchase</v>
      </c>
      <c r="R45" s="3" t="str">
        <f t="shared" si="2"/>
        <v>Purchase</v>
      </c>
      <c r="S45" s="1" t="str">
        <f t="shared" si="3"/>
        <v>N/A</v>
      </c>
      <c r="T45" s="2" t="str">
        <f t="shared" si="4"/>
        <v>N/A</v>
      </c>
      <c r="U45" s="1">
        <f>VLOOKUP(F45,[6]vehicle_details!$A$2:$H$21,8,FALSE)</f>
        <v>401600</v>
      </c>
      <c r="V45" s="3" t="str">
        <f t="shared" si="5"/>
        <v>N/A</v>
      </c>
      <c r="W45" s="1">
        <f t="shared" si="6"/>
        <v>0</v>
      </c>
      <c r="X45" s="2">
        <f>VLOOKUP(F45,[7]vehicle_details!$A$1:$C$21,3,FALSE)</f>
        <v>1.25</v>
      </c>
      <c r="Y45" s="2">
        <v>13000</v>
      </c>
      <c r="Z45" s="2">
        <f t="shared" si="12"/>
        <v>1</v>
      </c>
      <c r="AA45" s="1">
        <f t="shared" si="7"/>
        <v>11900</v>
      </c>
      <c r="AB45" s="1">
        <f t="shared" si="8"/>
        <v>24900</v>
      </c>
      <c r="AC45" s="1">
        <f>VLOOKUP(F45,[6]vehicle_details!$A$2:$J$21,10,FALSE)</f>
        <v>502000</v>
      </c>
      <c r="AD45" s="1">
        <f t="shared" si="9"/>
        <v>13680</v>
      </c>
      <c r="AE45" s="1">
        <f t="shared" si="10"/>
        <v>38580</v>
      </c>
    </row>
    <row r="46" spans="1:31" ht="13.8" x14ac:dyDescent="0.3">
      <c r="A46" s="2">
        <v>1042</v>
      </c>
      <c r="B46" s="2" t="s">
        <v>43</v>
      </c>
      <c r="C46" s="2">
        <v>121</v>
      </c>
      <c r="D46" s="2" t="s">
        <v>42</v>
      </c>
      <c r="E46" s="4">
        <v>42770</v>
      </c>
      <c r="F46" s="2">
        <v>71231</v>
      </c>
      <c r="G46" s="2" t="s">
        <v>10</v>
      </c>
      <c r="H46" s="2">
        <v>2012</v>
      </c>
      <c r="I46" s="2" t="str">
        <f>VLOOKUP(A46,[1]Payouts!$A$4:$C$54,3,FALSE)</f>
        <v>Rajkot</v>
      </c>
      <c r="J46" s="2" t="str">
        <f>VLOOKUP(C46,[2]location!$A$2:$C$29,3,FALSE)</f>
        <v>AMD</v>
      </c>
      <c r="K46" s="2" t="str">
        <f>VLOOKUP(L46,[3]vehicle_mileage!$A$2:$B$21,2,FALSE)</f>
        <v>Ahmedabad</v>
      </c>
      <c r="L46" s="2" t="str">
        <f>VLOOKUP(F46,[4]vehicle_details!$A$2:$B$21,2,FALSE)</f>
        <v>Tata Ace</v>
      </c>
      <c r="M46" s="3">
        <f>VLOOKUP(L46,[3]vehicle_mileage!$A$2:$C$21,3,FALSE)</f>
        <v>14</v>
      </c>
      <c r="N46" s="3">
        <f t="shared" si="0"/>
        <v>114.28571428571429</v>
      </c>
      <c r="O46" s="1">
        <f t="shared" si="11"/>
        <v>8228.5714285714294</v>
      </c>
      <c r="P46" s="1">
        <f>VLOOKUP(L46,[5]maintenance!$A$2:$E$21,5,FALSE)</f>
        <v>4080</v>
      </c>
      <c r="Q46" s="23" t="str">
        <f t="shared" si="1"/>
        <v>Purchase</v>
      </c>
      <c r="R46" s="3" t="str">
        <f t="shared" si="2"/>
        <v>Purchase</v>
      </c>
      <c r="S46" s="1" t="str">
        <f t="shared" si="3"/>
        <v>N/A</v>
      </c>
      <c r="T46" s="2" t="str">
        <f t="shared" si="4"/>
        <v>N/A</v>
      </c>
      <c r="U46" s="1">
        <f>VLOOKUP(F46,[6]vehicle_details!$A$2:$H$21,8,FALSE)</f>
        <v>321440</v>
      </c>
      <c r="V46" s="3" t="str">
        <f t="shared" si="5"/>
        <v>N/A</v>
      </c>
      <c r="W46" s="1">
        <f t="shared" si="6"/>
        <v>0</v>
      </c>
      <c r="X46" s="2">
        <f>VLOOKUP(F46,[7]vehicle_details!$A$1:$C$21,3,FALSE)</f>
        <v>0.75</v>
      </c>
      <c r="Y46" s="2">
        <v>13000</v>
      </c>
      <c r="Z46" s="2">
        <f t="shared" si="12"/>
        <v>1</v>
      </c>
      <c r="AA46" s="1">
        <f t="shared" si="7"/>
        <v>11900</v>
      </c>
      <c r="AB46" s="1">
        <f t="shared" si="8"/>
        <v>24900</v>
      </c>
      <c r="AC46" s="1">
        <f>VLOOKUP(F46,[6]vehicle_details!$A$2:$J$21,10,FALSE)</f>
        <v>401800</v>
      </c>
      <c r="AD46" s="1">
        <f t="shared" si="9"/>
        <v>12308.571428571429</v>
      </c>
      <c r="AE46" s="1">
        <f t="shared" si="10"/>
        <v>37208.571428571428</v>
      </c>
    </row>
    <row r="47" spans="1:31" ht="13.8" x14ac:dyDescent="0.3">
      <c r="A47" s="2">
        <v>1042</v>
      </c>
      <c r="B47" s="2" t="s">
        <v>43</v>
      </c>
      <c r="C47" s="2">
        <v>121</v>
      </c>
      <c r="D47" s="2" t="s">
        <v>42</v>
      </c>
      <c r="E47" s="4">
        <v>42770</v>
      </c>
      <c r="F47" s="2">
        <v>71232</v>
      </c>
      <c r="G47" s="2" t="s">
        <v>41</v>
      </c>
      <c r="H47" s="2">
        <v>2009</v>
      </c>
      <c r="I47" s="2" t="str">
        <f>VLOOKUP(A47,[1]Payouts!$A$4:$C$54,3,FALSE)</f>
        <v>Rajkot</v>
      </c>
      <c r="J47" s="2" t="str">
        <f>VLOOKUP(C47,[2]location!$A$2:$C$29,3,FALSE)</f>
        <v>AMD</v>
      </c>
      <c r="K47" s="2" t="str">
        <f>VLOOKUP(L47,[3]vehicle_mileage!$A$2:$B$21,2,FALSE)</f>
        <v>Ahmedabad</v>
      </c>
      <c r="L47" s="2" t="str">
        <f>VLOOKUP(F47,[4]vehicle_details!$A$2:$B$21,2,FALSE)</f>
        <v>Pickup</v>
      </c>
      <c r="M47" s="3">
        <f>VLOOKUP(L47,[3]vehicle_mileage!$A$2:$C$21,3,FALSE)</f>
        <v>12</v>
      </c>
      <c r="N47" s="3">
        <f t="shared" si="0"/>
        <v>133.33333333333334</v>
      </c>
      <c r="O47" s="1">
        <f t="shared" si="11"/>
        <v>9600</v>
      </c>
      <c r="P47" s="1">
        <f>VLOOKUP(L47,[5]maintenance!$A$2:$E$21,5,FALSE)</f>
        <v>4080</v>
      </c>
      <c r="Q47" s="23" t="str">
        <f t="shared" si="1"/>
        <v>Hired (49000)</v>
      </c>
      <c r="R47" s="3" t="str">
        <f t="shared" si="2"/>
        <v>Hired ((49000))</v>
      </c>
      <c r="S47" s="1" t="str">
        <f t="shared" si="3"/>
        <v>N/A</v>
      </c>
      <c r="T47" s="2" t="str">
        <f t="shared" si="4"/>
        <v>N/A</v>
      </c>
      <c r="U47" s="1">
        <f>VLOOKUP(F47,[6]vehicle_details!$A$2:$H$21,8,FALSE)</f>
        <v>521680</v>
      </c>
      <c r="V47" s="3" t="str">
        <f t="shared" si="5"/>
        <v>N/A</v>
      </c>
      <c r="W47" s="1">
        <f t="shared" si="6"/>
        <v>0</v>
      </c>
      <c r="X47" s="2">
        <f>VLOOKUP(F47,[7]vehicle_details!$A$1:$C$21,3,FALSE)</f>
        <v>1.5</v>
      </c>
      <c r="Y47" s="2">
        <v>13000</v>
      </c>
      <c r="Z47" s="2">
        <f t="shared" si="12"/>
        <v>1</v>
      </c>
      <c r="AA47" s="1">
        <f t="shared" si="7"/>
        <v>11900</v>
      </c>
      <c r="AB47" s="1">
        <f t="shared" si="8"/>
        <v>24900</v>
      </c>
      <c r="AC47" s="1">
        <f>VLOOKUP(F47,[6]vehicle_details!$A$2:$J$21,10,FALSE)</f>
        <v>652100</v>
      </c>
      <c r="AD47" s="1">
        <f t="shared" si="9"/>
        <v>13680</v>
      </c>
      <c r="AE47" s="1">
        <f t="shared" si="10"/>
        <v>38580</v>
      </c>
    </row>
    <row r="48" spans="1:31" ht="27.6" x14ac:dyDescent="0.3">
      <c r="A48" s="2">
        <v>1302</v>
      </c>
      <c r="B48" s="2" t="s">
        <v>40</v>
      </c>
      <c r="C48" s="2">
        <v>115</v>
      </c>
      <c r="D48" s="2" t="s">
        <v>39</v>
      </c>
      <c r="E48" s="4">
        <v>43284</v>
      </c>
      <c r="F48" s="2">
        <v>71231</v>
      </c>
      <c r="G48" s="2" t="s">
        <v>3</v>
      </c>
      <c r="H48" s="2">
        <v>2018</v>
      </c>
      <c r="I48" s="2" t="str">
        <f>VLOOKUP(A48,[1]Payouts!$A$4:$C$54,3,FALSE)</f>
        <v>Rampura Branch</v>
      </c>
      <c r="J48" s="2" t="str">
        <f>VLOOKUP(C48,[2]location!$A$2:$C$29,3,FALSE)</f>
        <v>AMD</v>
      </c>
      <c r="K48" s="2" t="str">
        <f>VLOOKUP(L48,[3]vehicle_mileage!$A$2:$B$21,2,FALSE)</f>
        <v>Ahmedabad</v>
      </c>
      <c r="L48" s="2" t="str">
        <f>VLOOKUP(F48,[4]vehicle_details!$A$2:$B$21,2,FALSE)</f>
        <v>Tata Ace</v>
      </c>
      <c r="M48" s="3">
        <f>VLOOKUP(L48,[3]vehicle_mileage!$A$2:$C$21,3,FALSE)</f>
        <v>14</v>
      </c>
      <c r="N48" s="3">
        <f t="shared" si="0"/>
        <v>114.28571428571429</v>
      </c>
      <c r="O48" s="1">
        <f t="shared" si="11"/>
        <v>8228.5714285714294</v>
      </c>
      <c r="P48" s="1">
        <f>VLOOKUP(L48,[5]maintenance!$A$2:$E$21,5,FALSE)</f>
        <v>4080</v>
      </c>
      <c r="Q48" s="23" t="str">
        <f t="shared" si="1"/>
        <v>Financed (4 yrs)</v>
      </c>
      <c r="R48" s="3" t="str">
        <f t="shared" si="2"/>
        <v>Financed (4 yrs)</v>
      </c>
      <c r="S48" s="1">
        <f t="shared" si="3"/>
        <v>4</v>
      </c>
      <c r="T48" s="2">
        <f t="shared" si="4"/>
        <v>48</v>
      </c>
      <c r="U48" s="1">
        <f>VLOOKUP(F48,[6]vehicle_details!$A$2:$H$21,8,FALSE)</f>
        <v>321440</v>
      </c>
      <c r="V48" s="3">
        <f t="shared" si="5"/>
        <v>2022</v>
      </c>
      <c r="W48" s="1">
        <f t="shared" si="6"/>
        <v>8229.9503874519742</v>
      </c>
      <c r="X48" s="2">
        <f>VLOOKUP(F48,[7]vehicle_details!$A$1:$C$21,3,FALSE)</f>
        <v>0.75</v>
      </c>
      <c r="Y48" s="2">
        <v>13000</v>
      </c>
      <c r="Z48" s="2">
        <f t="shared" si="12"/>
        <v>1</v>
      </c>
      <c r="AA48" s="1">
        <f t="shared" si="7"/>
        <v>11900</v>
      </c>
      <c r="AB48" s="1">
        <f t="shared" si="8"/>
        <v>24900</v>
      </c>
      <c r="AC48" s="1">
        <f>VLOOKUP(F48,[6]vehicle_details!$A$2:$J$21,10,FALSE)</f>
        <v>401800</v>
      </c>
      <c r="AD48" s="1">
        <f t="shared" si="9"/>
        <v>20538.521816023404</v>
      </c>
      <c r="AE48" s="1">
        <f t="shared" si="10"/>
        <v>45438.521816023407</v>
      </c>
    </row>
    <row r="49" spans="1:31" ht="13.8" x14ac:dyDescent="0.3">
      <c r="A49" s="2">
        <v>1229</v>
      </c>
      <c r="B49" s="2" t="s">
        <v>38</v>
      </c>
      <c r="C49" s="2">
        <v>118</v>
      </c>
      <c r="D49" s="2" t="s">
        <v>37</v>
      </c>
      <c r="E49" s="4">
        <v>43227</v>
      </c>
      <c r="F49" s="2">
        <v>71231</v>
      </c>
      <c r="G49" s="2" t="s">
        <v>10</v>
      </c>
      <c r="H49" s="2">
        <v>2015</v>
      </c>
      <c r="I49" s="2" t="str">
        <f>VLOOKUP(A49,[1]Payouts!$A$4:$C$54,3,FALSE)</f>
        <v>Surat</v>
      </c>
      <c r="J49" s="2" t="str">
        <f>VLOOKUP(C49,[2]location!$A$2:$C$29,3,FALSE)</f>
        <v>AMD</v>
      </c>
      <c r="K49" s="2" t="str">
        <f>VLOOKUP(L49,[3]vehicle_mileage!$A$2:$B$21,2,FALSE)</f>
        <v>Ahmedabad</v>
      </c>
      <c r="L49" s="2" t="str">
        <f>VLOOKUP(F49,[4]vehicle_details!$A$2:$B$21,2,FALSE)</f>
        <v>Tata Ace</v>
      </c>
      <c r="M49" s="3">
        <f>VLOOKUP(L49,[3]vehicle_mileage!$A$2:$C$21,3,FALSE)</f>
        <v>14</v>
      </c>
      <c r="N49" s="3">
        <f t="shared" si="0"/>
        <v>114.28571428571429</v>
      </c>
      <c r="O49" s="1">
        <f t="shared" si="11"/>
        <v>8228.5714285714294</v>
      </c>
      <c r="P49" s="1">
        <f>VLOOKUP(L49,[5]maintenance!$A$2:$E$21,5,FALSE)</f>
        <v>4080</v>
      </c>
      <c r="Q49" s="23" t="str">
        <f t="shared" si="1"/>
        <v>Purchase</v>
      </c>
      <c r="R49" s="3" t="str">
        <f t="shared" si="2"/>
        <v>Purchase</v>
      </c>
      <c r="S49" s="1" t="str">
        <f t="shared" si="3"/>
        <v>N/A</v>
      </c>
      <c r="T49" s="2" t="str">
        <f t="shared" si="4"/>
        <v>N/A</v>
      </c>
      <c r="U49" s="1">
        <f>VLOOKUP(F49,[6]vehicle_details!$A$2:$H$21,8,FALSE)</f>
        <v>321440</v>
      </c>
      <c r="V49" s="3" t="str">
        <f t="shared" si="5"/>
        <v>N/A</v>
      </c>
      <c r="W49" s="1">
        <f t="shared" si="6"/>
        <v>0</v>
      </c>
      <c r="X49" s="2">
        <f>VLOOKUP(F49,[7]vehicle_details!$A$1:$C$21,3,FALSE)</f>
        <v>0.75</v>
      </c>
      <c r="Y49" s="2">
        <v>13000</v>
      </c>
      <c r="Z49" s="2">
        <f t="shared" si="12"/>
        <v>1</v>
      </c>
      <c r="AA49" s="1">
        <f t="shared" si="7"/>
        <v>11900</v>
      </c>
      <c r="AB49" s="1">
        <f t="shared" si="8"/>
        <v>24900</v>
      </c>
      <c r="AC49" s="1">
        <f>VLOOKUP(F49,[6]vehicle_details!$A$2:$J$21,10,FALSE)</f>
        <v>401800</v>
      </c>
      <c r="AD49" s="1">
        <f t="shared" si="9"/>
        <v>12308.571428571429</v>
      </c>
      <c r="AE49" s="1">
        <f t="shared" si="10"/>
        <v>37208.571428571428</v>
      </c>
    </row>
    <row r="50" spans="1:31" ht="13.8" x14ac:dyDescent="0.3">
      <c r="A50" s="2">
        <v>1031</v>
      </c>
      <c r="B50" s="2" t="s">
        <v>36</v>
      </c>
      <c r="C50" s="2">
        <v>113</v>
      </c>
      <c r="D50" s="2" t="s">
        <v>35</v>
      </c>
      <c r="E50" s="5">
        <v>42685</v>
      </c>
      <c r="F50" s="2">
        <v>71235</v>
      </c>
      <c r="G50" s="2" t="s">
        <v>34</v>
      </c>
      <c r="H50" s="2">
        <v>2014</v>
      </c>
      <c r="I50" s="2" t="str">
        <f>VLOOKUP(A50,[1]Payouts!$A$4:$C$54,3,FALSE)</f>
        <v>Ahmedabad Branch</v>
      </c>
      <c r="J50" s="2" t="str">
        <f>VLOOKUP(C50,[2]location!$A$2:$C$29,3,FALSE)</f>
        <v>AMD</v>
      </c>
      <c r="K50" s="2" t="str">
        <f>VLOOKUP(L50,[3]vehicle_mileage!$A$2:$B$21,2,FALSE)</f>
        <v>Ahmedabad</v>
      </c>
      <c r="L50" s="2" t="str">
        <f>VLOOKUP(F50,[4]vehicle_details!$A$2:$B$21,2,FALSE)</f>
        <v>Eicher 17</v>
      </c>
      <c r="M50" s="3">
        <f>VLOOKUP(L50,[3]vehicle_mileage!$A$2:$C$21,3,FALSE)</f>
        <v>7</v>
      </c>
      <c r="N50" s="3">
        <f t="shared" si="0"/>
        <v>228.57142857142858</v>
      </c>
      <c r="O50" s="1">
        <f t="shared" si="11"/>
        <v>16457.142857142859</v>
      </c>
      <c r="P50" s="1">
        <f>VLOOKUP(L50,[5]maintenance!$A$2:$E$21,5,FALSE)</f>
        <v>4580</v>
      </c>
      <c r="Q50" s="23" t="str">
        <f t="shared" si="1"/>
        <v>Hired (45000)</v>
      </c>
      <c r="R50" s="3" t="str">
        <f t="shared" si="2"/>
        <v>Hired ((45000))</v>
      </c>
      <c r="S50" s="1" t="str">
        <f t="shared" si="3"/>
        <v>N/A</v>
      </c>
      <c r="T50" s="2" t="str">
        <f t="shared" si="4"/>
        <v>N/A</v>
      </c>
      <c r="U50" s="1">
        <f>VLOOKUP(F50,[6]vehicle_details!$A$2:$H$21,8,FALSE)</f>
        <v>924000</v>
      </c>
      <c r="V50" s="3" t="str">
        <f t="shared" si="5"/>
        <v>N/A</v>
      </c>
      <c r="W50" s="1">
        <f t="shared" si="6"/>
        <v>0</v>
      </c>
      <c r="X50" s="2">
        <f>VLOOKUP(F50,[7]vehicle_details!$A$1:$C$21,3,FALSE)</f>
        <v>4.5</v>
      </c>
      <c r="Y50" s="2">
        <v>13000</v>
      </c>
      <c r="Z50" s="2">
        <f t="shared" si="12"/>
        <v>2</v>
      </c>
      <c r="AA50" s="1">
        <f t="shared" si="7"/>
        <v>23800</v>
      </c>
      <c r="AB50" s="1">
        <f t="shared" si="8"/>
        <v>36800</v>
      </c>
      <c r="AC50" s="1">
        <f>VLOOKUP(F50,[6]vehicle_details!$A$2:$J$21,10,FALSE)</f>
        <v>1155000</v>
      </c>
      <c r="AD50" s="1">
        <f t="shared" si="9"/>
        <v>21037.142857142859</v>
      </c>
      <c r="AE50" s="1">
        <f t="shared" si="10"/>
        <v>57837.142857142855</v>
      </c>
    </row>
    <row r="51" spans="1:31" ht="13.8" x14ac:dyDescent="0.3">
      <c r="A51" s="2">
        <v>1357</v>
      </c>
      <c r="B51" s="2" t="s">
        <v>33</v>
      </c>
      <c r="C51" s="2">
        <v>114</v>
      </c>
      <c r="D51" s="2" t="s">
        <v>32</v>
      </c>
      <c r="E51" s="4">
        <v>43332</v>
      </c>
      <c r="F51" s="2">
        <v>71231</v>
      </c>
      <c r="G51" s="2" t="s">
        <v>10</v>
      </c>
      <c r="H51" s="2">
        <v>2012</v>
      </c>
      <c r="I51" s="2" t="str">
        <f>VLOOKUP(A51,[1]Payouts!$A$4:$C$54,3,FALSE)</f>
        <v>Gandhi Nager</v>
      </c>
      <c r="J51" s="2" t="str">
        <f>VLOOKUP(C51,[2]location!$A$2:$C$29,3,FALSE)</f>
        <v>AMD</v>
      </c>
      <c r="K51" s="2" t="str">
        <f>VLOOKUP(L51,[3]vehicle_mileage!$A$2:$B$21,2,FALSE)</f>
        <v>Ahmedabad</v>
      </c>
      <c r="L51" s="2" t="str">
        <f>VLOOKUP(F51,[4]vehicle_details!$A$2:$B$21,2,FALSE)</f>
        <v>Tata Ace</v>
      </c>
      <c r="M51" s="3">
        <f>VLOOKUP(L51,[3]vehicle_mileage!$A$2:$C$21,3,FALSE)</f>
        <v>14</v>
      </c>
      <c r="N51" s="3">
        <f t="shared" si="0"/>
        <v>114.28571428571429</v>
      </c>
      <c r="O51" s="1">
        <f t="shared" si="11"/>
        <v>8228.5714285714294</v>
      </c>
      <c r="P51" s="1">
        <f>VLOOKUP(L51,[5]maintenance!$A$2:$E$21,5,FALSE)</f>
        <v>4080</v>
      </c>
      <c r="Q51" s="23" t="str">
        <f t="shared" si="1"/>
        <v>Purchase</v>
      </c>
      <c r="R51" s="3" t="str">
        <f t="shared" si="2"/>
        <v>Purchase</v>
      </c>
      <c r="S51" s="1" t="str">
        <f t="shared" si="3"/>
        <v>N/A</v>
      </c>
      <c r="T51" s="2" t="str">
        <f t="shared" si="4"/>
        <v>N/A</v>
      </c>
      <c r="U51" s="1">
        <f>VLOOKUP(F51,[6]vehicle_details!$A$2:$H$21,8,FALSE)</f>
        <v>321440</v>
      </c>
      <c r="V51" s="3" t="str">
        <f t="shared" si="5"/>
        <v>N/A</v>
      </c>
      <c r="W51" s="1">
        <f t="shared" si="6"/>
        <v>0</v>
      </c>
      <c r="X51" s="2">
        <f>VLOOKUP(F51,[7]vehicle_details!$A$1:$C$21,3,FALSE)</f>
        <v>0.75</v>
      </c>
      <c r="Y51" s="2">
        <v>13000</v>
      </c>
      <c r="Z51" s="2">
        <f t="shared" si="12"/>
        <v>1</v>
      </c>
      <c r="AA51" s="1">
        <f t="shared" si="7"/>
        <v>11900</v>
      </c>
      <c r="AB51" s="1">
        <f t="shared" si="8"/>
        <v>24900</v>
      </c>
      <c r="AC51" s="1">
        <f>VLOOKUP(F51,[6]vehicle_details!$A$2:$J$21,10,FALSE)</f>
        <v>401800</v>
      </c>
      <c r="AD51" s="1">
        <f t="shared" si="9"/>
        <v>12308.571428571429</v>
      </c>
      <c r="AE51" s="1">
        <f t="shared" si="10"/>
        <v>37208.571428571428</v>
      </c>
    </row>
    <row r="52" spans="1:31" ht="13.8" x14ac:dyDescent="0.3">
      <c r="A52" s="2">
        <v>1328</v>
      </c>
      <c r="B52" s="2" t="s">
        <v>31</v>
      </c>
      <c r="C52" s="2">
        <v>116</v>
      </c>
      <c r="D52" s="2" t="s">
        <v>30</v>
      </c>
      <c r="E52" s="4">
        <v>43318</v>
      </c>
      <c r="F52" s="2">
        <v>71246</v>
      </c>
      <c r="G52" s="2" t="s">
        <v>10</v>
      </c>
      <c r="H52" s="2">
        <v>2014</v>
      </c>
      <c r="I52" s="2" t="str">
        <f>VLOOKUP(A52,[1]Payouts!$A$4:$C$54,3,FALSE)</f>
        <v>Vadodara</v>
      </c>
      <c r="J52" s="2" t="str">
        <f>VLOOKUP(C52,[2]location!$A$2:$C$29,3,FALSE)</f>
        <v>AMD</v>
      </c>
      <c r="K52" s="2" t="str">
        <f>VLOOKUP(L52,[3]vehicle_mileage!$A$2:$B$21,2,FALSE)</f>
        <v>Ahmedabad</v>
      </c>
      <c r="L52" s="2" t="str">
        <f>VLOOKUP(F52,[4]vehicle_details!$A$2:$B$21,2,FALSE)</f>
        <v>Super ace</v>
      </c>
      <c r="M52" s="3">
        <f>VLOOKUP(L52,[3]vehicle_mileage!$A$2:$C$21,3,FALSE)</f>
        <v>15</v>
      </c>
      <c r="N52" s="3">
        <f t="shared" si="0"/>
        <v>106.66666666666667</v>
      </c>
      <c r="O52" s="1">
        <f t="shared" si="11"/>
        <v>7680</v>
      </c>
      <c r="P52" s="1">
        <f>VLOOKUP(L52,[5]maintenance!$A$2:$E$21,5,FALSE)</f>
        <v>4080</v>
      </c>
      <c r="Q52" s="23" t="str">
        <f t="shared" si="1"/>
        <v>Purchase</v>
      </c>
      <c r="R52" s="3" t="str">
        <f t="shared" si="2"/>
        <v>Purchase</v>
      </c>
      <c r="S52" s="1" t="str">
        <f t="shared" si="3"/>
        <v>N/A</v>
      </c>
      <c r="T52" s="2" t="str">
        <f t="shared" si="4"/>
        <v>N/A</v>
      </c>
      <c r="U52" s="1">
        <f>VLOOKUP(F52,[6]vehicle_details!$A$2:$H$21,8,FALSE)</f>
        <v>441600</v>
      </c>
      <c r="V52" s="3" t="str">
        <f t="shared" si="5"/>
        <v>N/A</v>
      </c>
      <c r="W52" s="1">
        <f t="shared" si="6"/>
        <v>0</v>
      </c>
      <c r="X52" s="2">
        <f>VLOOKUP(F52,[7]vehicle_details!$A$1:$C$21,3,FALSE)</f>
        <v>1.2</v>
      </c>
      <c r="Y52" s="2">
        <v>13000</v>
      </c>
      <c r="Z52" s="2">
        <f t="shared" si="12"/>
        <v>1</v>
      </c>
      <c r="AA52" s="1">
        <f t="shared" si="7"/>
        <v>11900</v>
      </c>
      <c r="AB52" s="1">
        <f t="shared" si="8"/>
        <v>24900</v>
      </c>
      <c r="AC52" s="1">
        <f>VLOOKUP(F52,[6]vehicle_details!$A$2:$J$21,10,FALSE)</f>
        <v>552000</v>
      </c>
      <c r="AD52" s="1">
        <f t="shared" si="9"/>
        <v>11760</v>
      </c>
      <c r="AE52" s="1">
        <f t="shared" si="10"/>
        <v>36660</v>
      </c>
    </row>
    <row r="53" spans="1:31" ht="13.8" x14ac:dyDescent="0.3">
      <c r="A53" s="2">
        <v>1329</v>
      </c>
      <c r="B53" s="2" t="s">
        <v>29</v>
      </c>
      <c r="C53" s="2">
        <v>116</v>
      </c>
      <c r="D53" s="2" t="s">
        <v>28</v>
      </c>
      <c r="E53" s="4">
        <v>43318</v>
      </c>
      <c r="F53" s="2">
        <v>71249</v>
      </c>
      <c r="G53" s="2" t="s">
        <v>27</v>
      </c>
      <c r="H53" s="2">
        <v>2013</v>
      </c>
      <c r="I53" s="2" t="str">
        <f>VLOOKUP(A53,[1]Payouts!$A$4:$C$54,3,FALSE)</f>
        <v>Vadodara</v>
      </c>
      <c r="J53" s="2" t="str">
        <f>VLOOKUP(C53,[2]location!$A$2:$C$29,3,FALSE)</f>
        <v>AMD</v>
      </c>
      <c r="K53" s="2" t="str">
        <f>VLOOKUP(L53,[3]vehicle_mileage!$A$2:$B$21,2,FALSE)</f>
        <v>Ahmedabad</v>
      </c>
      <c r="L53" s="2" t="str">
        <f>VLOOKUP(F53,[4]vehicle_details!$A$2:$B$21,2,FALSE)</f>
        <v>AL Dost</v>
      </c>
      <c r="M53" s="3">
        <f>VLOOKUP(L53,[3]vehicle_mileage!$A$2:$C$21,3,FALSE)</f>
        <v>12</v>
      </c>
      <c r="N53" s="3">
        <f t="shared" si="0"/>
        <v>133.33333333333334</v>
      </c>
      <c r="O53" s="1">
        <f t="shared" si="11"/>
        <v>9600</v>
      </c>
      <c r="P53" s="1">
        <f>VLOOKUP(L53,[5]maintenance!$A$2:$E$21,5,FALSE)</f>
        <v>4080</v>
      </c>
      <c r="Q53" s="23" t="str">
        <f t="shared" si="1"/>
        <v>Hired (52500)</v>
      </c>
      <c r="R53" s="3" t="str">
        <f t="shared" si="2"/>
        <v>Hired ((52500))</v>
      </c>
      <c r="S53" s="1" t="str">
        <f t="shared" si="3"/>
        <v>N/A</v>
      </c>
      <c r="T53" s="2" t="str">
        <f t="shared" si="4"/>
        <v>N/A</v>
      </c>
      <c r="U53" s="1">
        <f>VLOOKUP(F53,[6]vehicle_details!$A$2:$H$21,8,FALSE)</f>
        <v>401600</v>
      </c>
      <c r="V53" s="3" t="str">
        <f t="shared" si="5"/>
        <v>N/A</v>
      </c>
      <c r="W53" s="1">
        <f t="shared" si="6"/>
        <v>0</v>
      </c>
      <c r="X53" s="2">
        <f>VLOOKUP(F53,[7]vehicle_details!$A$1:$C$21,3,FALSE)</f>
        <v>1.25</v>
      </c>
      <c r="Y53" s="2">
        <v>13000</v>
      </c>
      <c r="Z53" s="2">
        <f t="shared" si="12"/>
        <v>1</v>
      </c>
      <c r="AA53" s="1">
        <f t="shared" si="7"/>
        <v>11900</v>
      </c>
      <c r="AB53" s="1">
        <f>Y53+AA53</f>
        <v>24900</v>
      </c>
      <c r="AC53" s="1">
        <f>VLOOKUP(F53,[6]vehicle_details!$A$2:$J$21,10,FALSE)</f>
        <v>502000</v>
      </c>
      <c r="AD53" s="1">
        <f t="shared" si="9"/>
        <v>13680</v>
      </c>
      <c r="AE53" s="1">
        <f t="shared" si="10"/>
        <v>38580</v>
      </c>
    </row>
    <row r="54" spans="1:31" ht="13.8" x14ac:dyDescent="0.3">
      <c r="A54" s="2">
        <v>1344</v>
      </c>
      <c r="B54" s="2" t="s">
        <v>26</v>
      </c>
      <c r="C54" s="2">
        <v>124</v>
      </c>
      <c r="D54" s="2" t="s">
        <v>25</v>
      </c>
      <c r="E54" s="4">
        <v>43332</v>
      </c>
      <c r="F54" s="2">
        <v>71231</v>
      </c>
      <c r="G54" s="2" t="s">
        <v>10</v>
      </c>
      <c r="H54" s="2">
        <v>2010</v>
      </c>
      <c r="I54" s="2" t="str">
        <f>VLOOKUP(A54,[1]Payouts!$A$4:$C$54,3,FALSE)</f>
        <v>Junagarh</v>
      </c>
      <c r="J54" s="2" t="str">
        <f>VLOOKUP(C54,[2]location!$A$2:$C$29,3,FALSE)</f>
        <v>AMD</v>
      </c>
      <c r="K54" s="2" t="str">
        <f>VLOOKUP(L54,[3]vehicle_mileage!$A$2:$B$21,2,FALSE)</f>
        <v>Ahmedabad</v>
      </c>
      <c r="L54" s="2" t="str">
        <f>VLOOKUP(F54,[4]vehicle_details!$A$2:$B$21,2,FALSE)</f>
        <v>Tata Ace</v>
      </c>
      <c r="M54" s="3">
        <f>VLOOKUP(L54,[3]vehicle_mileage!$A$2:$C$21,3,FALSE)</f>
        <v>14</v>
      </c>
      <c r="N54" s="3">
        <f t="shared" si="0"/>
        <v>114.28571428571429</v>
      </c>
      <c r="O54" s="1">
        <f t="shared" si="11"/>
        <v>8228.5714285714294</v>
      </c>
      <c r="P54" s="1">
        <f>VLOOKUP(L54,[5]maintenance!$A$2:$E$21,5,FALSE)</f>
        <v>4080</v>
      </c>
      <c r="Q54" s="23" t="str">
        <f t="shared" si="1"/>
        <v>Purchase</v>
      </c>
      <c r="R54" s="3" t="str">
        <f t="shared" si="2"/>
        <v>Purchase</v>
      </c>
      <c r="S54" s="1" t="str">
        <f t="shared" si="3"/>
        <v>N/A</v>
      </c>
      <c r="T54" s="2" t="str">
        <f t="shared" si="4"/>
        <v>N/A</v>
      </c>
      <c r="U54" s="1">
        <f>VLOOKUP(F54,[6]vehicle_details!$A$2:$H$21,8,FALSE)</f>
        <v>321440</v>
      </c>
      <c r="V54" s="3" t="str">
        <f t="shared" si="5"/>
        <v>N/A</v>
      </c>
      <c r="W54" s="1">
        <f t="shared" si="6"/>
        <v>0</v>
      </c>
      <c r="X54" s="2">
        <f>VLOOKUP(F54,[7]vehicle_details!$A$1:$C$21,3,FALSE)</f>
        <v>0.75</v>
      </c>
      <c r="Y54" s="2">
        <v>13000</v>
      </c>
      <c r="Z54" s="2">
        <f t="shared" si="12"/>
        <v>1</v>
      </c>
      <c r="AA54" s="1">
        <f t="shared" si="7"/>
        <v>11900</v>
      </c>
      <c r="AB54" s="1">
        <f t="shared" ref="AB54:AB70" si="13">Y54+AA54</f>
        <v>24900</v>
      </c>
      <c r="AC54" s="1">
        <f>VLOOKUP(F54,[6]vehicle_details!$A$2:$J$21,10,FALSE)</f>
        <v>401800</v>
      </c>
      <c r="AD54" s="1">
        <f t="shared" si="9"/>
        <v>12308.571428571429</v>
      </c>
      <c r="AE54" s="1">
        <f t="shared" si="10"/>
        <v>37208.571428571428</v>
      </c>
    </row>
    <row r="55" spans="1:31" ht="27.6" x14ac:dyDescent="0.3">
      <c r="A55" s="2">
        <v>1240</v>
      </c>
      <c r="B55" s="2" t="s">
        <v>24</v>
      </c>
      <c r="C55" s="2">
        <v>125</v>
      </c>
      <c r="D55" s="2" t="s">
        <v>23</v>
      </c>
      <c r="E55" s="4">
        <v>43244</v>
      </c>
      <c r="F55" s="2">
        <v>71243</v>
      </c>
      <c r="G55" s="2" t="s">
        <v>3</v>
      </c>
      <c r="H55" s="2">
        <v>2018</v>
      </c>
      <c r="I55" s="2" t="str">
        <f>VLOOKUP(A55,[1]Payouts!$A$4:$C$54,3,FALSE)</f>
        <v>Mehsana</v>
      </c>
      <c r="J55" s="2" t="str">
        <f>VLOOKUP(C55,[2]location!$A$2:$C$29,3,FALSE)</f>
        <v>AMD</v>
      </c>
      <c r="K55" s="2" t="str">
        <f>VLOOKUP(L55,[3]vehicle_mileage!$A$2:$B$21,2,FALSE)</f>
        <v>Ahmedabad</v>
      </c>
      <c r="L55" s="2" t="str">
        <f>VLOOKUP(F55,[4]vehicle_details!$A$2:$B$21,2,FALSE)</f>
        <v>Mahindra</v>
      </c>
      <c r="M55" s="3">
        <f>VLOOKUP(L55,[3]vehicle_mileage!$A$2:$C$21,3,FALSE)</f>
        <v>12</v>
      </c>
      <c r="N55" s="3">
        <f t="shared" si="0"/>
        <v>133.33333333333334</v>
      </c>
      <c r="O55" s="1">
        <f t="shared" si="11"/>
        <v>9600</v>
      </c>
      <c r="P55" s="1">
        <f>VLOOKUP(L55,[5]maintenance!$A$2:$E$21,5,FALSE)</f>
        <v>4080</v>
      </c>
      <c r="Q55" s="23" t="str">
        <f t="shared" si="1"/>
        <v>Financed (4 yrs)</v>
      </c>
      <c r="R55" s="3" t="str">
        <f t="shared" si="2"/>
        <v>Financed (4 yrs)</v>
      </c>
      <c r="S55" s="1">
        <f t="shared" si="3"/>
        <v>4</v>
      </c>
      <c r="T55" s="2">
        <f t="shared" si="4"/>
        <v>48</v>
      </c>
      <c r="U55" s="1">
        <f>VLOOKUP(F55,[6]vehicle_details!$A$2:$H$21,8,FALSE)</f>
        <v>601600</v>
      </c>
      <c r="V55" s="3">
        <f t="shared" si="5"/>
        <v>2022</v>
      </c>
      <c r="W55" s="1">
        <f t="shared" si="6"/>
        <v>15402.993258745357</v>
      </c>
      <c r="X55" s="2">
        <f>VLOOKUP(F55,[7]vehicle_details!$A$1:$C$21,3,FALSE)</f>
        <v>1.5</v>
      </c>
      <c r="Y55" s="2">
        <v>13000</v>
      </c>
      <c r="Z55" s="2">
        <f t="shared" si="12"/>
        <v>1</v>
      </c>
      <c r="AA55" s="1">
        <f t="shared" si="7"/>
        <v>11900</v>
      </c>
      <c r="AB55" s="1">
        <f t="shared" si="13"/>
        <v>24900</v>
      </c>
      <c r="AC55" s="1">
        <f>VLOOKUP(F55,[6]vehicle_details!$A$2:$J$21,10,FALSE)</f>
        <v>752000</v>
      </c>
      <c r="AD55" s="1">
        <f t="shared" si="9"/>
        <v>29082.993258745359</v>
      </c>
      <c r="AE55" s="1">
        <f t="shared" si="10"/>
        <v>53982.993258745359</v>
      </c>
    </row>
    <row r="56" spans="1:31" ht="13.8" x14ac:dyDescent="0.3">
      <c r="A56" s="2">
        <v>1240</v>
      </c>
      <c r="B56" s="2" t="s">
        <v>24</v>
      </c>
      <c r="C56" s="2">
        <v>125</v>
      </c>
      <c r="D56" s="2" t="s">
        <v>23</v>
      </c>
      <c r="E56" s="4">
        <v>43244</v>
      </c>
      <c r="F56" s="2">
        <v>71243</v>
      </c>
      <c r="G56" s="2" t="s">
        <v>10</v>
      </c>
      <c r="H56" s="2">
        <v>2017</v>
      </c>
      <c r="I56" s="2" t="str">
        <f>VLOOKUP(A56,[1]Payouts!$A$4:$C$54,3,FALSE)</f>
        <v>Mehsana</v>
      </c>
      <c r="J56" s="2" t="str">
        <f>VLOOKUP(C56,[2]location!$A$2:$C$29,3,FALSE)</f>
        <v>AMD</v>
      </c>
      <c r="K56" s="2" t="str">
        <f>VLOOKUP(L56,[3]vehicle_mileage!$A$2:$B$21,2,FALSE)</f>
        <v>Ahmedabad</v>
      </c>
      <c r="L56" s="2" t="str">
        <f>VLOOKUP(F56,[4]vehicle_details!$A$2:$B$21,2,FALSE)</f>
        <v>Mahindra</v>
      </c>
      <c r="M56" s="3">
        <f>VLOOKUP(L56,[3]vehicle_mileage!$A$2:$C$21,3,FALSE)</f>
        <v>12</v>
      </c>
      <c r="N56" s="3">
        <f t="shared" si="0"/>
        <v>133.33333333333334</v>
      </c>
      <c r="O56" s="1">
        <f t="shared" si="11"/>
        <v>9600</v>
      </c>
      <c r="P56" s="1">
        <f>VLOOKUP(L56,[5]maintenance!$A$2:$E$21,5,FALSE)</f>
        <v>4080</v>
      </c>
      <c r="Q56" s="23" t="str">
        <f t="shared" si="1"/>
        <v>Purchase</v>
      </c>
      <c r="R56" s="3" t="str">
        <f t="shared" si="2"/>
        <v>Purchase</v>
      </c>
      <c r="S56" s="1" t="str">
        <f t="shared" si="3"/>
        <v>N/A</v>
      </c>
      <c r="T56" s="2" t="str">
        <f t="shared" si="4"/>
        <v>N/A</v>
      </c>
      <c r="U56" s="1">
        <f>VLOOKUP(F56,[6]vehicle_details!$A$2:$H$21,8,FALSE)</f>
        <v>601600</v>
      </c>
      <c r="V56" s="3" t="str">
        <f t="shared" si="5"/>
        <v>N/A</v>
      </c>
      <c r="W56" s="1">
        <f t="shared" si="6"/>
        <v>0</v>
      </c>
      <c r="X56" s="2">
        <f>VLOOKUP(F56,[7]vehicle_details!$A$1:$C$21,3,FALSE)</f>
        <v>1.5</v>
      </c>
      <c r="Y56" s="2">
        <v>13000</v>
      </c>
      <c r="Z56" s="2">
        <f t="shared" si="12"/>
        <v>1</v>
      </c>
      <c r="AA56" s="1">
        <f t="shared" si="7"/>
        <v>11900</v>
      </c>
      <c r="AB56" s="1">
        <f t="shared" si="13"/>
        <v>24900</v>
      </c>
      <c r="AC56" s="1">
        <f>VLOOKUP(F56,[6]vehicle_details!$A$2:$J$21,10,FALSE)</f>
        <v>752000</v>
      </c>
      <c r="AD56" s="1">
        <f t="shared" si="9"/>
        <v>13680</v>
      </c>
      <c r="AE56" s="1">
        <f t="shared" si="10"/>
        <v>38580</v>
      </c>
    </row>
    <row r="57" spans="1:31" ht="27.6" x14ac:dyDescent="0.3">
      <c r="A57" s="2">
        <v>1237</v>
      </c>
      <c r="B57" s="2" t="s">
        <v>22</v>
      </c>
      <c r="C57" s="2">
        <v>113</v>
      </c>
      <c r="D57" s="2" t="s">
        <v>21</v>
      </c>
      <c r="E57" s="4">
        <v>43241</v>
      </c>
      <c r="F57" s="2">
        <v>71235</v>
      </c>
      <c r="G57" s="2" t="s">
        <v>3</v>
      </c>
      <c r="H57" s="2">
        <v>2007</v>
      </c>
      <c r="I57" s="2" t="str">
        <f>VLOOKUP(A57,[1]Payouts!$A$4:$C$54,3,FALSE)</f>
        <v>Ahmedabad Branch</v>
      </c>
      <c r="J57" s="2" t="str">
        <f>VLOOKUP(C57,[2]location!$A$2:$C$29,3,FALSE)</f>
        <v>AMD</v>
      </c>
      <c r="K57" s="2" t="str">
        <f>VLOOKUP(L57,[3]vehicle_mileage!$A$2:$B$21,2,FALSE)</f>
        <v>Ahmedabad</v>
      </c>
      <c r="L57" s="2" t="str">
        <f>VLOOKUP(F57,[4]vehicle_details!$A$2:$B$21,2,FALSE)</f>
        <v>Eicher 17</v>
      </c>
      <c r="M57" s="3">
        <f>VLOOKUP(L57,[3]vehicle_mileage!$A$2:$C$21,3,FALSE)</f>
        <v>7</v>
      </c>
      <c r="N57" s="3">
        <f t="shared" si="0"/>
        <v>228.57142857142858</v>
      </c>
      <c r="O57" s="1">
        <f t="shared" si="11"/>
        <v>16457.142857142859</v>
      </c>
      <c r="P57" s="1">
        <f>VLOOKUP(L57,[5]maintenance!$A$2:$E$21,5,FALSE)</f>
        <v>4580</v>
      </c>
      <c r="Q57" s="23" t="str">
        <f t="shared" si="1"/>
        <v>Financed (4 yrs)</v>
      </c>
      <c r="R57" s="3" t="str">
        <f t="shared" si="2"/>
        <v>Financed (4 yrs)</v>
      </c>
      <c r="S57" s="1">
        <f t="shared" si="3"/>
        <v>4</v>
      </c>
      <c r="T57" s="2">
        <f t="shared" si="4"/>
        <v>48</v>
      </c>
      <c r="U57" s="1">
        <f>VLOOKUP(F57,[6]vehicle_details!$A$2:$H$21,8,FALSE)</f>
        <v>924000</v>
      </c>
      <c r="V57" s="3">
        <f t="shared" si="5"/>
        <v>2011</v>
      </c>
      <c r="W57" s="1">
        <f t="shared" si="6"/>
        <v>23657.522890759155</v>
      </c>
      <c r="X57" s="2">
        <f>VLOOKUP(F57,[7]vehicle_details!$A$1:$C$21,3,FALSE)</f>
        <v>4.5</v>
      </c>
      <c r="Y57" s="2">
        <v>13000</v>
      </c>
      <c r="Z57" s="2">
        <f t="shared" si="12"/>
        <v>2</v>
      </c>
      <c r="AA57" s="1">
        <f t="shared" si="7"/>
        <v>23800</v>
      </c>
      <c r="AB57" s="1">
        <f t="shared" si="13"/>
        <v>36800</v>
      </c>
      <c r="AC57" s="1">
        <f>VLOOKUP(F57,[6]vehicle_details!$A$2:$J$21,10,FALSE)</f>
        <v>1155000</v>
      </c>
      <c r="AD57" s="1">
        <f t="shared" si="9"/>
        <v>44694.665747902014</v>
      </c>
      <c r="AE57" s="1">
        <f t="shared" si="10"/>
        <v>81494.665747902007</v>
      </c>
    </row>
    <row r="58" spans="1:31" ht="27.6" x14ac:dyDescent="0.3">
      <c r="A58" s="2">
        <v>1338</v>
      </c>
      <c r="B58" s="2" t="s">
        <v>20</v>
      </c>
      <c r="C58" s="2">
        <v>115</v>
      </c>
      <c r="D58" s="2" t="s">
        <v>19</v>
      </c>
      <c r="E58" s="4">
        <v>43330</v>
      </c>
      <c r="F58" s="2">
        <v>71243</v>
      </c>
      <c r="G58" s="2" t="s">
        <v>3</v>
      </c>
      <c r="H58" s="2">
        <v>2018</v>
      </c>
      <c r="I58" s="2" t="str">
        <f>VLOOKUP(A58,[1]Payouts!$A$4:$C$54,3,FALSE)</f>
        <v>Rampura Branch</v>
      </c>
      <c r="J58" s="2" t="str">
        <f>VLOOKUP(C58,[2]location!$A$2:$C$29,3,FALSE)</f>
        <v>AMD</v>
      </c>
      <c r="K58" s="2" t="str">
        <f>VLOOKUP(L58,[3]vehicle_mileage!$A$2:$B$21,2,FALSE)</f>
        <v>Ahmedabad</v>
      </c>
      <c r="L58" s="2" t="str">
        <f>VLOOKUP(F58,[4]vehicle_details!$A$2:$B$21,2,FALSE)</f>
        <v>Mahindra</v>
      </c>
      <c r="M58" s="3">
        <f>VLOOKUP(L58,[3]vehicle_mileage!$A$2:$C$21,3,FALSE)</f>
        <v>12</v>
      </c>
      <c r="N58" s="3">
        <f t="shared" si="0"/>
        <v>133.33333333333334</v>
      </c>
      <c r="O58" s="1">
        <f t="shared" si="11"/>
        <v>9600</v>
      </c>
      <c r="P58" s="1">
        <f>VLOOKUP(L58,[5]maintenance!$A$2:$E$21,5,FALSE)</f>
        <v>4080</v>
      </c>
      <c r="Q58" s="23" t="str">
        <f t="shared" si="1"/>
        <v>Financed (4 yrs)</v>
      </c>
      <c r="R58" s="3" t="str">
        <f t="shared" si="2"/>
        <v>Financed (4 yrs)</v>
      </c>
      <c r="S58" s="1">
        <f t="shared" si="3"/>
        <v>4</v>
      </c>
      <c r="T58" s="2">
        <f t="shared" si="4"/>
        <v>48</v>
      </c>
      <c r="U58" s="1">
        <f>VLOOKUP(F58,[6]vehicle_details!$A$2:$H$21,8,FALSE)</f>
        <v>601600</v>
      </c>
      <c r="V58" s="3">
        <f t="shared" si="5"/>
        <v>2022</v>
      </c>
      <c r="W58" s="1">
        <f t="shared" si="6"/>
        <v>15402.993258745357</v>
      </c>
      <c r="X58" s="2">
        <f>VLOOKUP(F58,[7]vehicle_details!$A$1:$C$21,3,FALSE)</f>
        <v>1.5</v>
      </c>
      <c r="Y58" s="2">
        <v>13000</v>
      </c>
      <c r="Z58" s="2">
        <f t="shared" si="12"/>
        <v>1</v>
      </c>
      <c r="AA58" s="1">
        <f t="shared" si="7"/>
        <v>11900</v>
      </c>
      <c r="AB58" s="1">
        <f t="shared" si="13"/>
        <v>24900</v>
      </c>
      <c r="AC58" s="1">
        <f>VLOOKUP(F58,[6]vehicle_details!$A$2:$J$21,10,FALSE)</f>
        <v>752000</v>
      </c>
      <c r="AD58" s="1">
        <f t="shared" si="9"/>
        <v>29082.993258745359</v>
      </c>
      <c r="AE58" s="1">
        <f t="shared" si="10"/>
        <v>53982.993258745359</v>
      </c>
    </row>
    <row r="59" spans="1:31" ht="13.8" x14ac:dyDescent="0.3">
      <c r="A59" s="2">
        <v>1367</v>
      </c>
      <c r="B59" s="2" t="s">
        <v>18</v>
      </c>
      <c r="C59" s="2">
        <v>116</v>
      </c>
      <c r="D59" s="2" t="s">
        <v>17</v>
      </c>
      <c r="E59" s="4">
        <v>43333</v>
      </c>
      <c r="F59" s="2">
        <v>71249</v>
      </c>
      <c r="G59" s="2" t="s">
        <v>10</v>
      </c>
      <c r="H59" s="2">
        <v>2013</v>
      </c>
      <c r="I59" s="2" t="str">
        <f>VLOOKUP(A59,[1]Payouts!$A$4:$C$54,3,FALSE)</f>
        <v>Vadodara</v>
      </c>
      <c r="J59" s="2" t="str">
        <f>VLOOKUP(C59,[2]location!$A$2:$C$29,3,FALSE)</f>
        <v>AMD</v>
      </c>
      <c r="K59" s="2" t="str">
        <f>VLOOKUP(L59,[3]vehicle_mileage!$A$2:$B$21,2,FALSE)</f>
        <v>Ahmedabad</v>
      </c>
      <c r="L59" s="2" t="str">
        <f>VLOOKUP(F59,[4]vehicle_details!$A$2:$B$21,2,FALSE)</f>
        <v>AL Dost</v>
      </c>
      <c r="M59" s="3">
        <f>VLOOKUP(L59,[3]vehicle_mileage!$A$2:$C$21,3,FALSE)</f>
        <v>12</v>
      </c>
      <c r="N59" s="3">
        <f t="shared" si="0"/>
        <v>133.33333333333334</v>
      </c>
      <c r="O59" s="1">
        <f t="shared" si="11"/>
        <v>9600</v>
      </c>
      <c r="P59" s="1">
        <f>VLOOKUP(L59,[5]maintenance!$A$2:$E$21,5,FALSE)</f>
        <v>4080</v>
      </c>
      <c r="Q59" s="23" t="str">
        <f t="shared" si="1"/>
        <v>Purchase</v>
      </c>
      <c r="R59" s="3" t="str">
        <f t="shared" si="2"/>
        <v>Purchase</v>
      </c>
      <c r="S59" s="1" t="str">
        <f t="shared" si="3"/>
        <v>N/A</v>
      </c>
      <c r="T59" s="2" t="str">
        <f t="shared" si="4"/>
        <v>N/A</v>
      </c>
      <c r="U59" s="1">
        <f>VLOOKUP(F59,[6]vehicle_details!$A$2:$H$21,8,FALSE)</f>
        <v>401600</v>
      </c>
      <c r="V59" s="3" t="str">
        <f t="shared" si="5"/>
        <v>N/A</v>
      </c>
      <c r="W59" s="1">
        <f t="shared" si="6"/>
        <v>0</v>
      </c>
      <c r="X59" s="2">
        <f>VLOOKUP(F59,[7]vehicle_details!$A$1:$C$21,3,FALSE)</f>
        <v>1.25</v>
      </c>
      <c r="Y59" s="2">
        <v>13000</v>
      </c>
      <c r="Z59" s="2">
        <f t="shared" si="12"/>
        <v>1</v>
      </c>
      <c r="AA59" s="1">
        <f t="shared" si="7"/>
        <v>11900</v>
      </c>
      <c r="AB59" s="1">
        <f t="shared" si="13"/>
        <v>24900</v>
      </c>
      <c r="AC59" s="1">
        <f>VLOOKUP(F59,[6]vehicle_details!$A$2:$J$21,10,FALSE)</f>
        <v>502000</v>
      </c>
      <c r="AD59" s="1">
        <f t="shared" si="9"/>
        <v>13680</v>
      </c>
      <c r="AE59" s="1">
        <f t="shared" si="10"/>
        <v>38580</v>
      </c>
    </row>
    <row r="60" spans="1:31" ht="27.6" x14ac:dyDescent="0.3">
      <c r="A60" s="2">
        <v>1299</v>
      </c>
      <c r="B60" s="2" t="s">
        <v>16</v>
      </c>
      <c r="C60" s="2">
        <v>118</v>
      </c>
      <c r="D60" s="2" t="s">
        <v>15</v>
      </c>
      <c r="E60" s="4">
        <v>43283</v>
      </c>
      <c r="F60" s="2">
        <v>71231</v>
      </c>
      <c r="G60" s="2" t="s">
        <v>3</v>
      </c>
      <c r="H60" s="2">
        <v>2018</v>
      </c>
      <c r="I60" s="2" t="str">
        <f>VLOOKUP(A60,[1]Payouts!$A$4:$C$54,3,FALSE)</f>
        <v>Surat</v>
      </c>
      <c r="J60" s="2" t="str">
        <f>VLOOKUP(C60,[2]location!$A$2:$C$29,3,FALSE)</f>
        <v>AMD</v>
      </c>
      <c r="K60" s="2" t="str">
        <f>VLOOKUP(L60,[3]vehicle_mileage!$A$2:$B$21,2,FALSE)</f>
        <v>Ahmedabad</v>
      </c>
      <c r="L60" s="2" t="str">
        <f>VLOOKUP(F60,[4]vehicle_details!$A$2:$B$21,2,FALSE)</f>
        <v>Tata Ace</v>
      </c>
      <c r="M60" s="3">
        <f>VLOOKUP(L60,[3]vehicle_mileage!$A$2:$C$21,3,FALSE)</f>
        <v>14</v>
      </c>
      <c r="N60" s="3">
        <f t="shared" si="0"/>
        <v>114.28571428571429</v>
      </c>
      <c r="O60" s="1">
        <f t="shared" si="11"/>
        <v>8228.5714285714294</v>
      </c>
      <c r="P60" s="1">
        <f>VLOOKUP(L60,[5]maintenance!$A$2:$E$21,5,FALSE)</f>
        <v>4080</v>
      </c>
      <c r="Q60" s="23" t="str">
        <f t="shared" si="1"/>
        <v>Financed (4 yrs)</v>
      </c>
      <c r="R60" s="3" t="str">
        <f t="shared" si="2"/>
        <v>Financed (4 yrs)</v>
      </c>
      <c r="S60" s="1">
        <f t="shared" si="3"/>
        <v>4</v>
      </c>
      <c r="T60" s="2">
        <f t="shared" si="4"/>
        <v>48</v>
      </c>
      <c r="U60" s="1">
        <f>VLOOKUP(F60,[6]vehicle_details!$A$2:$H$21,8,FALSE)</f>
        <v>321440</v>
      </c>
      <c r="V60" s="3">
        <f t="shared" si="5"/>
        <v>2022</v>
      </c>
      <c r="W60" s="1">
        <f t="shared" si="6"/>
        <v>8229.9503874519742</v>
      </c>
      <c r="X60" s="2">
        <f>VLOOKUP(F60,[7]vehicle_details!$A$1:$C$21,3,FALSE)</f>
        <v>0.75</v>
      </c>
      <c r="Y60" s="2">
        <v>13000</v>
      </c>
      <c r="Z60" s="2">
        <f t="shared" si="12"/>
        <v>1</v>
      </c>
      <c r="AA60" s="1">
        <f t="shared" si="7"/>
        <v>11900</v>
      </c>
      <c r="AB60" s="1">
        <f t="shared" si="13"/>
        <v>24900</v>
      </c>
      <c r="AC60" s="1">
        <f>VLOOKUP(F60,[6]vehicle_details!$A$2:$J$21,10,FALSE)</f>
        <v>401800</v>
      </c>
      <c r="AD60" s="1">
        <f t="shared" si="9"/>
        <v>20538.521816023404</v>
      </c>
      <c r="AE60" s="1">
        <f t="shared" si="10"/>
        <v>45438.521816023407</v>
      </c>
    </row>
    <row r="61" spans="1:31" ht="27.6" x14ac:dyDescent="0.3">
      <c r="A61" s="2">
        <v>1330</v>
      </c>
      <c r="B61" s="2" t="s">
        <v>14</v>
      </c>
      <c r="C61" s="2">
        <v>115</v>
      </c>
      <c r="D61" s="2" t="s">
        <v>13</v>
      </c>
      <c r="E61" s="4">
        <v>43325</v>
      </c>
      <c r="F61" s="2">
        <v>71232</v>
      </c>
      <c r="G61" s="2" t="s">
        <v>3</v>
      </c>
      <c r="H61" s="2">
        <v>2017</v>
      </c>
      <c r="I61" s="2" t="str">
        <f>VLOOKUP(A61,[1]Payouts!$A$4:$C$54,3,FALSE)</f>
        <v>Rampura Branch</v>
      </c>
      <c r="J61" s="2" t="str">
        <f>VLOOKUP(C61,[2]location!$A$2:$C$29,3,FALSE)</f>
        <v>AMD</v>
      </c>
      <c r="K61" s="2" t="str">
        <f>VLOOKUP(L61,[3]vehicle_mileage!$A$2:$B$21,2,FALSE)</f>
        <v>Ahmedabad</v>
      </c>
      <c r="L61" s="2" t="str">
        <f>VLOOKUP(F61,[4]vehicle_details!$A$2:$B$21,2,FALSE)</f>
        <v>Pickup</v>
      </c>
      <c r="M61" s="3">
        <f>VLOOKUP(L61,[3]vehicle_mileage!$A$2:$C$21,3,FALSE)</f>
        <v>12</v>
      </c>
      <c r="N61" s="3">
        <f t="shared" si="0"/>
        <v>133.33333333333334</v>
      </c>
      <c r="O61" s="1">
        <f t="shared" si="11"/>
        <v>9600</v>
      </c>
      <c r="P61" s="1">
        <f>VLOOKUP(L61,[5]maintenance!$A$2:$E$21,5,FALSE)</f>
        <v>4080</v>
      </c>
      <c r="Q61" s="23" t="str">
        <f t="shared" si="1"/>
        <v>Financed (4 yrs)</v>
      </c>
      <c r="R61" s="3" t="str">
        <f t="shared" si="2"/>
        <v>Financed (4 yrs)</v>
      </c>
      <c r="S61" s="1">
        <f t="shared" si="3"/>
        <v>4</v>
      </c>
      <c r="T61" s="2">
        <f t="shared" si="4"/>
        <v>48</v>
      </c>
      <c r="U61" s="1">
        <f>VLOOKUP(F61,[6]vehicle_details!$A$2:$H$21,8,FALSE)</f>
        <v>521680</v>
      </c>
      <c r="V61" s="3">
        <f t="shared" si="5"/>
        <v>2021</v>
      </c>
      <c r="W61" s="1">
        <f t="shared" si="6"/>
        <v>13356.771148973199</v>
      </c>
      <c r="X61" s="2">
        <f>VLOOKUP(F61,[7]vehicle_details!$A$1:$C$21,3,FALSE)</f>
        <v>1.5</v>
      </c>
      <c r="Y61" s="2">
        <v>13000</v>
      </c>
      <c r="Z61" s="2">
        <f t="shared" si="12"/>
        <v>1</v>
      </c>
      <c r="AA61" s="1">
        <f t="shared" si="7"/>
        <v>11900</v>
      </c>
      <c r="AB61" s="1">
        <f t="shared" si="13"/>
        <v>24900</v>
      </c>
      <c r="AC61" s="1">
        <f>VLOOKUP(F61,[6]vehicle_details!$A$2:$J$21,10,FALSE)</f>
        <v>652100</v>
      </c>
      <c r="AD61" s="1">
        <f t="shared" si="9"/>
        <v>27036.771148973199</v>
      </c>
      <c r="AE61" s="1">
        <f t="shared" si="10"/>
        <v>51936.771148973203</v>
      </c>
    </row>
    <row r="62" spans="1:31" ht="27.6" x14ac:dyDescent="0.3">
      <c r="A62" s="2">
        <v>1330</v>
      </c>
      <c r="B62" s="2" t="s">
        <v>14</v>
      </c>
      <c r="C62" s="2">
        <v>115</v>
      </c>
      <c r="D62" s="2" t="s">
        <v>13</v>
      </c>
      <c r="E62" s="4">
        <v>43325</v>
      </c>
      <c r="F62" s="2">
        <v>71231</v>
      </c>
      <c r="G62" s="2" t="s">
        <v>3</v>
      </c>
      <c r="H62" s="2">
        <v>2018</v>
      </c>
      <c r="I62" s="2" t="str">
        <f>VLOOKUP(A62,[1]Payouts!$A$4:$C$54,3,FALSE)</f>
        <v>Rampura Branch</v>
      </c>
      <c r="J62" s="2" t="str">
        <f>VLOOKUP(C62,[2]location!$A$2:$C$29,3,FALSE)</f>
        <v>AMD</v>
      </c>
      <c r="K62" s="2" t="str">
        <f>VLOOKUP(L62,[3]vehicle_mileage!$A$2:$B$21,2,FALSE)</f>
        <v>Ahmedabad</v>
      </c>
      <c r="L62" s="2" t="str">
        <f>VLOOKUP(F62,[4]vehicle_details!$A$2:$B$21,2,FALSE)</f>
        <v>Tata Ace</v>
      </c>
      <c r="M62" s="3">
        <f>VLOOKUP(L62,[3]vehicle_mileage!$A$2:$C$21,3,FALSE)</f>
        <v>14</v>
      </c>
      <c r="N62" s="3">
        <f t="shared" si="0"/>
        <v>114.28571428571429</v>
      </c>
      <c r="O62" s="1">
        <f t="shared" si="11"/>
        <v>8228.5714285714294</v>
      </c>
      <c r="P62" s="1">
        <f>VLOOKUP(L62,[5]maintenance!$A$2:$E$21,5,FALSE)</f>
        <v>4080</v>
      </c>
      <c r="Q62" s="23" t="str">
        <f t="shared" si="1"/>
        <v>Financed (4 yrs)</v>
      </c>
      <c r="R62" s="3" t="str">
        <f t="shared" si="2"/>
        <v>Financed (4 yrs)</v>
      </c>
      <c r="S62" s="1">
        <f t="shared" si="3"/>
        <v>4</v>
      </c>
      <c r="T62" s="2">
        <f t="shared" si="4"/>
        <v>48</v>
      </c>
      <c r="U62" s="1">
        <f>VLOOKUP(F62,[6]vehicle_details!$A$2:$H$21,8,FALSE)</f>
        <v>321440</v>
      </c>
      <c r="V62" s="3">
        <f t="shared" si="5"/>
        <v>2022</v>
      </c>
      <c r="W62" s="1">
        <f t="shared" si="6"/>
        <v>8229.9503874519742</v>
      </c>
      <c r="X62" s="2">
        <f>VLOOKUP(F62,[7]vehicle_details!$A$1:$C$21,3,FALSE)</f>
        <v>0.75</v>
      </c>
      <c r="Y62" s="2">
        <v>13000</v>
      </c>
      <c r="Z62" s="2">
        <f t="shared" si="12"/>
        <v>1</v>
      </c>
      <c r="AA62" s="1">
        <f t="shared" si="7"/>
        <v>11900</v>
      </c>
      <c r="AB62" s="1">
        <f t="shared" si="13"/>
        <v>24900</v>
      </c>
      <c r="AC62" s="1">
        <f>VLOOKUP(F62,[6]vehicle_details!$A$2:$J$21,10,FALSE)</f>
        <v>401800</v>
      </c>
      <c r="AD62" s="1">
        <f t="shared" si="9"/>
        <v>20538.521816023404</v>
      </c>
      <c r="AE62" s="1">
        <f t="shared" si="10"/>
        <v>45438.521816023407</v>
      </c>
    </row>
    <row r="63" spans="1:31" ht="27.6" x14ac:dyDescent="0.3">
      <c r="A63" s="2">
        <v>1330</v>
      </c>
      <c r="B63" s="2" t="s">
        <v>14</v>
      </c>
      <c r="C63" s="2">
        <v>115</v>
      </c>
      <c r="D63" s="2" t="s">
        <v>13</v>
      </c>
      <c r="E63" s="4">
        <v>43325</v>
      </c>
      <c r="F63" s="2">
        <v>71235</v>
      </c>
      <c r="G63" s="2" t="s">
        <v>3</v>
      </c>
      <c r="H63" s="2">
        <v>2018</v>
      </c>
      <c r="I63" s="2" t="str">
        <f>VLOOKUP(A63,[1]Payouts!$A$4:$C$54,3,FALSE)</f>
        <v>Rampura Branch</v>
      </c>
      <c r="J63" s="2" t="str">
        <f>VLOOKUP(C63,[2]location!$A$2:$C$29,3,FALSE)</f>
        <v>AMD</v>
      </c>
      <c r="K63" s="2" t="str">
        <f>VLOOKUP(L63,[3]vehicle_mileage!$A$2:$B$21,2,FALSE)</f>
        <v>Ahmedabad</v>
      </c>
      <c r="L63" s="2" t="str">
        <f>VLOOKUP(F63,[4]vehicle_details!$A$2:$B$21,2,FALSE)</f>
        <v>Eicher 17</v>
      </c>
      <c r="M63" s="3">
        <f>VLOOKUP(L63,[3]vehicle_mileage!$A$2:$C$21,3,FALSE)</f>
        <v>7</v>
      </c>
      <c r="N63" s="3">
        <f t="shared" si="0"/>
        <v>228.57142857142858</v>
      </c>
      <c r="O63" s="1">
        <f t="shared" si="11"/>
        <v>16457.142857142859</v>
      </c>
      <c r="P63" s="1">
        <f>VLOOKUP(L63,[5]maintenance!$A$2:$E$21,5,FALSE)</f>
        <v>4580</v>
      </c>
      <c r="Q63" s="23" t="str">
        <f t="shared" si="1"/>
        <v>Financed (4 yrs)</v>
      </c>
      <c r="R63" s="3" t="str">
        <f t="shared" si="2"/>
        <v>Financed (4 yrs)</v>
      </c>
      <c r="S63" s="1">
        <f t="shared" si="3"/>
        <v>4</v>
      </c>
      <c r="T63" s="2">
        <f t="shared" si="4"/>
        <v>48</v>
      </c>
      <c r="U63" s="1">
        <f>VLOOKUP(F63,[6]vehicle_details!$A$2:$H$21,8,FALSE)</f>
        <v>924000</v>
      </c>
      <c r="V63" s="3">
        <f t="shared" si="5"/>
        <v>2022</v>
      </c>
      <c r="W63" s="1">
        <f t="shared" si="6"/>
        <v>23657.522890759155</v>
      </c>
      <c r="X63" s="2">
        <f>VLOOKUP(F63,[7]vehicle_details!$A$1:$C$21,3,FALSE)</f>
        <v>4.5</v>
      </c>
      <c r="Y63" s="2">
        <v>13000</v>
      </c>
      <c r="Z63" s="2">
        <f t="shared" si="12"/>
        <v>2</v>
      </c>
      <c r="AA63" s="1">
        <f t="shared" si="7"/>
        <v>23800</v>
      </c>
      <c r="AB63" s="1">
        <f t="shared" si="13"/>
        <v>36800</v>
      </c>
      <c r="AC63" s="1">
        <f>VLOOKUP(F63,[6]vehicle_details!$A$2:$J$21,10,FALSE)</f>
        <v>1155000</v>
      </c>
      <c r="AD63" s="1">
        <f t="shared" si="9"/>
        <v>44694.665747902014</v>
      </c>
      <c r="AE63" s="1">
        <f t="shared" si="10"/>
        <v>81494.665747902007</v>
      </c>
    </row>
    <row r="64" spans="1:31" ht="27.6" x14ac:dyDescent="0.3">
      <c r="A64" s="2">
        <v>1330</v>
      </c>
      <c r="B64" s="2" t="s">
        <v>14</v>
      </c>
      <c r="C64" s="2">
        <v>115</v>
      </c>
      <c r="D64" s="2" t="s">
        <v>13</v>
      </c>
      <c r="E64" s="4">
        <v>43325</v>
      </c>
      <c r="F64" s="2">
        <v>71243</v>
      </c>
      <c r="G64" s="2" t="s">
        <v>3</v>
      </c>
      <c r="H64" s="2">
        <v>2017</v>
      </c>
      <c r="I64" s="2" t="str">
        <f>VLOOKUP(A64,[1]Payouts!$A$4:$C$54,3,FALSE)</f>
        <v>Rampura Branch</v>
      </c>
      <c r="J64" s="2" t="str">
        <f>VLOOKUP(C64,[2]location!$A$2:$C$29,3,FALSE)</f>
        <v>AMD</v>
      </c>
      <c r="K64" s="2" t="str">
        <f>VLOOKUP(L64,[3]vehicle_mileage!$A$2:$B$21,2,FALSE)</f>
        <v>Ahmedabad</v>
      </c>
      <c r="L64" s="2" t="str">
        <f>VLOOKUP(F64,[4]vehicle_details!$A$2:$B$21,2,FALSE)</f>
        <v>Mahindra</v>
      </c>
      <c r="M64" s="3">
        <f>VLOOKUP(L64,[3]vehicle_mileage!$A$2:$C$21,3,FALSE)</f>
        <v>12</v>
      </c>
      <c r="N64" s="3">
        <f t="shared" si="0"/>
        <v>133.33333333333334</v>
      </c>
      <c r="O64" s="1">
        <f t="shared" si="11"/>
        <v>9600</v>
      </c>
      <c r="P64" s="1">
        <f>VLOOKUP(L64,[5]maintenance!$A$2:$E$21,5,FALSE)</f>
        <v>4080</v>
      </c>
      <c r="Q64" s="23" t="str">
        <f t="shared" si="1"/>
        <v>Financed (4 yrs)</v>
      </c>
      <c r="R64" s="3" t="str">
        <f t="shared" si="2"/>
        <v>Financed (4 yrs)</v>
      </c>
      <c r="S64" s="1">
        <f t="shared" si="3"/>
        <v>4</v>
      </c>
      <c r="T64" s="2">
        <f t="shared" si="4"/>
        <v>48</v>
      </c>
      <c r="U64" s="1">
        <f>VLOOKUP(F64,[6]vehicle_details!$A$2:$H$21,8,FALSE)</f>
        <v>601600</v>
      </c>
      <c r="V64" s="3">
        <f t="shared" si="5"/>
        <v>2021</v>
      </c>
      <c r="W64" s="1">
        <f t="shared" si="6"/>
        <v>15402.993258745357</v>
      </c>
      <c r="X64" s="2">
        <f>VLOOKUP(F64,[7]vehicle_details!$A$1:$C$21,3,FALSE)</f>
        <v>1.5</v>
      </c>
      <c r="Y64" s="2">
        <v>13000</v>
      </c>
      <c r="Z64" s="2">
        <f t="shared" si="12"/>
        <v>1</v>
      </c>
      <c r="AA64" s="1">
        <f t="shared" si="7"/>
        <v>11900</v>
      </c>
      <c r="AB64" s="1">
        <f t="shared" si="13"/>
        <v>24900</v>
      </c>
      <c r="AC64" s="1">
        <f>VLOOKUP(F64,[6]vehicle_details!$A$2:$J$21,10,FALSE)</f>
        <v>752000</v>
      </c>
      <c r="AD64" s="1">
        <f t="shared" si="9"/>
        <v>29082.993258745359</v>
      </c>
      <c r="AE64" s="1">
        <f t="shared" si="10"/>
        <v>53982.993258745359</v>
      </c>
    </row>
    <row r="65" spans="1:31" ht="13.8" x14ac:dyDescent="0.3">
      <c r="A65" s="2">
        <v>1331</v>
      </c>
      <c r="B65" s="2" t="s">
        <v>12</v>
      </c>
      <c r="C65" s="2">
        <v>119</v>
      </c>
      <c r="D65" s="2" t="s">
        <v>11</v>
      </c>
      <c r="E65" s="4">
        <v>43321</v>
      </c>
      <c r="F65" s="2">
        <v>71243</v>
      </c>
      <c r="G65" s="2" t="s">
        <v>10</v>
      </c>
      <c r="H65" s="2">
        <v>2018</v>
      </c>
      <c r="I65" s="2" t="str">
        <f>VLOOKUP(A65,[1]Payouts!$A$4:$C$54,3,FALSE)</f>
        <v>Ahmmedabad City</v>
      </c>
      <c r="J65" s="2" t="str">
        <f>VLOOKUP(C65,[2]location!$A$2:$C$29,3,FALSE)</f>
        <v>AMD</v>
      </c>
      <c r="K65" s="2" t="str">
        <f>VLOOKUP(L65,[3]vehicle_mileage!$A$2:$B$21,2,FALSE)</f>
        <v>Ahmedabad</v>
      </c>
      <c r="L65" s="2" t="str">
        <f>VLOOKUP(F65,[4]vehicle_details!$A$2:$B$21,2,FALSE)</f>
        <v>Mahindra</v>
      </c>
      <c r="M65" s="3">
        <f>VLOOKUP(L65,[3]vehicle_mileage!$A$2:$C$21,3,FALSE)</f>
        <v>12</v>
      </c>
      <c r="N65" s="3">
        <f t="shared" si="0"/>
        <v>133.33333333333334</v>
      </c>
      <c r="O65" s="1">
        <f t="shared" si="11"/>
        <v>9600</v>
      </c>
      <c r="P65" s="1">
        <f>VLOOKUP(L65,[5]maintenance!$A$2:$E$21,5,FALSE)</f>
        <v>4080</v>
      </c>
      <c r="Q65" s="23" t="str">
        <f t="shared" si="1"/>
        <v>Purchase</v>
      </c>
      <c r="R65" s="3" t="str">
        <f t="shared" si="2"/>
        <v>Purchase</v>
      </c>
      <c r="S65" s="1" t="str">
        <f t="shared" si="3"/>
        <v>N/A</v>
      </c>
      <c r="T65" s="2" t="str">
        <f t="shared" si="4"/>
        <v>N/A</v>
      </c>
      <c r="U65" s="1">
        <f>VLOOKUP(F65,[6]vehicle_details!$A$2:$H$21,8,FALSE)</f>
        <v>601600</v>
      </c>
      <c r="V65" s="3" t="str">
        <f t="shared" si="5"/>
        <v>N/A</v>
      </c>
      <c r="W65" s="1">
        <f t="shared" si="6"/>
        <v>0</v>
      </c>
      <c r="X65" s="2">
        <f>VLOOKUP(F65,[7]vehicle_details!$A$1:$C$21,3,FALSE)</f>
        <v>1.5</v>
      </c>
      <c r="Y65" s="2">
        <v>13000</v>
      </c>
      <c r="Z65" s="2">
        <f t="shared" si="12"/>
        <v>1</v>
      </c>
      <c r="AA65" s="1">
        <f t="shared" si="7"/>
        <v>11900</v>
      </c>
      <c r="AB65" s="1">
        <f t="shared" si="13"/>
        <v>24900</v>
      </c>
      <c r="AC65" s="1">
        <f>VLOOKUP(F65,[6]vehicle_details!$A$2:$J$21,10,FALSE)</f>
        <v>752000</v>
      </c>
      <c r="AD65" s="1">
        <f t="shared" si="9"/>
        <v>13680</v>
      </c>
      <c r="AE65" s="1">
        <f t="shared" si="10"/>
        <v>38580</v>
      </c>
    </row>
    <row r="66" spans="1:31" ht="13.8" x14ac:dyDescent="0.3">
      <c r="A66" s="2">
        <v>1331</v>
      </c>
      <c r="B66" s="2" t="s">
        <v>12</v>
      </c>
      <c r="C66" s="2">
        <v>119</v>
      </c>
      <c r="D66" s="2" t="s">
        <v>11</v>
      </c>
      <c r="E66" s="4">
        <v>43321</v>
      </c>
      <c r="F66" s="2">
        <v>71243</v>
      </c>
      <c r="G66" s="2" t="s">
        <v>10</v>
      </c>
      <c r="H66" s="2">
        <v>2005</v>
      </c>
      <c r="I66" s="2" t="str">
        <f>VLOOKUP(A66,[1]Payouts!$A$4:$C$54,3,FALSE)</f>
        <v>Ahmmedabad City</v>
      </c>
      <c r="J66" s="2" t="str">
        <f>VLOOKUP(C66,[2]location!$A$2:$C$29,3,FALSE)</f>
        <v>AMD</v>
      </c>
      <c r="K66" s="2" t="str">
        <f>VLOOKUP(L66,[3]vehicle_mileage!$A$2:$B$21,2,FALSE)</f>
        <v>Ahmedabad</v>
      </c>
      <c r="L66" s="2" t="str">
        <f>VLOOKUP(F66,[4]vehicle_details!$A$2:$B$21,2,FALSE)</f>
        <v>Mahindra</v>
      </c>
      <c r="M66" s="3">
        <f>VLOOKUP(L66,[3]vehicle_mileage!$A$2:$C$21,3,FALSE)</f>
        <v>12</v>
      </c>
      <c r="N66" s="3">
        <f t="shared" si="0"/>
        <v>133.33333333333334</v>
      </c>
      <c r="O66" s="1">
        <f t="shared" si="11"/>
        <v>9600</v>
      </c>
      <c r="P66" s="1">
        <f>VLOOKUP(L66,[5]maintenance!$A$2:$E$21,5,FALSE)</f>
        <v>4080</v>
      </c>
      <c r="Q66" s="23" t="str">
        <f t="shared" si="1"/>
        <v>Purchase</v>
      </c>
      <c r="R66" s="3" t="str">
        <f t="shared" si="2"/>
        <v>Purchase</v>
      </c>
      <c r="S66" s="1" t="str">
        <f t="shared" si="3"/>
        <v>N/A</v>
      </c>
      <c r="T66" s="2" t="str">
        <f t="shared" si="4"/>
        <v>N/A</v>
      </c>
      <c r="U66" s="1">
        <f>VLOOKUP(F66,[6]vehicle_details!$A$2:$H$21,8,FALSE)</f>
        <v>601600</v>
      </c>
      <c r="V66" s="3" t="str">
        <f t="shared" si="5"/>
        <v>N/A</v>
      </c>
      <c r="W66" s="1">
        <f t="shared" si="6"/>
        <v>0</v>
      </c>
      <c r="X66" s="2">
        <f>VLOOKUP(F66,[7]vehicle_details!$A$1:$C$21,3,FALSE)</f>
        <v>1.5</v>
      </c>
      <c r="Y66" s="2">
        <v>13000</v>
      </c>
      <c r="Z66" s="2">
        <f t="shared" si="12"/>
        <v>1</v>
      </c>
      <c r="AA66" s="1">
        <f t="shared" si="7"/>
        <v>11900</v>
      </c>
      <c r="AB66" s="1">
        <f t="shared" si="13"/>
        <v>24900</v>
      </c>
      <c r="AC66" s="1">
        <f>VLOOKUP(F66,[6]vehicle_details!$A$2:$J$21,10,FALSE)</f>
        <v>752000</v>
      </c>
      <c r="AD66" s="1">
        <f t="shared" si="9"/>
        <v>13680</v>
      </c>
      <c r="AE66" s="1">
        <f t="shared" si="10"/>
        <v>38580</v>
      </c>
    </row>
    <row r="67" spans="1:31" ht="27.6" x14ac:dyDescent="0.3">
      <c r="A67" s="2">
        <v>1105</v>
      </c>
      <c r="B67" s="2" t="s">
        <v>9</v>
      </c>
      <c r="C67" s="2">
        <v>112</v>
      </c>
      <c r="D67" s="2" t="s">
        <v>8</v>
      </c>
      <c r="E67" s="4">
        <v>42994</v>
      </c>
      <c r="F67" s="2">
        <v>71238</v>
      </c>
      <c r="G67" s="2" t="s">
        <v>3</v>
      </c>
      <c r="H67" s="2">
        <v>2008</v>
      </c>
      <c r="I67" s="2" t="str">
        <f>VLOOKUP(A67,[1]Payouts!$A$4:$C$54,3,FALSE)</f>
        <v>Vapi</v>
      </c>
      <c r="J67" s="2" t="str">
        <f>VLOOKUP(C67,[2]location!$A$2:$C$29,3,FALSE)</f>
        <v>AMD</v>
      </c>
      <c r="K67" s="2" t="str">
        <f>VLOOKUP(L67,[3]vehicle_mileage!$A$2:$B$21,2,FALSE)</f>
        <v>Ahmedabad</v>
      </c>
      <c r="L67" s="2" t="str">
        <f>VLOOKUP(F67,[4]vehicle_details!$A$2:$B$21,2,FALSE)</f>
        <v>Eicher 20</v>
      </c>
      <c r="M67" s="3">
        <f>VLOOKUP(L67,[3]vehicle_mileage!$A$2:$C$21,3,FALSE)</f>
        <v>6</v>
      </c>
      <c r="N67" s="3">
        <f t="shared" si="0"/>
        <v>266.66666666666669</v>
      </c>
      <c r="O67" s="1">
        <f t="shared" si="11"/>
        <v>19200</v>
      </c>
      <c r="P67" s="1">
        <f>VLOOKUP(L67,[5]maintenance!$A$2:$E$21,5,FALSE)</f>
        <v>4080</v>
      </c>
      <c r="Q67" s="23" t="str">
        <f t="shared" si="1"/>
        <v>Financed (4 yrs)</v>
      </c>
      <c r="R67" s="3" t="str">
        <f t="shared" si="2"/>
        <v>Financed (4 yrs)</v>
      </c>
      <c r="S67" s="1">
        <f t="shared" si="3"/>
        <v>4</v>
      </c>
      <c r="T67" s="2">
        <f t="shared" si="4"/>
        <v>48</v>
      </c>
      <c r="U67" s="1">
        <f>VLOOKUP(F67,[6]vehicle_details!$A$2:$H$21,8,FALSE)</f>
        <v>1003600</v>
      </c>
      <c r="V67" s="3">
        <f t="shared" si="5"/>
        <v>2012</v>
      </c>
      <c r="W67" s="1">
        <f t="shared" si="6"/>
        <v>25695.551919010697</v>
      </c>
      <c r="X67" s="2">
        <f>VLOOKUP(F67,[7]vehicle_details!$A$1:$C$21,3,FALSE)</f>
        <v>6.5</v>
      </c>
      <c r="Y67" s="2">
        <v>13000</v>
      </c>
      <c r="Z67" s="2">
        <f t="shared" si="12"/>
        <v>2</v>
      </c>
      <c r="AA67" s="1">
        <f t="shared" si="7"/>
        <v>23800</v>
      </c>
      <c r="AB67" s="1">
        <f t="shared" si="13"/>
        <v>36800</v>
      </c>
      <c r="AC67" s="1">
        <f>VLOOKUP(F67,[6]vehicle_details!$A$2:$J$21,10,FALSE)</f>
        <v>1254500</v>
      </c>
      <c r="AD67" s="1">
        <f t="shared" si="9"/>
        <v>48975.551919010701</v>
      </c>
      <c r="AE67" s="1">
        <f t="shared" si="10"/>
        <v>85775.551919010701</v>
      </c>
    </row>
    <row r="68" spans="1:31" ht="27.6" x14ac:dyDescent="0.3">
      <c r="A68" s="2">
        <v>1104</v>
      </c>
      <c r="B68" s="2" t="s">
        <v>7</v>
      </c>
      <c r="C68" s="2">
        <v>120</v>
      </c>
      <c r="D68" s="2" t="s">
        <v>6</v>
      </c>
      <c r="E68" s="4">
        <v>42993</v>
      </c>
      <c r="F68" s="2">
        <v>71249</v>
      </c>
      <c r="G68" s="2" t="s">
        <v>3</v>
      </c>
      <c r="H68" s="2">
        <v>2017</v>
      </c>
      <c r="I68" s="2" t="str">
        <f>VLOOKUP(A68,[1]Payouts!$A$4:$C$54,3,FALSE)</f>
        <v>Sanand</v>
      </c>
      <c r="J68" s="2" t="str">
        <f>VLOOKUP(C68,[2]location!$A$2:$C$29,3,FALSE)</f>
        <v>AMD</v>
      </c>
      <c r="K68" s="2" t="str">
        <f>VLOOKUP(L68,[3]vehicle_mileage!$A$2:$B$21,2,FALSE)</f>
        <v>Ahmedabad</v>
      </c>
      <c r="L68" s="2" t="str">
        <f>VLOOKUP(F68,[4]vehicle_details!$A$2:$B$21,2,FALSE)</f>
        <v>AL Dost</v>
      </c>
      <c r="M68" s="3">
        <f>VLOOKUP(L68,[3]vehicle_mileage!$A$2:$C$21,3,FALSE)</f>
        <v>12</v>
      </c>
      <c r="N68" s="3">
        <f t="shared" si="0"/>
        <v>133.33333333333334</v>
      </c>
      <c r="O68" s="1">
        <f t="shared" si="11"/>
        <v>9600</v>
      </c>
      <c r="P68" s="1">
        <f>VLOOKUP(L68,[5]maintenance!$A$2:$E$21,5,FALSE)</f>
        <v>4080</v>
      </c>
      <c r="Q68" s="23" t="str">
        <f t="shared" si="1"/>
        <v>Financed (4 yrs)</v>
      </c>
      <c r="R68" s="3" t="str">
        <f t="shared" si="2"/>
        <v>Financed (4 yrs)</v>
      </c>
      <c r="S68" s="1">
        <f t="shared" si="3"/>
        <v>4</v>
      </c>
      <c r="T68" s="2">
        <f t="shared" si="4"/>
        <v>48</v>
      </c>
      <c r="U68" s="1">
        <f>VLOOKUP(F68,[6]vehicle_details!$A$2:$H$21,8,FALSE)</f>
        <v>401600</v>
      </c>
      <c r="V68" s="3">
        <f t="shared" si="5"/>
        <v>2021</v>
      </c>
      <c r="W68" s="1">
        <f t="shared" si="6"/>
        <v>10282.317308364587</v>
      </c>
      <c r="X68" s="2">
        <f>VLOOKUP(F68,[7]vehicle_details!$A$1:$C$21,3,FALSE)</f>
        <v>1.25</v>
      </c>
      <c r="Y68" s="2">
        <v>13000</v>
      </c>
      <c r="Z68" s="2">
        <f t="shared" si="12"/>
        <v>1</v>
      </c>
      <c r="AA68" s="1">
        <f t="shared" si="7"/>
        <v>11900</v>
      </c>
      <c r="AB68" s="1">
        <f t="shared" si="13"/>
        <v>24900</v>
      </c>
      <c r="AC68" s="1">
        <f>VLOOKUP(F68,[6]vehicle_details!$A$2:$J$21,10,FALSE)</f>
        <v>502000</v>
      </c>
      <c r="AD68" s="1">
        <f t="shared" si="9"/>
        <v>23962.317308364589</v>
      </c>
      <c r="AE68" s="1">
        <f t="shared" si="10"/>
        <v>48862.317308364589</v>
      </c>
    </row>
    <row r="69" spans="1:31" ht="27.6" x14ac:dyDescent="0.3">
      <c r="A69" s="2">
        <v>1171</v>
      </c>
      <c r="B69" s="2" t="s">
        <v>5</v>
      </c>
      <c r="C69" s="2">
        <v>120</v>
      </c>
      <c r="D69" s="2" t="s">
        <v>4</v>
      </c>
      <c r="E69" s="4">
        <v>43166</v>
      </c>
      <c r="F69" s="2">
        <v>71249</v>
      </c>
      <c r="G69" s="2" t="s">
        <v>3</v>
      </c>
      <c r="H69" s="2">
        <v>2017</v>
      </c>
      <c r="I69" s="2" t="str">
        <f>VLOOKUP(A69,[1]Payouts!$A$4:$C$54,3,FALSE)</f>
        <v>Sanand</v>
      </c>
      <c r="J69" s="2" t="str">
        <f>VLOOKUP(C69,[2]location!$A$2:$C$29,3,FALSE)</f>
        <v>AMD</v>
      </c>
      <c r="K69" s="2" t="str">
        <f>VLOOKUP(L69,[3]vehicle_mileage!$A$2:$B$21,2,FALSE)</f>
        <v>Ahmedabad</v>
      </c>
      <c r="L69" s="2" t="str">
        <f>VLOOKUP(F69,[4]vehicle_details!$A$2:$B$21,2,FALSE)</f>
        <v>AL Dost</v>
      </c>
      <c r="M69" s="3">
        <f>VLOOKUP(L69,[3]vehicle_mileage!$A$2:$C$21,3,FALSE)</f>
        <v>12</v>
      </c>
      <c r="N69" s="3">
        <f t="shared" si="0"/>
        <v>133.33333333333334</v>
      </c>
      <c r="O69" s="1">
        <f t="shared" si="11"/>
        <v>9600</v>
      </c>
      <c r="P69" s="1">
        <f>VLOOKUP(L69,[5]maintenance!$A$2:$E$21,5,FALSE)</f>
        <v>4080</v>
      </c>
      <c r="Q69" s="23" t="str">
        <f t="shared" si="1"/>
        <v>Financed (4 yrs)</v>
      </c>
      <c r="R69" s="3" t="str">
        <f t="shared" si="2"/>
        <v>Financed (4 yrs)</v>
      </c>
      <c r="S69" s="1">
        <f t="shared" si="3"/>
        <v>4</v>
      </c>
      <c r="T69" s="2">
        <f t="shared" si="4"/>
        <v>48</v>
      </c>
      <c r="U69" s="1">
        <f>VLOOKUP(F69,[6]vehicle_details!$A$2:$H$21,8,FALSE)</f>
        <v>401600</v>
      </c>
      <c r="V69" s="3">
        <f t="shared" si="5"/>
        <v>2021</v>
      </c>
      <c r="W69" s="1">
        <f t="shared" si="6"/>
        <v>10282.317308364587</v>
      </c>
      <c r="X69" s="2">
        <f>VLOOKUP(F69,[7]vehicle_details!$A$1:$C$21,3,FALSE)</f>
        <v>1.25</v>
      </c>
      <c r="Y69" s="2">
        <v>13000</v>
      </c>
      <c r="Z69" s="2">
        <f t="shared" si="12"/>
        <v>1</v>
      </c>
      <c r="AA69" s="1">
        <f t="shared" si="7"/>
        <v>11900</v>
      </c>
      <c r="AB69" s="1">
        <f t="shared" si="13"/>
        <v>24900</v>
      </c>
      <c r="AC69" s="1">
        <f>VLOOKUP(F69,[6]vehicle_details!$A$2:$J$21,10,FALSE)</f>
        <v>502000</v>
      </c>
      <c r="AD69" s="1">
        <f t="shared" si="9"/>
        <v>23962.317308364589</v>
      </c>
      <c r="AE69" s="1">
        <f t="shared" si="10"/>
        <v>48862.317308364589</v>
      </c>
    </row>
    <row r="70" spans="1:31" ht="13.8" x14ac:dyDescent="0.3">
      <c r="A70" s="2">
        <v>1151</v>
      </c>
      <c r="B70" s="2" t="s">
        <v>2</v>
      </c>
      <c r="C70" s="2">
        <v>116</v>
      </c>
      <c r="D70" s="2" t="s">
        <v>1</v>
      </c>
      <c r="E70" s="4">
        <v>43120</v>
      </c>
      <c r="F70" s="2">
        <v>71234</v>
      </c>
      <c r="G70" s="2" t="s">
        <v>0</v>
      </c>
      <c r="H70" s="2">
        <v>2013</v>
      </c>
      <c r="I70" s="2" t="str">
        <f>VLOOKUP(A70,[1]Payouts!$A$4:$C$54,3,FALSE)</f>
        <v>Vadodara</v>
      </c>
      <c r="J70" s="2" t="str">
        <f>VLOOKUP(C70,[2]location!$A$2:$C$29,3,FALSE)</f>
        <v>AMD</v>
      </c>
      <c r="K70" s="2" t="str">
        <f>VLOOKUP(L70,[3]vehicle_mileage!$A$2:$B$21,2,FALSE)</f>
        <v>Ahmedabad</v>
      </c>
      <c r="L70" s="2" t="str">
        <f>VLOOKUP(F70,[4]vehicle_details!$A$2:$B$21,2,FALSE)</f>
        <v>Eicher 14</v>
      </c>
      <c r="M70" s="3">
        <f>VLOOKUP(L70,[3]vehicle_mileage!$A$2:$C$21,3,FALSE)</f>
        <v>8</v>
      </c>
      <c r="N70" s="3">
        <f t="shared" ref="N70" si="14">1600/M70</f>
        <v>200</v>
      </c>
      <c r="O70" s="1">
        <f t="shared" ref="O70" si="15">N70*72</f>
        <v>14400</v>
      </c>
      <c r="P70" s="1">
        <f>VLOOKUP(L70,[5]maintenance!$A$2:$E$21,5,FALSE)</f>
        <v>4080</v>
      </c>
      <c r="Q70" s="23" t="str">
        <f t="shared" ref="Q70" si="16">IF(G70="Owned", "Purchase",
   IF(G70="EMI (3 yrs)", "Financed (3 yrs)",
   IF(G70="EMI (4 yrs)", "Financed (4 yrs)",
   IF(G70="Market (60000)", "Hired (60000)",
   IF(G70="Market (35000)", "Hired (35000)",
   IF(G70="Market (45000)", "Hired (45000)",
   IF(G70="Market (49000)", "Hired (49000)",
   IF(G70="Market (52500)", "Hired (52500)",
   IF(G70="Market (68000)", "Hired (68000)", "Unknown")))))))))</f>
        <v>Hired (68000)</v>
      </c>
      <c r="R70" s="3" t="str">
        <f t="shared" ref="R70" si="17">IF(G70="Owned", "Purchase",
    IF(G70="EMI (3 yrs)", "Financed (3 yrs)",
    IF(G70="EMI (4 yrs)", "Financed (4 yrs)",
    IF(LEFT(G70, 6)="Market", "Hired (" &amp; MID(G70, 8, LEN(G70)-7) &amp; ")", "Unknown"))))</f>
        <v>Hired ((68000))</v>
      </c>
      <c r="S70" s="1" t="str">
        <f t="shared" ref="S70" si="18">IF(ISNUMBER(SEARCH("EMI (3 yrs)", G70)), 3,
   IF(ISNUMBER(SEARCH("EMI (4 yrs)", G70)), 4,
   "N/A"))</f>
        <v>N/A</v>
      </c>
      <c r="T70" s="2" t="str">
        <f t="shared" ref="T70" si="19">IF(ISNUMBER(SEARCH("EMI (3 yrs)", G70)), 3 * 12,
   IF(ISNUMBER(SEARCH("EMI (4 yrs)", G70)), 4 * 12,
   "N/A"))</f>
        <v>N/A</v>
      </c>
      <c r="U70" s="1">
        <f>VLOOKUP(F70,[6]vehicle_details!$A$2:$H$21,8,FALSE)</f>
        <v>603200</v>
      </c>
      <c r="V70" s="3" t="str">
        <f t="shared" ref="V70" si="20">IF(S70="N/A","N/A",H70+S70)</f>
        <v>N/A</v>
      </c>
      <c r="W70" s="1">
        <f t="shared" ref="W70" si="21">IF(T70="N/A", 0,
    (U70 * (10.5 / 12 / 100) * (1 + (10.5 / 12 / 100))^T70) / ((1 + (10.5 / 12 / 100))^T70 - 1))</f>
        <v>0</v>
      </c>
      <c r="X70" s="2">
        <f>VLOOKUP(F70,[7]vehicle_details!$A$1:$C$21,3,FALSE)</f>
        <v>2.5</v>
      </c>
      <c r="Y70" s="2">
        <v>13000</v>
      </c>
      <c r="Z70" s="2">
        <f t="shared" si="12"/>
        <v>2</v>
      </c>
      <c r="AA70" s="1">
        <f t="shared" ref="AA70" si="22">11900*Z70</f>
        <v>23800</v>
      </c>
      <c r="AB70" s="1">
        <f t="shared" si="13"/>
        <v>36800</v>
      </c>
      <c r="AC70" s="1">
        <f>VLOOKUP(F70,[6]vehicle_details!$A$2:$J$21,10,FALSE)</f>
        <v>754000</v>
      </c>
      <c r="AD70" s="1">
        <f t="shared" ref="AD70" si="23">O70+P70+W70</f>
        <v>18480</v>
      </c>
      <c r="AE70" s="1">
        <f t="shared" ref="AE70" si="24">SUM(AB70,AD70)</f>
        <v>55280</v>
      </c>
    </row>
    <row r="71" spans="1:31" ht="15.75" customHeight="1" x14ac:dyDescent="0.3">
      <c r="J71" s="2"/>
      <c r="W71" s="1"/>
    </row>
    <row r="72" spans="1:31" ht="15.75" customHeight="1" x14ac:dyDescent="0.3">
      <c r="J72" s="2"/>
      <c r="W72" s="1"/>
    </row>
    <row r="73" spans="1:31" ht="15.75" customHeight="1" x14ac:dyDescent="0.3">
      <c r="J73" s="2"/>
    </row>
  </sheetData>
  <mergeCells count="11">
    <mergeCell ref="X2:AB2"/>
    <mergeCell ref="AC2:AE2"/>
    <mergeCell ref="AC1:AE1"/>
    <mergeCell ref="Q3:R3"/>
    <mergeCell ref="S3:T3"/>
    <mergeCell ref="I1:AB1"/>
    <mergeCell ref="N3:O3"/>
    <mergeCell ref="I3:L3"/>
    <mergeCell ref="Z3:AA3"/>
    <mergeCell ref="I2:O2"/>
    <mergeCell ref="Q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Rishabh trivedi</cp:lastModifiedBy>
  <dcterms:created xsi:type="dcterms:W3CDTF">2024-04-27T10:48:34Z</dcterms:created>
  <dcterms:modified xsi:type="dcterms:W3CDTF">2024-07-23T08:20:34Z</dcterms:modified>
</cp:coreProperties>
</file>