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600" windowWidth="10215" windowHeight="7080" tabRatio="848"/>
  </bookViews>
  <sheets>
    <sheet name="Summary" sheetId="16" r:id="rId1"/>
    <sheet name="Mortgage - C" sheetId="5" r:id="rId2"/>
    <sheet name="Furnature - C" sheetId="6" r:id="rId3"/>
    <sheet name="Electric Bill - C" sheetId="4" r:id="rId4"/>
    <sheet name="Water Bills - C" sheetId="2" r:id="rId5"/>
    <sheet name="Gas Bill - INC" sheetId="3" r:id="rId6"/>
    <sheet name="Verizon - C" sheetId="12" r:id="rId7"/>
    <sheet name="Time Warner - INC" sheetId="13" r:id="rId8"/>
    <sheet name="Kays - INC" sheetId="18" r:id="rId9"/>
    <sheet name="Ins. Costs - C" sheetId="19" r:id="rId10"/>
    <sheet name="Lowes - C" sheetId="7" r:id="rId11"/>
    <sheet name="Car - C" sheetId="14" r:id="rId12"/>
    <sheet name="Car Ins., AAA, and Repairs" sheetId="17" r:id="rId13"/>
    <sheet name="Prescriptions - INC" sheetId="1" r:id="rId14"/>
    <sheet name="Medical" sheetId="15" r:id="rId15"/>
    <sheet name="HOA and CPI" sheetId="11" r:id="rId16"/>
    <sheet name="Rent - INC" sheetId="10" r:id="rId17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6" i="19" l="1"/>
  <c r="F3" i="19" s="1"/>
  <c r="F4" i="19" s="1"/>
  <c r="D25" i="19"/>
  <c r="E3" i="19" s="1"/>
  <c r="B7" i="19"/>
  <c r="B35" i="16" s="1"/>
  <c r="B26" i="19"/>
  <c r="C3" i="19" s="1"/>
  <c r="B25" i="19"/>
  <c r="B3" i="19" s="1"/>
  <c r="B31" i="16" s="1"/>
  <c r="B98" i="19"/>
  <c r="C8" i="19" s="1"/>
  <c r="B97" i="19"/>
  <c r="B8" i="19" s="1"/>
  <c r="B36" i="16" s="1"/>
  <c r="B90" i="19"/>
  <c r="C7" i="19" s="1"/>
  <c r="B89" i="19"/>
  <c r="B74" i="19"/>
  <c r="C6" i="19" s="1"/>
  <c r="B73" i="19"/>
  <c r="B6" i="19" s="1"/>
  <c r="B34" i="16" s="1"/>
  <c r="B58" i="19"/>
  <c r="C5" i="19" s="1"/>
  <c r="B57" i="19"/>
  <c r="B5" i="19" s="1"/>
  <c r="B33" i="16" s="1"/>
  <c r="B42" i="19"/>
  <c r="C4" i="19" s="1"/>
  <c r="B41" i="19"/>
  <c r="B4" i="19" s="1"/>
  <c r="B32" i="16" s="1"/>
  <c r="E4" i="19" l="1"/>
  <c r="C31" i="16"/>
  <c r="C9" i="19"/>
  <c r="B9" i="19"/>
  <c r="D102" i="1"/>
  <c r="H66" i="1"/>
  <c r="D19" i="16"/>
  <c r="D20" i="16"/>
  <c r="D18" i="16"/>
  <c r="D24" i="16" l="1"/>
  <c r="G95" i="18"/>
  <c r="F95" i="18"/>
  <c r="F105" i="18" s="1"/>
  <c r="E95" i="18"/>
  <c r="E105" i="18" s="1"/>
  <c r="D95" i="18"/>
  <c r="C95" i="18"/>
  <c r="E93" i="18"/>
  <c r="G94" i="18"/>
  <c r="G105" i="18" s="1"/>
  <c r="E94" i="18"/>
  <c r="D94" i="18"/>
  <c r="C94" i="18"/>
  <c r="D26" i="18"/>
  <c r="G25" i="18"/>
  <c r="F25" i="18"/>
  <c r="E25" i="18"/>
  <c r="D25" i="18"/>
  <c r="D122" i="18"/>
  <c r="G121" i="18"/>
  <c r="F121" i="18"/>
  <c r="E121" i="18"/>
  <c r="D121" i="18"/>
  <c r="D90" i="18"/>
  <c r="D7" i="18" s="1"/>
  <c r="G89" i="18"/>
  <c r="F89" i="18"/>
  <c r="E89" i="18"/>
  <c r="D89" i="18"/>
  <c r="C7" i="18" s="1"/>
  <c r="D28" i="16" s="1"/>
  <c r="D74" i="18"/>
  <c r="D6" i="18" s="1"/>
  <c r="G73" i="18"/>
  <c r="F73" i="18"/>
  <c r="E73" i="18"/>
  <c r="D73" i="18"/>
  <c r="C6" i="18" s="1"/>
  <c r="D27" i="16" s="1"/>
  <c r="D58" i="18"/>
  <c r="D5" i="18" s="1"/>
  <c r="G57" i="18"/>
  <c r="F57" i="18"/>
  <c r="E57" i="18"/>
  <c r="D57" i="18"/>
  <c r="C5" i="18" s="1"/>
  <c r="D26" i="16" s="1"/>
  <c r="D42" i="18"/>
  <c r="D4" i="18" s="1"/>
  <c r="G41" i="18"/>
  <c r="F41" i="18"/>
  <c r="E41" i="18"/>
  <c r="D41" i="18"/>
  <c r="C4" i="18" s="1"/>
  <c r="D25" i="16" s="1"/>
  <c r="D8" i="13"/>
  <c r="F106" i="13"/>
  <c r="E106" i="13"/>
  <c r="D106" i="13"/>
  <c r="C106" i="13"/>
  <c r="F105" i="13"/>
  <c r="E105" i="13"/>
  <c r="D105" i="13"/>
  <c r="C8" i="13" s="1"/>
  <c r="F15" i="16" s="1"/>
  <c r="C105" i="13"/>
  <c r="F90" i="13"/>
  <c r="E90" i="13"/>
  <c r="D90" i="13"/>
  <c r="D7" i="13" s="1"/>
  <c r="C90" i="13"/>
  <c r="F89" i="13"/>
  <c r="E89" i="13"/>
  <c r="D89" i="13"/>
  <c r="C7" i="13" s="1"/>
  <c r="F14" i="16" s="1"/>
  <c r="C89" i="13"/>
  <c r="F74" i="13"/>
  <c r="E74" i="13"/>
  <c r="D74" i="13"/>
  <c r="D6" i="13" s="1"/>
  <c r="C74" i="13"/>
  <c r="F73" i="13"/>
  <c r="E73" i="13"/>
  <c r="D73" i="13"/>
  <c r="C73" i="13"/>
  <c r="F58" i="13"/>
  <c r="E58" i="13"/>
  <c r="D58" i="13"/>
  <c r="D5" i="13" s="1"/>
  <c r="C58" i="13"/>
  <c r="F57" i="13"/>
  <c r="E57" i="13"/>
  <c r="D57" i="13"/>
  <c r="C5" i="13" s="1"/>
  <c r="F12" i="16" s="1"/>
  <c r="C57" i="13"/>
  <c r="F42" i="13"/>
  <c r="E42" i="13"/>
  <c r="D42" i="13"/>
  <c r="D4" i="13" s="1"/>
  <c r="C42" i="13"/>
  <c r="F41" i="13"/>
  <c r="E41" i="13"/>
  <c r="D41" i="13"/>
  <c r="C41" i="13"/>
  <c r="F26" i="13"/>
  <c r="E26" i="13"/>
  <c r="D26" i="13"/>
  <c r="D3" i="13" s="1"/>
  <c r="C26" i="13"/>
  <c r="F25" i="13"/>
  <c r="E25" i="13"/>
  <c r="D25" i="13"/>
  <c r="C3" i="13" s="1"/>
  <c r="C25" i="13"/>
  <c r="D106" i="18" l="1"/>
  <c r="D8" i="18" s="1"/>
  <c r="D9" i="18"/>
  <c r="D9" i="13"/>
  <c r="F10" i="16"/>
  <c r="D105" i="18"/>
  <c r="C8" i="18" s="1"/>
  <c r="D29" i="16" s="1"/>
  <c r="C4" i="13"/>
  <c r="F11" i="16" s="1"/>
  <c r="C6" i="13"/>
  <c r="F13" i="16" s="1"/>
  <c r="C9" i="13" l="1"/>
  <c r="C9" i="18"/>
  <c r="E72" i="12" l="1"/>
  <c r="E73" i="12"/>
  <c r="E56" i="12"/>
  <c r="E57" i="12"/>
  <c r="E40" i="12"/>
  <c r="E41" i="12"/>
  <c r="F89" i="12"/>
  <c r="E89" i="12"/>
  <c r="D89" i="12"/>
  <c r="D7" i="12" s="1"/>
  <c r="C89" i="12"/>
  <c r="F88" i="12"/>
  <c r="E88" i="12"/>
  <c r="D88" i="12"/>
  <c r="C7" i="12" s="1"/>
  <c r="C88" i="12"/>
  <c r="F73" i="12"/>
  <c r="D73" i="12"/>
  <c r="D6" i="12" s="1"/>
  <c r="C73" i="12"/>
  <c r="F72" i="12"/>
  <c r="D72" i="12"/>
  <c r="C72" i="12"/>
  <c r="F57" i="12"/>
  <c r="D57" i="12"/>
  <c r="D5" i="12" s="1"/>
  <c r="C57" i="12"/>
  <c r="F56" i="12"/>
  <c r="D56" i="12"/>
  <c r="C5" i="12" s="1"/>
  <c r="E12" i="16" s="1"/>
  <c r="C56" i="12"/>
  <c r="F41" i="12"/>
  <c r="D41" i="12"/>
  <c r="D4" i="12" s="1"/>
  <c r="C41" i="12"/>
  <c r="F40" i="12"/>
  <c r="D40" i="12"/>
  <c r="C4" i="12" s="1"/>
  <c r="E11" i="16" s="1"/>
  <c r="C40" i="12"/>
  <c r="E25" i="12"/>
  <c r="F25" i="12"/>
  <c r="D25" i="12"/>
  <c r="D3" i="12" s="1"/>
  <c r="C25" i="12"/>
  <c r="D24" i="12"/>
  <c r="C3" i="12" s="1"/>
  <c r="E24" i="12"/>
  <c r="F24" i="12"/>
  <c r="C24" i="12"/>
  <c r="D8" i="12" l="1"/>
  <c r="C6" i="12"/>
  <c r="E13" i="16" s="1"/>
  <c r="E10" i="16"/>
  <c r="E14" i="16"/>
  <c r="B17" i="16"/>
  <c r="C8" i="12" l="1"/>
  <c r="G41" i="14"/>
  <c r="F84" i="14" l="1"/>
  <c r="E84" i="14"/>
  <c r="D84" i="14"/>
  <c r="C84" i="14"/>
  <c r="B84" i="14"/>
  <c r="D9" i="14" s="1"/>
  <c r="F83" i="14"/>
  <c r="E83" i="14"/>
  <c r="D83" i="14"/>
  <c r="C83" i="14"/>
  <c r="B83" i="14"/>
  <c r="C9" i="14" s="1"/>
  <c r="B21" i="16" s="1"/>
  <c r="G82" i="14"/>
  <c r="G81" i="14"/>
  <c r="G80" i="14"/>
  <c r="G79" i="14"/>
  <c r="G78" i="14"/>
  <c r="F75" i="14"/>
  <c r="E75" i="14"/>
  <c r="D75" i="14"/>
  <c r="C75" i="14"/>
  <c r="B75" i="14"/>
  <c r="D8" i="14" s="1"/>
  <c r="F74" i="14"/>
  <c r="E74" i="14"/>
  <c r="D74" i="14"/>
  <c r="C74" i="14"/>
  <c r="B74" i="14"/>
  <c r="C8" i="14" s="1"/>
  <c r="B20" i="16" s="1"/>
  <c r="G73" i="14"/>
  <c r="G72" i="14"/>
  <c r="G71" i="14"/>
  <c r="G70" i="14"/>
  <c r="G69" i="14"/>
  <c r="G68" i="14"/>
  <c r="G67" i="14"/>
  <c r="G66" i="14"/>
  <c r="G65" i="14"/>
  <c r="G64" i="14"/>
  <c r="G63" i="14"/>
  <c r="G62" i="14"/>
  <c r="F59" i="14"/>
  <c r="E59" i="14"/>
  <c r="D59" i="14"/>
  <c r="C59" i="14"/>
  <c r="B59" i="14"/>
  <c r="D7" i="14" s="1"/>
  <c r="F58" i="14"/>
  <c r="E58" i="14"/>
  <c r="D58" i="14"/>
  <c r="C58" i="14"/>
  <c r="B58" i="14"/>
  <c r="C7" i="14" s="1"/>
  <c r="B19" i="16" s="1"/>
  <c r="G57" i="14"/>
  <c r="G56" i="14"/>
  <c r="G55" i="14"/>
  <c r="G54" i="14"/>
  <c r="G53" i="14"/>
  <c r="G52" i="14"/>
  <c r="G51" i="14"/>
  <c r="G50" i="14"/>
  <c r="G49" i="14"/>
  <c r="G48" i="14"/>
  <c r="G47" i="14"/>
  <c r="G46" i="14"/>
  <c r="F43" i="14"/>
  <c r="E43" i="14"/>
  <c r="D43" i="14"/>
  <c r="C43" i="14"/>
  <c r="B43" i="14"/>
  <c r="D6" i="14" s="1"/>
  <c r="F42" i="14"/>
  <c r="E42" i="14"/>
  <c r="D42" i="14"/>
  <c r="C42" i="14"/>
  <c r="B42" i="14"/>
  <c r="C6" i="14" s="1"/>
  <c r="B18" i="16" s="1"/>
  <c r="G40" i="14"/>
  <c r="G39" i="14"/>
  <c r="G38" i="14"/>
  <c r="G37" i="14"/>
  <c r="G36" i="14"/>
  <c r="G35" i="14"/>
  <c r="G34" i="14"/>
  <c r="G33" i="14"/>
  <c r="G32" i="14"/>
  <c r="G31" i="14"/>
  <c r="G30" i="14"/>
  <c r="F27" i="14"/>
  <c r="E27" i="14"/>
  <c r="D27" i="14"/>
  <c r="C27" i="14"/>
  <c r="B27" i="14"/>
  <c r="F26" i="14"/>
  <c r="E26" i="14"/>
  <c r="D26" i="14"/>
  <c r="C26" i="14"/>
  <c r="B26" i="14"/>
  <c r="G25" i="14"/>
  <c r="G24" i="14"/>
  <c r="G23" i="14"/>
  <c r="G22" i="14"/>
  <c r="G21" i="14"/>
  <c r="G20" i="14"/>
  <c r="G19" i="14"/>
  <c r="G18" i="14"/>
  <c r="G17" i="14"/>
  <c r="G16" i="14"/>
  <c r="G15" i="14"/>
  <c r="G14" i="14"/>
  <c r="C10" i="14" l="1"/>
  <c r="D10" i="14"/>
  <c r="G84" i="14"/>
  <c r="G59" i="14"/>
  <c r="G83" i="14"/>
  <c r="G27" i="14"/>
  <c r="G75" i="14"/>
  <c r="G43" i="14"/>
  <c r="G26" i="14"/>
  <c r="G42" i="14"/>
  <c r="G58" i="14"/>
  <c r="G74" i="14"/>
  <c r="D3" i="14" l="1"/>
  <c r="D70" i="10"/>
  <c r="F69" i="10"/>
  <c r="E69" i="10"/>
  <c r="D69" i="10"/>
  <c r="C69" i="10"/>
  <c r="D54" i="10"/>
  <c r="F53" i="10"/>
  <c r="E53" i="10"/>
  <c r="D53" i="10"/>
  <c r="C53" i="10"/>
  <c r="L24" i="6"/>
  <c r="M24" i="6"/>
  <c r="N24" i="6"/>
  <c r="K24" i="6"/>
  <c r="I3" i="6" s="1"/>
  <c r="B24" i="16" s="1"/>
  <c r="K25" i="6"/>
  <c r="J3" i="6" s="1"/>
  <c r="E24" i="6"/>
  <c r="F24" i="6"/>
  <c r="G24" i="6"/>
  <c r="D25" i="6"/>
  <c r="G3" i="6" s="1"/>
  <c r="D24" i="6"/>
  <c r="F3" i="6" s="1"/>
  <c r="C24" i="16" s="1"/>
  <c r="D28" i="2" l="1"/>
  <c r="D3" i="2" s="1"/>
  <c r="F27" i="2"/>
  <c r="E27" i="2"/>
  <c r="D27" i="2"/>
  <c r="C3" i="2" s="1"/>
  <c r="C27" i="2"/>
  <c r="D44" i="2"/>
  <c r="D4" i="2" s="1"/>
  <c r="F43" i="2"/>
  <c r="E43" i="2"/>
  <c r="D43" i="2"/>
  <c r="C4" i="2" s="1"/>
  <c r="B11" i="16" s="1"/>
  <c r="C43" i="2"/>
  <c r="D60" i="2"/>
  <c r="D5" i="2" s="1"/>
  <c r="F59" i="2"/>
  <c r="E59" i="2"/>
  <c r="D59" i="2"/>
  <c r="C5" i="2" s="1"/>
  <c r="B12" i="16" s="1"/>
  <c r="C59" i="2"/>
  <c r="D92" i="2"/>
  <c r="D10" i="2" s="1"/>
  <c r="D11" i="2" s="1"/>
  <c r="D76" i="2"/>
  <c r="D6" i="2" s="1"/>
  <c r="D75" i="2"/>
  <c r="C6" i="2" s="1"/>
  <c r="B13" i="16" s="1"/>
  <c r="E75" i="2"/>
  <c r="F75" i="2"/>
  <c r="C75" i="2"/>
  <c r="F91" i="2"/>
  <c r="E91" i="2"/>
  <c r="D91" i="2"/>
  <c r="C10" i="2" s="1"/>
  <c r="C91" i="2"/>
  <c r="D24" i="3"/>
  <c r="C3" i="3" s="1"/>
  <c r="D10" i="16" s="1"/>
  <c r="E24" i="3"/>
  <c r="F24" i="3"/>
  <c r="C24" i="3"/>
  <c r="D40" i="3"/>
  <c r="C4" i="3" s="1"/>
  <c r="D11" i="16" s="1"/>
  <c r="E40" i="3"/>
  <c r="F40" i="3"/>
  <c r="C40" i="3"/>
  <c r="D56" i="3"/>
  <c r="C5" i="3" s="1"/>
  <c r="D12" i="16" s="1"/>
  <c r="E56" i="3"/>
  <c r="F56" i="3"/>
  <c r="C56" i="3"/>
  <c r="F72" i="3"/>
  <c r="E72" i="3"/>
  <c r="D72" i="3"/>
  <c r="C6" i="3" s="1"/>
  <c r="D13" i="16" s="1"/>
  <c r="C72" i="3"/>
  <c r="D25" i="3"/>
  <c r="D3" i="3" s="1"/>
  <c r="D41" i="3"/>
  <c r="D4" i="3" s="1"/>
  <c r="D57" i="3"/>
  <c r="D5" i="3" s="1"/>
  <c r="D73" i="3"/>
  <c r="D6" i="3" s="1"/>
  <c r="D89" i="3"/>
  <c r="D7" i="3" s="1"/>
  <c r="E88" i="3"/>
  <c r="F88" i="3"/>
  <c r="D88" i="3"/>
  <c r="C7" i="3" s="1"/>
  <c r="D14" i="16" s="1"/>
  <c r="C88" i="3"/>
  <c r="D26" i="7"/>
  <c r="D3" i="7" s="1"/>
  <c r="F25" i="7"/>
  <c r="G25" i="7"/>
  <c r="E25" i="7"/>
  <c r="D25" i="7"/>
  <c r="C3" i="7" s="1"/>
  <c r="C3" i="16" s="1"/>
  <c r="D25" i="4"/>
  <c r="D3" i="4" s="1"/>
  <c r="D24" i="4"/>
  <c r="C3" i="4" s="1"/>
  <c r="C10" i="16" s="1"/>
  <c r="E24" i="4"/>
  <c r="F24" i="4"/>
  <c r="C24" i="4"/>
  <c r="D40" i="4"/>
  <c r="D41" i="4" s="1"/>
  <c r="D4" i="4" s="1"/>
  <c r="E40" i="4"/>
  <c r="F40" i="4"/>
  <c r="C40" i="4"/>
  <c r="D57" i="4"/>
  <c r="D5" i="4" s="1"/>
  <c r="D56" i="4"/>
  <c r="C5" i="4" s="1"/>
  <c r="C12" i="16" s="1"/>
  <c r="E56" i="4"/>
  <c r="F56" i="4"/>
  <c r="C56" i="4"/>
  <c r="D88" i="4"/>
  <c r="D89" i="4" s="1"/>
  <c r="D7" i="4" s="1"/>
  <c r="E88" i="4"/>
  <c r="F88" i="4"/>
  <c r="C88" i="4"/>
  <c r="D72" i="4"/>
  <c r="E72" i="4"/>
  <c r="F72" i="4"/>
  <c r="C72" i="4"/>
  <c r="D73" i="4"/>
  <c r="D6" i="4" s="1"/>
  <c r="D36" i="10"/>
  <c r="D35" i="10"/>
  <c r="C35" i="10"/>
  <c r="E40" i="16" s="1"/>
  <c r="D7" i="2" l="1"/>
  <c r="D8" i="3"/>
  <c r="B14" i="16"/>
  <c r="C11" i="2"/>
  <c r="B10" i="16"/>
  <c r="C7" i="2"/>
  <c r="C7" i="4"/>
  <c r="C14" i="16" s="1"/>
  <c r="D37" i="10"/>
  <c r="D8" i="4"/>
  <c r="C8" i="3"/>
  <c r="C4" i="4"/>
  <c r="C11" i="16" s="1"/>
  <c r="C6" i="4"/>
  <c r="C13" i="16" s="1"/>
  <c r="C8" i="4" l="1"/>
  <c r="C36" i="10"/>
  <c r="C37" i="10" l="1"/>
  <c r="E41" i="16"/>
  <c r="D88" i="5"/>
  <c r="C7" i="5" s="1"/>
  <c r="B7" i="16" s="1"/>
  <c r="D73" i="5"/>
  <c r="D6" i="5" s="1"/>
  <c r="D56" i="5"/>
  <c r="C5" i="5" s="1"/>
  <c r="B5" i="16" s="1"/>
  <c r="D40" i="5"/>
  <c r="C4" i="5" s="1"/>
  <c r="B4" i="16" s="1"/>
  <c r="D24" i="5"/>
  <c r="C3" i="5" s="1"/>
  <c r="B3" i="16" s="1"/>
  <c r="H2" i="16" s="1"/>
  <c r="D106" i="7"/>
  <c r="D8" i="7" s="1"/>
  <c r="E105" i="7"/>
  <c r="F105" i="7"/>
  <c r="G105" i="7"/>
  <c r="D105" i="7"/>
  <c r="C8" i="7" s="1"/>
  <c r="E89" i="7"/>
  <c r="F89" i="7"/>
  <c r="G89" i="7"/>
  <c r="D89" i="7"/>
  <c r="C7" i="7" s="1"/>
  <c r="C7" i="16" s="1"/>
  <c r="E73" i="7"/>
  <c r="F73" i="7"/>
  <c r="G73" i="7"/>
  <c r="D73" i="7"/>
  <c r="C6" i="7" s="1"/>
  <c r="C6" i="16" s="1"/>
  <c r="E57" i="7"/>
  <c r="F57" i="7"/>
  <c r="G57" i="7"/>
  <c r="D57" i="7"/>
  <c r="C5" i="7" s="1"/>
  <c r="C5" i="16" s="1"/>
  <c r="E41" i="7"/>
  <c r="F41" i="7"/>
  <c r="G41" i="7"/>
  <c r="D41" i="7"/>
  <c r="C4" i="7" s="1"/>
  <c r="C4" i="16" s="1"/>
  <c r="E24" i="5"/>
  <c r="F24" i="5"/>
  <c r="G24" i="5"/>
  <c r="H24" i="5"/>
  <c r="E3" i="5" s="1"/>
  <c r="I24" i="5"/>
  <c r="D90" i="7"/>
  <c r="D7" i="7" s="1"/>
  <c r="D74" i="7"/>
  <c r="D6" i="7" s="1"/>
  <c r="D58" i="7"/>
  <c r="D5" i="7" s="1"/>
  <c r="D42" i="7"/>
  <c r="D4" i="7" s="1"/>
  <c r="N40" i="6"/>
  <c r="M40" i="6"/>
  <c r="L40" i="6"/>
  <c r="D40" i="6"/>
  <c r="F4" i="6" s="1"/>
  <c r="C25" i="16" s="1"/>
  <c r="D56" i="6"/>
  <c r="F5" i="6" s="1"/>
  <c r="C26" i="16" s="1"/>
  <c r="G72" i="6"/>
  <c r="F72" i="6"/>
  <c r="E72" i="6"/>
  <c r="D72" i="6"/>
  <c r="F6" i="6" s="1"/>
  <c r="C27" i="16" s="1"/>
  <c r="F88" i="6"/>
  <c r="G88" i="6"/>
  <c r="D88" i="6"/>
  <c r="F7" i="6" s="1"/>
  <c r="C28" i="16" s="1"/>
  <c r="E88" i="6"/>
  <c r="H6" i="16" l="1"/>
  <c r="H4" i="16"/>
  <c r="C9" i="7"/>
  <c r="C8" i="16"/>
  <c r="H7" i="16" s="1"/>
  <c r="D9" i="7"/>
  <c r="F8" i="6"/>
  <c r="C3" i="6" s="1"/>
  <c r="D20" i="10"/>
  <c r="C40" i="16" s="1"/>
  <c r="E20" i="10"/>
  <c r="F20" i="10"/>
  <c r="G20" i="10"/>
  <c r="C21" i="10"/>
  <c r="D3" i="10" s="1"/>
  <c r="C20" i="10"/>
  <c r="C3" i="10" s="1"/>
  <c r="D30" i="10"/>
  <c r="C41" i="16" s="1"/>
  <c r="E30" i="10"/>
  <c r="F30" i="10"/>
  <c r="G30" i="10"/>
  <c r="C30" i="10"/>
  <c r="C4" i="10" s="1"/>
  <c r="C31" i="10"/>
  <c r="D4" i="10" s="1"/>
  <c r="D5" i="10" l="1"/>
  <c r="A41" i="16"/>
  <c r="C5" i="10"/>
  <c r="D40" i="16"/>
  <c r="A40" i="16" s="1"/>
  <c r="D41" i="16"/>
  <c r="E88" i="5"/>
  <c r="F88" i="5"/>
  <c r="G88" i="5"/>
  <c r="H88" i="5"/>
  <c r="E7" i="5" s="1"/>
  <c r="I88" i="5"/>
  <c r="D89" i="5" l="1"/>
  <c r="D7" i="5" s="1"/>
  <c r="D57" i="5"/>
  <c r="D5" i="5" s="1"/>
  <c r="I72" i="5"/>
  <c r="E72" i="5"/>
  <c r="F72" i="5"/>
  <c r="G72" i="5"/>
  <c r="H72" i="5"/>
  <c r="E6" i="5" s="1"/>
  <c r="D72" i="5"/>
  <c r="C6" i="5" s="1"/>
  <c r="F56" i="5"/>
  <c r="G56" i="5"/>
  <c r="H56" i="5"/>
  <c r="E5" i="5" s="1"/>
  <c r="E56" i="5"/>
  <c r="C8" i="5" l="1"/>
  <c r="B6" i="16"/>
  <c r="H5" i="16" s="1"/>
  <c r="I56" i="5"/>
  <c r="E40" i="5"/>
  <c r="N12" i="5" s="1"/>
  <c r="G40" i="5"/>
  <c r="H40" i="5"/>
  <c r="E4" i="5" s="1"/>
  <c r="E8" i="5" s="1"/>
  <c r="I40" i="5"/>
  <c r="F40" i="5"/>
  <c r="D25" i="5"/>
  <c r="D3" i="5" s="1"/>
  <c r="D41" i="5"/>
  <c r="N13" i="5" l="1"/>
  <c r="D4" i="5"/>
  <c r="D8" i="5" s="1"/>
  <c r="E40" i="6"/>
  <c r="F40" i="6"/>
  <c r="G40" i="6"/>
  <c r="E56" i="6"/>
  <c r="F56" i="6"/>
  <c r="G56" i="6"/>
  <c r="D89" i="6"/>
  <c r="G7" i="6" s="1"/>
  <c r="D73" i="6"/>
  <c r="G6" i="6" s="1"/>
  <c r="D57" i="6"/>
  <c r="G5" i="6" s="1"/>
  <c r="D41" i="6"/>
  <c r="G4" i="6" s="1"/>
  <c r="K41" i="6"/>
  <c r="J4" i="6" s="1"/>
  <c r="J5" i="6" s="1"/>
  <c r="D4" i="6" s="1"/>
  <c r="K40" i="6"/>
  <c r="I4" i="6" s="1"/>
  <c r="J28" i="6"/>
  <c r="C2" i="1"/>
  <c r="D2" i="1"/>
  <c r="L13" i="1"/>
  <c r="D251" i="1"/>
  <c r="D4" i="1" s="1"/>
  <c r="H241" i="1"/>
  <c r="C4" i="1" s="1"/>
  <c r="D317" i="1"/>
  <c r="C5" i="1" s="1"/>
  <c r="H275" i="1"/>
  <c r="D5" i="1" s="1"/>
  <c r="I5" i="6" l="1"/>
  <c r="C4" i="6" s="1"/>
  <c r="C5" i="6" s="1"/>
  <c r="B25" i="16"/>
  <c r="H3" i="16" s="1"/>
  <c r="G8" i="6"/>
  <c r="D3" i="6" s="1"/>
  <c r="D5" i="6" s="1"/>
  <c r="E2" i="1"/>
  <c r="E5" i="1"/>
  <c r="E4" i="1"/>
  <c r="D338" i="1" l="1"/>
  <c r="C6" i="1" s="1"/>
  <c r="E6" i="1" s="1"/>
  <c r="D192" i="1" l="1"/>
  <c r="C3" i="1" s="1"/>
  <c r="H140" i="1"/>
  <c r="D3" i="1" s="1"/>
  <c r="D7" i="1" s="1"/>
  <c r="E3" i="1" l="1"/>
  <c r="E8" i="1" s="1"/>
  <c r="C7" i="1"/>
</calcChain>
</file>

<file path=xl/sharedStrings.xml><?xml version="1.0" encoding="utf-8"?>
<sst xmlns="http://schemas.openxmlformats.org/spreadsheetml/2006/main" count="1836" uniqueCount="290">
  <si>
    <t>Date</t>
  </si>
  <si>
    <t>Price</t>
  </si>
  <si>
    <t>Total Cost</t>
  </si>
  <si>
    <t>Grand Total</t>
  </si>
  <si>
    <t>Bill Date</t>
  </si>
  <si>
    <t>Amount due</t>
  </si>
  <si>
    <t>Amount Due</t>
  </si>
  <si>
    <t>Total</t>
  </si>
  <si>
    <t>Prescription</t>
  </si>
  <si>
    <t>Ortho Tri-Cyclen Lo</t>
  </si>
  <si>
    <t>Prescriber</t>
  </si>
  <si>
    <t>Rachel Conley</t>
  </si>
  <si>
    <t>James Wheeler</t>
  </si>
  <si>
    <t>Topiramate</t>
  </si>
  <si>
    <t>Melinda Daye</t>
  </si>
  <si>
    <t>Tramadol HCL</t>
  </si>
  <si>
    <t>Polyethylene Glycol 3350 Powd</t>
  </si>
  <si>
    <t>Nirav Chiniwalla</t>
  </si>
  <si>
    <t xml:space="preserve">Ondansetron HCL </t>
  </si>
  <si>
    <t>James Moon</t>
  </si>
  <si>
    <t>Hydrocodone APAP 5/500</t>
  </si>
  <si>
    <t>Hydrocodone-Acetaminophen 5-500</t>
  </si>
  <si>
    <t>Hydrocodone-Acetaminophen 10-500</t>
  </si>
  <si>
    <t>Ultram ER</t>
  </si>
  <si>
    <t>Total Cost:</t>
  </si>
  <si>
    <t>Year</t>
  </si>
  <si>
    <t>Consolidated Total</t>
  </si>
  <si>
    <t>Rachel Total</t>
  </si>
  <si>
    <t>Tom Total</t>
  </si>
  <si>
    <t>Tom - 2013</t>
  </si>
  <si>
    <t>Rachel - 2013</t>
  </si>
  <si>
    <t>Rachel - 2011</t>
  </si>
  <si>
    <t>Rachel - 2010</t>
  </si>
  <si>
    <t>Tom - 2011</t>
  </si>
  <si>
    <t>Tom - 2012</t>
  </si>
  <si>
    <t>Rachel - 2012</t>
  </si>
  <si>
    <t>Rachel - 2014</t>
  </si>
  <si>
    <t>Tom - 2014</t>
  </si>
  <si>
    <t>Average:</t>
  </si>
  <si>
    <t>David Cody</t>
  </si>
  <si>
    <t>Ropinirole HCL</t>
  </si>
  <si>
    <t>Fluoxetine HCL</t>
  </si>
  <si>
    <t>Omeprazole DR</t>
  </si>
  <si>
    <t>Carafate 1GM/10ML SUSP</t>
  </si>
  <si>
    <t>Citalopram HBR</t>
  </si>
  <si>
    <t>Vit D2 (50,000 Unit)</t>
  </si>
  <si>
    <t>Ondanetron HCL</t>
  </si>
  <si>
    <t>Gabapentin</t>
  </si>
  <si>
    <t>Nahid Marsden</t>
  </si>
  <si>
    <t xml:space="preserve">Seasonique </t>
  </si>
  <si>
    <t>David Burack</t>
  </si>
  <si>
    <t>Zolpidem</t>
  </si>
  <si>
    <t>Etodolac</t>
  </si>
  <si>
    <t>Bupropion HCL</t>
  </si>
  <si>
    <t>Clotrimazole/Betameth</t>
  </si>
  <si>
    <t xml:space="preserve">Kristina Leake </t>
  </si>
  <si>
    <t>Norethindrone</t>
  </si>
  <si>
    <t>Tamalarasi Kannon</t>
  </si>
  <si>
    <t>Gianvi 3 MG</t>
  </si>
  <si>
    <t>Jeffrey Hoffman</t>
  </si>
  <si>
    <t>Tamalarasi Kannan</t>
  </si>
  <si>
    <t>Cymbalta</t>
  </si>
  <si>
    <t>V. Alan Lombardi</t>
  </si>
  <si>
    <t>Ondansetron HCL</t>
  </si>
  <si>
    <t>Kristina Leake</t>
  </si>
  <si>
    <t>Gianvi</t>
  </si>
  <si>
    <t>Lo Loestrin FE</t>
  </si>
  <si>
    <t>Verapamil</t>
  </si>
  <si>
    <t>Vit D2 (50000)</t>
  </si>
  <si>
    <t>Nasonex MCG</t>
  </si>
  <si>
    <t>Meloxicam</t>
  </si>
  <si>
    <t>Dicyclomine</t>
  </si>
  <si>
    <t>Tamilarsai Kannan</t>
  </si>
  <si>
    <t>Amitriptyline HCL</t>
  </si>
  <si>
    <t>Kara Cochran</t>
  </si>
  <si>
    <t>Oxycodone Acetaminophen 5/325</t>
  </si>
  <si>
    <t>Milk of Magnesia</t>
  </si>
  <si>
    <t>Magnesium Citrate</t>
  </si>
  <si>
    <t>Hydrocodon Acetaminophen 5/500</t>
  </si>
  <si>
    <t>Vivelle-Dot</t>
  </si>
  <si>
    <t>Tizanidine HCL</t>
  </si>
  <si>
    <t>Morphine Sulfate IR</t>
  </si>
  <si>
    <t>Adrienne Evans</t>
  </si>
  <si>
    <t>Hydrocodon Acetaminophen 5/325</t>
  </si>
  <si>
    <t>Cephalexin</t>
  </si>
  <si>
    <t>Krishnamohan Baddigam</t>
  </si>
  <si>
    <t>Lyrica</t>
  </si>
  <si>
    <t>Henry Fleishman</t>
  </si>
  <si>
    <t>Promethazine</t>
  </si>
  <si>
    <t>Silver Sulfadiazine</t>
  </si>
  <si>
    <t>Clotrimazole</t>
  </si>
  <si>
    <t>Trazodone</t>
  </si>
  <si>
    <t>Methylprednisolone</t>
  </si>
  <si>
    <t>Levofloxacin</t>
  </si>
  <si>
    <t>Ventolin HFA</t>
  </si>
  <si>
    <t>Amox TR-K CLV</t>
  </si>
  <si>
    <t>Tamilarasi Kannan</t>
  </si>
  <si>
    <t>Shervon Robinson</t>
  </si>
  <si>
    <t>Mupirocin</t>
  </si>
  <si>
    <t>Vivelle Dot</t>
  </si>
  <si>
    <t>Farrukh Sair</t>
  </si>
  <si>
    <t>Gayle Tignor</t>
  </si>
  <si>
    <t xml:space="preserve">Sulfamethoxazole TMP </t>
  </si>
  <si>
    <t>Vigamox</t>
  </si>
  <si>
    <t>Gralise ER</t>
  </si>
  <si>
    <t>Lorzone</t>
  </si>
  <si>
    <t>Methocarbamol</t>
  </si>
  <si>
    <t>Duloxetine HCL</t>
  </si>
  <si>
    <t>James Lee</t>
  </si>
  <si>
    <t>Morphine Sulf IR</t>
  </si>
  <si>
    <t>Buspirone HCL</t>
  </si>
  <si>
    <t xml:space="preserve">Baclofen </t>
  </si>
  <si>
    <t>Lorazepam</t>
  </si>
  <si>
    <t>Hydrochlorothiazine</t>
  </si>
  <si>
    <t>Lamotrigine</t>
  </si>
  <si>
    <t>Savella</t>
  </si>
  <si>
    <t>Zanaflex</t>
  </si>
  <si>
    <t>Meredith Snapp</t>
  </si>
  <si>
    <t>Ashley Mohr</t>
  </si>
  <si>
    <t>Amoxicillin</t>
  </si>
  <si>
    <t>Cefdinir</t>
  </si>
  <si>
    <t>Axiron</t>
  </si>
  <si>
    <t>Fluticasone Prop</t>
  </si>
  <si>
    <t>Sertraline HCL</t>
  </si>
  <si>
    <t>Lisa Burke</t>
  </si>
  <si>
    <t>Ibuprofen</t>
  </si>
  <si>
    <t>Mark Reiff</t>
  </si>
  <si>
    <t>Amphetamine Salts</t>
  </si>
  <si>
    <t>Clindamycin PH</t>
  </si>
  <si>
    <t>Aurora</t>
  </si>
  <si>
    <t>Regina Lawson</t>
  </si>
  <si>
    <t>Dogs - 2014</t>
  </si>
  <si>
    <t>Grand Total:</t>
  </si>
  <si>
    <t>Overall Average:</t>
  </si>
  <si>
    <t>Total:</t>
  </si>
  <si>
    <t>Due Date</t>
  </si>
  <si>
    <t>Principal</t>
  </si>
  <si>
    <t>Ashleys 2014</t>
  </si>
  <si>
    <t>Ashleys 2013</t>
  </si>
  <si>
    <t>Balance</t>
  </si>
  <si>
    <t>RTG 2014</t>
  </si>
  <si>
    <t>Average</t>
  </si>
  <si>
    <t>Sumatriptan Succ</t>
  </si>
  <si>
    <t>2014 Prescriptions</t>
  </si>
  <si>
    <t>Payment Made</t>
  </si>
  <si>
    <t>Fees</t>
  </si>
  <si>
    <t>Interest</t>
  </si>
  <si>
    <t>Statement Date</t>
  </si>
  <si>
    <t>Ashley - 2011</t>
  </si>
  <si>
    <t>Ashley - 2012</t>
  </si>
  <si>
    <t>Ashley - 2014</t>
  </si>
  <si>
    <t>RTG - 2014</t>
  </si>
  <si>
    <t>Escrow</t>
  </si>
  <si>
    <t>Payment</t>
  </si>
  <si>
    <t>Rent</t>
  </si>
  <si>
    <t>Water/sewage</t>
  </si>
  <si>
    <t>Storm Water</t>
  </si>
  <si>
    <t>Trash</t>
  </si>
  <si>
    <t>Ashley - 2015</t>
  </si>
  <si>
    <t>Duke 2011</t>
  </si>
  <si>
    <t>New Charges</t>
  </si>
  <si>
    <t>Payments</t>
  </si>
  <si>
    <t>Late Fee</t>
  </si>
  <si>
    <t>Duke 2012</t>
  </si>
  <si>
    <t>Duke 2013</t>
  </si>
  <si>
    <t>Duke 2014</t>
  </si>
  <si>
    <t>Concord 2010</t>
  </si>
  <si>
    <t>N/A</t>
  </si>
  <si>
    <t>Concord 2011</t>
  </si>
  <si>
    <t>Total Expense</t>
  </si>
  <si>
    <t>Average Bill</t>
  </si>
  <si>
    <t>Concord</t>
  </si>
  <si>
    <t>Duke</t>
  </si>
  <si>
    <t>Suntrust Car Loan</t>
  </si>
  <si>
    <t>Starting Balance:</t>
  </si>
  <si>
    <t>Interest Paid</t>
  </si>
  <si>
    <t>Ins Paid</t>
  </si>
  <si>
    <t>Fees Paid</t>
  </si>
  <si>
    <t>Principal Paid</t>
  </si>
  <si>
    <t>Current Balance:</t>
  </si>
  <si>
    <t>Total Due</t>
  </si>
  <si>
    <t>*Initial payment to start mortgage. No actual bill present. Paid to Franklin American Mortgage</t>
  </si>
  <si>
    <t>*Mortgage bought by Wells Fargo. First bill due.</t>
  </si>
  <si>
    <t>*150 deposit returned. 150 Applied to the 108.92 due for the month, a check for 30.66 reimbursed. Account closed after moving.</t>
  </si>
  <si>
    <t>*150 deposit to start a new account.</t>
  </si>
  <si>
    <t>Request</t>
  </si>
  <si>
    <t>*First Bill due for new account.</t>
  </si>
  <si>
    <t xml:space="preserve"> </t>
  </si>
  <si>
    <t>Duke 2015</t>
  </si>
  <si>
    <t>Need Concord Electrical billing statements</t>
  </si>
  <si>
    <t>*New Account started</t>
  </si>
  <si>
    <t>*Request duplicate copy</t>
  </si>
  <si>
    <t>*Request Duplicate Copy</t>
  </si>
  <si>
    <t>Piedmont</t>
  </si>
  <si>
    <t>Need to request copies of November 2011 and October of 2012 duplicate statements</t>
  </si>
  <si>
    <t>Utilities Inc. 2011/2012</t>
  </si>
  <si>
    <t>*New Account. 100 deposit was requested but returned on the next bill statement</t>
  </si>
  <si>
    <t>City of Charlotte</t>
  </si>
  <si>
    <t>City of Charlotte 2012</t>
  </si>
  <si>
    <t>City of Charlotte 2013</t>
  </si>
  <si>
    <t>City of Charlotte 2014</t>
  </si>
  <si>
    <t>City of Charlotte 2015</t>
  </si>
  <si>
    <t>Utilities, Inc.</t>
  </si>
  <si>
    <t>*Open New Account</t>
  </si>
  <si>
    <t>RTG - 2015</t>
  </si>
  <si>
    <t>Ashley</t>
  </si>
  <si>
    <t>RTG</t>
  </si>
  <si>
    <t>Consolidated Totals</t>
  </si>
  <si>
    <t>Expense</t>
  </si>
  <si>
    <t>Minimum</t>
  </si>
  <si>
    <t>*Request 2010 and 2011 Concord electric statements</t>
  </si>
  <si>
    <t>Bexley Rent</t>
  </si>
  <si>
    <t>Grand total:</t>
  </si>
  <si>
    <t>Lowes</t>
  </si>
  <si>
    <t>Account</t>
  </si>
  <si>
    <t>Wells Fargo Mortgage</t>
  </si>
  <si>
    <t>Water</t>
  </si>
  <si>
    <t>Electric</t>
  </si>
  <si>
    <t>Mortgage</t>
  </si>
  <si>
    <t>Gas</t>
  </si>
  <si>
    <t>Presciptions</t>
  </si>
  <si>
    <t>Time Warner</t>
  </si>
  <si>
    <t>Verizion</t>
  </si>
  <si>
    <t>HOA</t>
  </si>
  <si>
    <t>CPI</t>
  </si>
  <si>
    <t>Car Ins.</t>
  </si>
  <si>
    <t>AAA</t>
  </si>
  <si>
    <t>Logos</t>
  </si>
  <si>
    <t>Banfield</t>
  </si>
  <si>
    <t>BCBS</t>
  </si>
  <si>
    <t>Clear Balance</t>
  </si>
  <si>
    <t>Omni</t>
  </si>
  <si>
    <t>ER</t>
  </si>
  <si>
    <t>Eye Dr.</t>
  </si>
  <si>
    <t>Suntrust</t>
  </si>
  <si>
    <t>Kay's</t>
  </si>
  <si>
    <t>Dental</t>
  </si>
  <si>
    <t>Novant Imaging</t>
  </si>
  <si>
    <t>Radiology</t>
  </si>
  <si>
    <t>ING</t>
  </si>
  <si>
    <t>Home Expenses:</t>
  </si>
  <si>
    <t>Utilities Expense:</t>
  </si>
  <si>
    <t>Car Expenses:</t>
  </si>
  <si>
    <t>Repairs</t>
  </si>
  <si>
    <t>Loan/Credit Expenses:</t>
  </si>
  <si>
    <t>Medical Expenses:</t>
  </si>
  <si>
    <t>Renting 2010-2011</t>
  </si>
  <si>
    <t>Concord Expenses:</t>
  </si>
  <si>
    <t>Charlotte 2011-Current</t>
  </si>
  <si>
    <t>*Request 2010 Rent Statements - 7049796550</t>
  </si>
  <si>
    <t>Verizon 2015</t>
  </si>
  <si>
    <t>Verizon 2014</t>
  </si>
  <si>
    <t>Verizon 2013</t>
  </si>
  <si>
    <t>Verizon 2012</t>
  </si>
  <si>
    <t>Verizon 2011</t>
  </si>
  <si>
    <t>Verizon</t>
  </si>
  <si>
    <t>*New contract. Ends 10/20/13</t>
  </si>
  <si>
    <t>*New Contract. Ends 7/24/15</t>
  </si>
  <si>
    <t>*Contract ends. 7/24/15</t>
  </si>
  <si>
    <t>Time Warner 2015</t>
  </si>
  <si>
    <t>Time Warner 2014</t>
  </si>
  <si>
    <t>Time Warner 2013</t>
  </si>
  <si>
    <t>Time Warner 2012</t>
  </si>
  <si>
    <t>Time Warner 2011</t>
  </si>
  <si>
    <t>Time Warner 2010</t>
  </si>
  <si>
    <t>Request statements for 11/25/10 4/25/14</t>
  </si>
  <si>
    <t>***</t>
  </si>
  <si>
    <t>Kay 2015</t>
  </si>
  <si>
    <t>Kay 2014</t>
  </si>
  <si>
    <t>Kay 2013</t>
  </si>
  <si>
    <t>Kay 2012</t>
  </si>
  <si>
    <t>Kay 2011</t>
  </si>
  <si>
    <t>Kay 2010</t>
  </si>
  <si>
    <t>Kay 2009</t>
  </si>
  <si>
    <t>Kays</t>
  </si>
  <si>
    <t>*Request a bunch of statements</t>
  </si>
  <si>
    <t>AAA Payment</t>
  </si>
  <si>
    <t>Registration</t>
  </si>
  <si>
    <t>Propranolol ER</t>
  </si>
  <si>
    <t>*All Documents here</t>
  </si>
  <si>
    <t>*All Documents Here</t>
  </si>
  <si>
    <t>*All documents here.</t>
  </si>
  <si>
    <t>BCBSNC 2010</t>
  </si>
  <si>
    <t>BCBSNC 2011</t>
  </si>
  <si>
    <t>BCBSNC 2012</t>
  </si>
  <si>
    <t>BCBSNC 2013</t>
  </si>
  <si>
    <t>BCBSNC 2014</t>
  </si>
  <si>
    <t>BCBSNC 2015</t>
  </si>
  <si>
    <t>BCBSNC</t>
  </si>
  <si>
    <t>Dental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</si>
</sst>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6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80">
    <xf numFmtId="0" fontId="0" fillId="0" borderId="0" xfId="0"/>
    <xf numFmtId="14" fontId="0" fillId="0" borderId="6" xfId="0" applyNumberFormat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5" xfId="0" applyBorder="1" applyAlignment="1">
      <alignment horizontal="center"/>
    </xf>
    <xf numFmtId="14" fontId="0" fillId="0" borderId="3" xfId="0" applyNumberForma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43" fontId="0" fillId="0" borderId="1" xfId="1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9" xfId="0" applyBorder="1" applyAlignment="1">
      <alignment horizontal="center"/>
    </xf>
    <xf numFmtId="44" fontId="0" fillId="0" borderId="5" xfId="2" applyFont="1" applyBorder="1" applyAlignment="1">
      <alignment horizontal="center"/>
    </xf>
    <xf numFmtId="43" fontId="0" fillId="0" borderId="7" xfId="1" applyFont="1" applyBorder="1" applyAlignment="1">
      <alignment horizontal="center"/>
    </xf>
    <xf numFmtId="44" fontId="0" fillId="0" borderId="10" xfId="2" applyFont="1" applyBorder="1" applyAlignment="1">
      <alignment horizontal="center"/>
    </xf>
    <xf numFmtId="44" fontId="0" fillId="0" borderId="16" xfId="2" applyFont="1" applyBorder="1" applyAlignment="1">
      <alignment horizontal="center"/>
    </xf>
    <xf numFmtId="43" fontId="0" fillId="0" borderId="10" xfId="1" applyFont="1" applyBorder="1" applyAlignment="1">
      <alignment horizontal="center"/>
    </xf>
    <xf numFmtId="44" fontId="0" fillId="0" borderId="14" xfId="0" applyNumberFormat="1" applyBorder="1" applyAlignment="1">
      <alignment horizontal="center"/>
    </xf>
    <xf numFmtId="0" fontId="0" fillId="0" borderId="18" xfId="0" applyBorder="1" applyAlignment="1">
      <alignment horizontal="center"/>
    </xf>
    <xf numFmtId="44" fontId="0" fillId="0" borderId="9" xfId="2" applyFont="1" applyBorder="1" applyAlignment="1">
      <alignment horizontal="center"/>
    </xf>
    <xf numFmtId="43" fontId="0" fillId="0" borderId="6" xfId="1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44" fontId="0" fillId="0" borderId="3" xfId="0" applyNumberFormat="1" applyBorder="1" applyAlignment="1">
      <alignment horizontal="center"/>
    </xf>
    <xf numFmtId="44" fontId="0" fillId="0" borderId="4" xfId="2" applyFont="1" applyBorder="1" applyAlignment="1">
      <alignment horizontal="center"/>
    </xf>
    <xf numFmtId="44" fontId="0" fillId="0" borderId="8" xfId="0" applyNumberFormat="1" applyBorder="1" applyAlignment="1">
      <alignment horizontal="center"/>
    </xf>
    <xf numFmtId="44" fontId="0" fillId="0" borderId="25" xfId="2" applyFont="1" applyBorder="1" applyAlignment="1">
      <alignment horizontal="center"/>
    </xf>
    <xf numFmtId="0" fontId="0" fillId="0" borderId="26" xfId="0" applyBorder="1" applyAlignment="1">
      <alignment horizontal="center"/>
    </xf>
    <xf numFmtId="2" fontId="0" fillId="0" borderId="0" xfId="0" applyNumberFormat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44" fontId="0" fillId="0" borderId="0" xfId="2" applyFont="1" applyBorder="1" applyAlignment="1">
      <alignment horizontal="center"/>
    </xf>
    <xf numFmtId="2" fontId="2" fillId="0" borderId="8" xfId="0" applyNumberFormat="1" applyFont="1" applyBorder="1" applyAlignment="1">
      <alignment horizontal="center"/>
    </xf>
    <xf numFmtId="14" fontId="0" fillId="0" borderId="30" xfId="0" applyNumberFormat="1" applyBorder="1" applyAlignment="1">
      <alignment horizontal="center"/>
    </xf>
    <xf numFmtId="14" fontId="0" fillId="0" borderId="31" xfId="0" applyNumberFormat="1" applyBorder="1" applyAlignment="1">
      <alignment horizontal="center"/>
    </xf>
    <xf numFmtId="14" fontId="0" fillId="0" borderId="32" xfId="0" applyNumberFormat="1" applyBorder="1" applyAlignment="1">
      <alignment horizontal="center"/>
    </xf>
    <xf numFmtId="44" fontId="0" fillId="0" borderId="15" xfId="0" applyNumberFormat="1" applyBorder="1" applyAlignment="1">
      <alignment horizontal="center"/>
    </xf>
    <xf numFmtId="44" fontId="0" fillId="0" borderId="36" xfId="0" applyNumberForma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1" xfId="0" applyFont="1" applyFill="1" applyBorder="1" applyAlignment="1">
      <alignment horizontal="center"/>
    </xf>
    <xf numFmtId="2" fontId="2" fillId="0" borderId="0" xfId="0" applyNumberFormat="1" applyFont="1" applyBorder="1" applyAlignment="1">
      <alignment horizontal="center"/>
    </xf>
    <xf numFmtId="0" fontId="0" fillId="0" borderId="37" xfId="0" applyBorder="1" applyAlignment="1">
      <alignment horizontal="center"/>
    </xf>
    <xf numFmtId="44" fontId="0" fillId="0" borderId="10" xfId="0" applyNumberFormat="1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14" fontId="0" fillId="0" borderId="38" xfId="0" applyNumberFormat="1" applyBorder="1" applyAlignment="1">
      <alignment horizontal="center"/>
    </xf>
    <xf numFmtId="44" fontId="0" fillId="0" borderId="15" xfId="2" applyFont="1" applyBorder="1" applyAlignment="1">
      <alignment horizontal="center"/>
    </xf>
    <xf numFmtId="0" fontId="2" fillId="0" borderId="0" xfId="0" applyFont="1" applyBorder="1" applyAlignment="1"/>
    <xf numFmtId="44" fontId="0" fillId="0" borderId="1" xfId="2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2" fontId="2" fillId="0" borderId="9" xfId="0" applyNumberFormat="1" applyFont="1" applyBorder="1" applyAlignment="1">
      <alignment horizontal="center"/>
    </xf>
    <xf numFmtId="44" fontId="0" fillId="0" borderId="44" xfId="2" applyFont="1" applyBorder="1" applyAlignment="1">
      <alignment horizontal="center"/>
    </xf>
    <xf numFmtId="14" fontId="0" fillId="0" borderId="42" xfId="0" applyNumberFormat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4" fontId="0" fillId="0" borderId="4" xfId="0" applyNumberFormat="1" applyBorder="1" applyAlignment="1">
      <alignment horizontal="center"/>
    </xf>
    <xf numFmtId="0" fontId="2" fillId="0" borderId="9" xfId="0" applyNumberFormat="1" applyFont="1" applyBorder="1" applyAlignment="1">
      <alignment horizontal="center"/>
    </xf>
    <xf numFmtId="44" fontId="0" fillId="0" borderId="7" xfId="2" applyFont="1" applyBorder="1" applyAlignment="1">
      <alignment horizontal="center"/>
    </xf>
    <xf numFmtId="44" fontId="0" fillId="0" borderId="43" xfId="2" applyFont="1" applyBorder="1" applyAlignment="1">
      <alignment horizontal="center"/>
    </xf>
    <xf numFmtId="0" fontId="0" fillId="0" borderId="3" xfId="0" applyNumberFormat="1" applyBorder="1" applyAlignment="1">
      <alignment horizontal="center"/>
    </xf>
    <xf numFmtId="44" fontId="0" fillId="0" borderId="4" xfId="0" applyNumberFormat="1" applyBorder="1" applyAlignment="1">
      <alignment horizontal="center"/>
    </xf>
    <xf numFmtId="44" fontId="0" fillId="0" borderId="5" xfId="0" applyNumberFormat="1" applyBorder="1" applyAlignment="1">
      <alignment horizontal="center"/>
    </xf>
    <xf numFmtId="0" fontId="2" fillId="0" borderId="45" xfId="0" applyFont="1" applyBorder="1" applyAlignment="1">
      <alignment horizontal="center"/>
    </xf>
    <xf numFmtId="2" fontId="2" fillId="0" borderId="21" xfId="0" applyNumberFormat="1" applyFont="1" applyBorder="1" applyAlignment="1">
      <alignment horizontal="center"/>
    </xf>
    <xf numFmtId="0" fontId="2" fillId="0" borderId="21" xfId="0" applyNumberFormat="1" applyFont="1" applyBorder="1" applyAlignment="1">
      <alignment horizontal="center"/>
    </xf>
    <xf numFmtId="0" fontId="2" fillId="0" borderId="40" xfId="0" applyFont="1" applyBorder="1" applyAlignment="1">
      <alignment horizontal="center"/>
    </xf>
    <xf numFmtId="43" fontId="0" fillId="0" borderId="46" xfId="1" applyFont="1" applyFill="1" applyBorder="1" applyAlignment="1">
      <alignment horizontal="center"/>
    </xf>
    <xf numFmtId="14" fontId="2" fillId="0" borderId="6" xfId="0" applyNumberFormat="1" applyFont="1" applyBorder="1" applyAlignment="1">
      <alignment horizontal="center"/>
    </xf>
    <xf numFmtId="14" fontId="0" fillId="0" borderId="44" xfId="0" applyNumberFormat="1" applyBorder="1" applyAlignment="1">
      <alignment horizontal="center"/>
    </xf>
    <xf numFmtId="0" fontId="2" fillId="0" borderId="47" xfId="0" applyFont="1" applyBorder="1" applyAlignment="1">
      <alignment horizontal="center"/>
    </xf>
    <xf numFmtId="0" fontId="2" fillId="0" borderId="48" xfId="0" applyFont="1" applyBorder="1" applyAlignment="1">
      <alignment horizontal="center"/>
    </xf>
    <xf numFmtId="0" fontId="2" fillId="0" borderId="27" xfId="0" applyFont="1" applyFill="1" applyBorder="1" applyAlignment="1">
      <alignment horizontal="center"/>
    </xf>
    <xf numFmtId="0" fontId="2" fillId="0" borderId="23" xfId="0" applyFont="1" applyFill="1" applyBorder="1" applyAlignment="1">
      <alignment horizontal="center"/>
    </xf>
    <xf numFmtId="0" fontId="2" fillId="0" borderId="24" xfId="0" applyFont="1" applyFill="1" applyBorder="1" applyAlignment="1">
      <alignment horizontal="center"/>
    </xf>
    <xf numFmtId="0" fontId="2" fillId="0" borderId="50" xfId="0" applyFont="1" applyBorder="1" applyAlignment="1">
      <alignment horizontal="center"/>
    </xf>
    <xf numFmtId="0" fontId="2" fillId="0" borderId="51" xfId="0" applyNumberFormat="1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2" fontId="2" fillId="0" borderId="32" xfId="0" applyNumberFormat="1" applyFont="1" applyBorder="1" applyAlignment="1">
      <alignment horizontal="center"/>
    </xf>
    <xf numFmtId="14" fontId="0" fillId="0" borderId="53" xfId="0" applyNumberFormat="1" applyBorder="1" applyAlignment="1">
      <alignment horizontal="center"/>
    </xf>
    <xf numFmtId="14" fontId="0" fillId="0" borderId="54" xfId="0" applyNumberFormat="1" applyBorder="1" applyAlignment="1">
      <alignment horizontal="center"/>
    </xf>
    <xf numFmtId="14" fontId="2" fillId="0" borderId="52" xfId="0" applyNumberFormat="1" applyFont="1" applyBorder="1" applyAlignment="1">
      <alignment horizontal="center"/>
    </xf>
    <xf numFmtId="14" fontId="2" fillId="0" borderId="53" xfId="0" applyNumberFormat="1" applyFont="1" applyBorder="1" applyAlignment="1">
      <alignment horizontal="center"/>
    </xf>
    <xf numFmtId="14" fontId="2" fillId="0" borderId="54" xfId="0" applyNumberFormat="1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14" fontId="0" fillId="0" borderId="28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0" xfId="0" applyBorder="1" applyAlignment="1">
      <alignment horizontal="center"/>
    </xf>
    <xf numFmtId="0" fontId="2" fillId="0" borderId="18" xfId="0" applyFont="1" applyBorder="1" applyAlignment="1">
      <alignment horizontal="center"/>
    </xf>
    <xf numFmtId="44" fontId="0" fillId="0" borderId="9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44" fontId="0" fillId="0" borderId="35" xfId="0" applyNumberFormat="1" applyBorder="1" applyAlignment="1">
      <alignment horizontal="center"/>
    </xf>
    <xf numFmtId="0" fontId="0" fillId="0" borderId="42" xfId="0" applyBorder="1" applyAlignment="1">
      <alignment horizontal="center"/>
    </xf>
    <xf numFmtId="44" fontId="0" fillId="0" borderId="44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0" fillId="0" borderId="0" xfId="0" applyAlignment="1">
      <alignment horizontal="center"/>
    </xf>
    <xf numFmtId="17" fontId="0" fillId="0" borderId="57" xfId="0" applyNumberFormat="1" applyBorder="1" applyAlignment="1">
      <alignment horizontal="center"/>
    </xf>
    <xf numFmtId="17" fontId="0" fillId="0" borderId="53" xfId="0" applyNumberFormat="1" applyBorder="1" applyAlignment="1">
      <alignment horizontal="center"/>
    </xf>
    <xf numFmtId="17" fontId="2" fillId="0" borderId="57" xfId="0" applyNumberFormat="1" applyFont="1" applyBorder="1" applyAlignment="1">
      <alignment horizontal="center"/>
    </xf>
    <xf numFmtId="17" fontId="2" fillId="0" borderId="53" xfId="0" applyNumberFormat="1" applyFont="1" applyBorder="1" applyAlignment="1">
      <alignment horizontal="center"/>
    </xf>
    <xf numFmtId="17" fontId="2" fillId="0" borderId="54" xfId="0" applyNumberFormat="1" applyFont="1" applyBorder="1" applyAlignment="1">
      <alignment horizontal="center"/>
    </xf>
    <xf numFmtId="17" fontId="0" fillId="0" borderId="57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14" fontId="0" fillId="0" borderId="6" xfId="0" applyNumberFormat="1" applyFont="1" applyBorder="1" applyAlignment="1">
      <alignment horizontal="center"/>
    </xf>
    <xf numFmtId="0" fontId="0" fillId="0" borderId="0" xfId="0" applyAlignment="1">
      <alignment horizontal="left"/>
    </xf>
    <xf numFmtId="43" fontId="1" fillId="0" borderId="4" xfId="1" applyFont="1" applyBorder="1" applyAlignment="1">
      <alignment horizontal="center"/>
    </xf>
    <xf numFmtId="44" fontId="1" fillId="0" borderId="9" xfId="2" applyFont="1" applyBorder="1" applyAlignment="1">
      <alignment horizontal="center"/>
    </xf>
    <xf numFmtId="14" fontId="2" fillId="0" borderId="3" xfId="0" applyNumberFormat="1" applyFont="1" applyBorder="1" applyAlignment="1">
      <alignment horizontal="center"/>
    </xf>
    <xf numFmtId="14" fontId="2" fillId="0" borderId="8" xfId="0" applyNumberFormat="1" applyFont="1" applyBorder="1" applyAlignment="1">
      <alignment horizontal="center"/>
    </xf>
    <xf numFmtId="0" fontId="0" fillId="0" borderId="0" xfId="0" applyAlignment="1"/>
    <xf numFmtId="14" fontId="2" fillId="0" borderId="28" xfId="0" applyNumberFormat="1" applyFont="1" applyBorder="1" applyAlignment="1">
      <alignment horizontal="center"/>
    </xf>
    <xf numFmtId="14" fontId="0" fillId="0" borderId="28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44" fontId="0" fillId="0" borderId="0" xfId="0" applyNumberFormat="1" applyBorder="1" applyAlignment="1">
      <alignment horizontal="center"/>
    </xf>
    <xf numFmtId="43" fontId="1" fillId="0" borderId="5" xfId="1" applyFont="1" applyBorder="1" applyAlignment="1">
      <alignment horizontal="center"/>
    </xf>
    <xf numFmtId="44" fontId="0" fillId="0" borderId="2" xfId="0" applyNumberFormat="1" applyBorder="1" applyAlignment="1">
      <alignment horizontal="center"/>
    </xf>
    <xf numFmtId="44" fontId="0" fillId="0" borderId="1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44" fontId="0" fillId="0" borderId="7" xfId="0" applyNumberFormat="1" applyBorder="1" applyAlignment="1">
      <alignment horizontal="center"/>
    </xf>
    <xf numFmtId="14" fontId="2" fillId="0" borderId="30" xfId="0" applyNumberFormat="1" applyFont="1" applyBorder="1" applyAlignment="1">
      <alignment horizontal="center"/>
    </xf>
    <xf numFmtId="14" fontId="2" fillId="0" borderId="31" xfId="0" applyNumberFormat="1" applyFont="1" applyBorder="1" applyAlignment="1">
      <alignment horizontal="center"/>
    </xf>
    <xf numFmtId="14" fontId="2" fillId="0" borderId="32" xfId="0" applyNumberFormat="1" applyFont="1" applyBorder="1" applyAlignment="1">
      <alignment horizontal="center"/>
    </xf>
    <xf numFmtId="14" fontId="2" fillId="0" borderId="42" xfId="0" applyNumberFormat="1" applyFont="1" applyBorder="1" applyAlignment="1">
      <alignment horizontal="center"/>
    </xf>
    <xf numFmtId="44" fontId="0" fillId="0" borderId="13" xfId="0" applyNumberFormat="1" applyBorder="1" applyAlignment="1">
      <alignment horizontal="center"/>
    </xf>
    <xf numFmtId="44" fontId="0" fillId="0" borderId="37" xfId="0" applyNumberForma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34" xfId="0" applyFont="1" applyBorder="1" applyAlignment="1">
      <alignment horizontal="center"/>
    </xf>
    <xf numFmtId="0" fontId="2" fillId="0" borderId="35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44" fontId="2" fillId="0" borderId="15" xfId="0" applyNumberFormat="1" applyFont="1" applyBorder="1" applyAlignment="1">
      <alignment horizontal="center"/>
    </xf>
    <xf numFmtId="44" fontId="0" fillId="0" borderId="55" xfId="0" applyNumberFormat="1" applyBorder="1" applyAlignment="1">
      <alignment horizontal="center"/>
    </xf>
    <xf numFmtId="44" fontId="0" fillId="0" borderId="29" xfId="0" applyNumberFormat="1" applyBorder="1" applyAlignment="1">
      <alignment horizontal="center"/>
    </xf>
    <xf numFmtId="44" fontId="0" fillId="0" borderId="32" xfId="0" applyNumberFormat="1" applyBorder="1" applyAlignment="1">
      <alignment horizontal="center"/>
    </xf>
    <xf numFmtId="44" fontId="0" fillId="0" borderId="41" xfId="0" applyNumberFormat="1" applyBorder="1" applyAlignment="1">
      <alignment horizontal="center"/>
    </xf>
    <xf numFmtId="44" fontId="0" fillId="0" borderId="31" xfId="0" applyNumberFormat="1" applyFont="1" applyBorder="1" applyAlignment="1">
      <alignment horizontal="center"/>
    </xf>
    <xf numFmtId="0" fontId="0" fillId="0" borderId="52" xfId="0" applyFont="1" applyBorder="1" applyAlignment="1">
      <alignment horizontal="center"/>
    </xf>
    <xf numFmtId="0" fontId="0" fillId="0" borderId="54" xfId="0" applyFont="1" applyBorder="1" applyAlignment="1">
      <alignment horizontal="center"/>
    </xf>
    <xf numFmtId="44" fontId="0" fillId="0" borderId="30" xfId="0" applyNumberFormat="1" applyBorder="1" applyAlignment="1">
      <alignment horizontal="center"/>
    </xf>
    <xf numFmtId="0" fontId="0" fillId="0" borderId="45" xfId="0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44" fontId="0" fillId="0" borderId="6" xfId="0" applyNumberFormat="1" applyBorder="1" applyAlignment="1">
      <alignment horizontal="center"/>
    </xf>
    <xf numFmtId="43" fontId="0" fillId="0" borderId="31" xfId="1" applyFont="1" applyBorder="1" applyAlignment="1">
      <alignment horizontal="center"/>
    </xf>
    <xf numFmtId="0" fontId="0" fillId="0" borderId="52" xfId="0" applyBorder="1" applyAlignment="1">
      <alignment horizontal="center"/>
    </xf>
    <xf numFmtId="0" fontId="0" fillId="0" borderId="5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44" fontId="0" fillId="0" borderId="3" xfId="2" applyFont="1" applyBorder="1" applyAlignment="1">
      <alignment horizontal="center"/>
    </xf>
    <xf numFmtId="0" fontId="0" fillId="0" borderId="61" xfId="0" applyBorder="1" applyAlignment="1">
      <alignment horizontal="center"/>
    </xf>
    <xf numFmtId="44" fontId="2" fillId="0" borderId="2" xfId="0" applyNumberFormat="1" applyFont="1" applyBorder="1" applyAlignment="1">
      <alignment horizontal="center"/>
    </xf>
    <xf numFmtId="4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44" fontId="0" fillId="0" borderId="0" xfId="2" applyFont="1" applyAlignment="1">
      <alignment horizontal="center"/>
    </xf>
    <xf numFmtId="44" fontId="0" fillId="0" borderId="41" xfId="2" applyFont="1" applyBorder="1" applyAlignment="1">
      <alignment horizontal="center"/>
    </xf>
    <xf numFmtId="44" fontId="0" fillId="0" borderId="55" xfId="2" applyFont="1" applyBorder="1" applyAlignment="1">
      <alignment horizontal="center"/>
    </xf>
    <xf numFmtId="44" fontId="0" fillId="0" borderId="29" xfId="2" applyFont="1" applyBorder="1" applyAlignment="1">
      <alignment horizontal="center"/>
    </xf>
    <xf numFmtId="44" fontId="0" fillId="0" borderId="56" xfId="2" applyFont="1" applyBorder="1" applyAlignment="1">
      <alignment horizontal="center"/>
    </xf>
    <xf numFmtId="17" fontId="2" fillId="0" borderId="52" xfId="0" applyNumberFormat="1" applyFont="1" applyBorder="1" applyAlignment="1">
      <alignment horizontal="center"/>
    </xf>
    <xf numFmtId="0" fontId="2" fillId="0" borderId="61" xfId="0" applyFont="1" applyBorder="1" applyAlignment="1">
      <alignment horizontal="center"/>
    </xf>
    <xf numFmtId="0" fontId="0" fillId="0" borderId="5" xfId="0" applyBorder="1" applyAlignment="1">
      <alignment horizontal="center"/>
    </xf>
    <xf numFmtId="44" fontId="0" fillId="0" borderId="6" xfId="2" applyFont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50" xfId="0" applyBorder="1" applyAlignment="1">
      <alignment horizontal="center"/>
    </xf>
    <xf numFmtId="0" fontId="0" fillId="0" borderId="63" xfId="0" applyBorder="1" applyAlignment="1">
      <alignment horizontal="center"/>
    </xf>
    <xf numFmtId="44" fontId="0" fillId="0" borderId="58" xfId="0" applyNumberFormat="1" applyBorder="1" applyAlignment="1">
      <alignment horizontal="center"/>
    </xf>
    <xf numFmtId="43" fontId="0" fillId="0" borderId="55" xfId="1" applyFont="1" applyBorder="1" applyAlignment="1">
      <alignment horizontal="center"/>
    </xf>
    <xf numFmtId="43" fontId="0" fillId="0" borderId="58" xfId="1" applyFont="1" applyBorder="1" applyAlignment="1">
      <alignment horizontal="center"/>
    </xf>
    <xf numFmtId="43" fontId="0" fillId="0" borderId="59" xfId="1" applyFont="1" applyBorder="1" applyAlignment="1">
      <alignment horizontal="center"/>
    </xf>
    <xf numFmtId="44" fontId="0" fillId="0" borderId="60" xfId="0" applyNumberFormat="1" applyBorder="1" applyAlignment="1">
      <alignment horizontal="center"/>
    </xf>
    <xf numFmtId="44" fontId="0" fillId="0" borderId="62" xfId="2" applyFont="1" applyBorder="1" applyAlignment="1">
      <alignment horizontal="center"/>
    </xf>
    <xf numFmtId="44" fontId="0" fillId="0" borderId="64" xfId="2" applyFont="1" applyBorder="1" applyAlignment="1">
      <alignment horizontal="center"/>
    </xf>
    <xf numFmtId="44" fontId="0" fillId="0" borderId="8" xfId="2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34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4" fontId="1" fillId="0" borderId="10" xfId="2" applyFont="1" applyBorder="1" applyAlignment="1">
      <alignment horizontal="center"/>
    </xf>
    <xf numFmtId="44" fontId="1" fillId="0" borderId="4" xfId="2" applyFont="1" applyBorder="1" applyAlignment="1">
      <alignment horizontal="center"/>
    </xf>
    <xf numFmtId="44" fontId="1" fillId="0" borderId="5" xfId="2" applyFont="1" applyBorder="1" applyAlignment="1">
      <alignment horizontal="center"/>
    </xf>
    <xf numFmtId="0" fontId="0" fillId="0" borderId="53" xfId="0" applyBorder="1" applyAlignment="1">
      <alignment horizontal="center"/>
    </xf>
    <xf numFmtId="0" fontId="0" fillId="0" borderId="65" xfId="0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0" fillId="0" borderId="31" xfId="2" applyFont="1" applyBorder="1" applyAlignment="1">
      <alignment horizontal="center"/>
    </xf>
    <xf numFmtId="44" fontId="0" fillId="0" borderId="32" xfId="2" applyFont="1" applyBorder="1" applyAlignment="1">
      <alignment horizontal="center"/>
    </xf>
    <xf numFmtId="0" fontId="2" fillId="0" borderId="52" xfId="0" applyFont="1" applyBorder="1" applyAlignment="1">
      <alignment horizontal="center"/>
    </xf>
    <xf numFmtId="44" fontId="0" fillId="0" borderId="30" xfId="2" applyFont="1" applyBorder="1" applyAlignment="1">
      <alignment horizontal="center"/>
    </xf>
    <xf numFmtId="0" fontId="0" fillId="0" borderId="0" xfId="0" applyFill="1" applyBorder="1"/>
    <xf numFmtId="0" fontId="2" fillId="0" borderId="0" xfId="0" applyFont="1" applyFill="1" applyBorder="1" applyAlignment="1">
      <alignment horizontal="center"/>
    </xf>
    <xf numFmtId="14" fontId="0" fillId="0" borderId="0" xfId="0" applyNumberFormat="1" applyFill="1" applyBorder="1" applyAlignment="1">
      <alignment horizontal="center"/>
    </xf>
    <xf numFmtId="44" fontId="0" fillId="0" borderId="0" xfId="2" applyFont="1" applyFill="1" applyBorder="1" applyAlignment="1">
      <alignment horizontal="center"/>
    </xf>
    <xf numFmtId="43" fontId="0" fillId="0" borderId="0" xfId="1" applyFont="1" applyFill="1" applyBorder="1" applyAlignment="1">
      <alignment horizontal="center"/>
    </xf>
    <xf numFmtId="0" fontId="2" fillId="0" borderId="0" xfId="0" applyFont="1" applyFill="1" applyBorder="1" applyAlignment="1"/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44" fontId="0" fillId="0" borderId="53" xfId="0" applyNumberFormat="1" applyBorder="1" applyAlignment="1">
      <alignment horizontal="center"/>
    </xf>
    <xf numFmtId="44" fontId="0" fillId="0" borderId="54" xfId="0" applyNumberFormat="1" applyBorder="1" applyAlignment="1">
      <alignment horizontal="center"/>
    </xf>
    <xf numFmtId="14" fontId="0" fillId="0" borderId="3" xfId="0" applyNumberFormat="1" applyBorder="1"/>
    <xf numFmtId="44" fontId="0" fillId="0" borderId="5" xfId="2" applyFont="1" applyBorder="1"/>
    <xf numFmtId="14" fontId="0" fillId="0" borderId="6" xfId="0" applyNumberFormat="1" applyBorder="1"/>
    <xf numFmtId="43" fontId="0" fillId="0" borderId="7" xfId="1" applyFont="1" applyBorder="1"/>
    <xf numFmtId="14" fontId="0" fillId="0" borderId="8" xfId="0" applyNumberFormat="1" applyBorder="1"/>
    <xf numFmtId="44" fontId="0" fillId="0" borderId="10" xfId="2" applyFont="1" applyBorder="1"/>
    <xf numFmtId="0" fontId="2" fillId="0" borderId="57" xfId="0" applyFont="1" applyBorder="1" applyAlignment="1">
      <alignment horizontal="center"/>
    </xf>
    <xf numFmtId="0" fontId="2" fillId="0" borderId="41" xfId="0" applyFont="1" applyBorder="1" applyAlignment="1">
      <alignment horizontal="center"/>
    </xf>
    <xf numFmtId="0" fontId="2" fillId="0" borderId="55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44" fontId="0" fillId="0" borderId="14" xfId="2" applyFont="1" applyBorder="1" applyAlignment="1">
      <alignment horizontal="center"/>
    </xf>
    <xf numFmtId="44" fontId="0" fillId="0" borderId="0" xfId="0" applyNumberFormat="1" applyAlignment="1">
      <alignment horizontal="left"/>
    </xf>
    <xf numFmtId="0" fontId="2" fillId="0" borderId="18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34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44" fontId="0" fillId="0" borderId="27" xfId="2" applyFont="1" applyBorder="1" applyAlignment="1">
      <alignment horizontal="center"/>
    </xf>
    <xf numFmtId="44" fontId="0" fillId="0" borderId="24" xfId="2" applyFont="1" applyBorder="1" applyAlignment="1">
      <alignment horizontal="center"/>
    </xf>
    <xf numFmtId="44" fontId="0" fillId="0" borderId="17" xfId="0" applyNumberFormat="1" applyBorder="1" applyAlignment="1">
      <alignment horizontal="center"/>
    </xf>
    <xf numFmtId="44" fontId="0" fillId="0" borderId="16" xfId="0" applyNumberFormat="1" applyBorder="1" applyAlignment="1">
      <alignment horizontal="center"/>
    </xf>
    <xf numFmtId="43" fontId="0" fillId="0" borderId="0" xfId="1" applyFont="1" applyBorder="1" applyAlignment="1">
      <alignment horizontal="center"/>
    </xf>
    <xf numFmtId="0" fontId="0" fillId="0" borderId="49" xfId="0" applyBorder="1" applyAlignment="1">
      <alignment horizontal="center"/>
    </xf>
    <xf numFmtId="43" fontId="0" fillId="0" borderId="0" xfId="0" applyNumberFormat="1"/>
    <xf numFmtId="0" fontId="2" fillId="0" borderId="33" xfId="0" applyFont="1" applyBorder="1" applyAlignment="1">
      <alignment horizontal="center"/>
    </xf>
    <xf numFmtId="0" fontId="2" fillId="0" borderId="49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34" xfId="0" applyFont="1" applyBorder="1" applyAlignment="1">
      <alignment horizontal="center"/>
    </xf>
    <xf numFmtId="0" fontId="2" fillId="0" borderId="35" xfId="0" applyFont="1" applyBorder="1" applyAlignment="1">
      <alignment horizontal="center"/>
    </xf>
    <xf numFmtId="0" fontId="2" fillId="0" borderId="33" xfId="0" applyFont="1" applyBorder="1" applyAlignment="1">
      <alignment horizontal="center" wrapText="1"/>
    </xf>
    <xf numFmtId="0" fontId="2" fillId="0" borderId="18" xfId="0" applyFont="1" applyBorder="1" applyAlignment="1">
      <alignment horizontal="center" wrapText="1"/>
    </xf>
    <xf numFmtId="0" fontId="3" fillId="3" borderId="12" xfId="0" applyFont="1" applyFill="1" applyBorder="1" applyAlignment="1">
      <alignment horizontal="center"/>
    </xf>
    <xf numFmtId="0" fontId="3" fillId="3" borderId="13" xfId="0" applyFont="1" applyFill="1" applyBorder="1" applyAlignment="1">
      <alignment horizontal="center"/>
    </xf>
    <xf numFmtId="0" fontId="3" fillId="3" borderId="14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3" borderId="33" xfId="0" applyFont="1" applyFill="1" applyBorder="1" applyAlignment="1">
      <alignment horizontal="center"/>
    </xf>
    <xf numFmtId="0" fontId="2" fillId="3" borderId="49" xfId="0" applyFont="1" applyFill="1" applyBorder="1" applyAlignment="1">
      <alignment horizontal="center"/>
    </xf>
    <xf numFmtId="0" fontId="2" fillId="3" borderId="18" xfId="0" applyFont="1" applyFill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0" xfId="0" applyAlignment="1">
      <alignment wrapText="1"/>
    </xf>
    <xf numFmtId="0" fontId="3" fillId="3" borderId="37" xfId="0" applyFont="1" applyFill="1" applyBorder="1" applyAlignment="1">
      <alignment horizontal="center"/>
    </xf>
    <xf numFmtId="0" fontId="3" fillId="3" borderId="49" xfId="0" applyFont="1" applyFill="1" applyBorder="1" applyAlignment="1">
      <alignment horizontal="center"/>
    </xf>
    <xf numFmtId="0" fontId="3" fillId="3" borderId="18" xfId="0" applyFont="1" applyFill="1" applyBorder="1" applyAlignment="1">
      <alignment horizontal="center"/>
    </xf>
    <xf numFmtId="0" fontId="3" fillId="3" borderId="34" xfId="0" applyFont="1" applyFill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tabSelected="1" zoomScaleNormal="100" workbookViewId="0">
      <selection activeCell="C3" sqref="C3"/>
    </sheetView>
  </sheetViews>
  <sheetFormatPr defaultRowHeight="15" x14ac:dyDescent="0.25"/>
  <cols>
    <col min="1" max="1" width="21" style="111" bestFit="1" customWidth="1"/>
    <col min="2" max="2" width="17.85546875" style="111" bestFit="1" customWidth="1"/>
    <col min="3" max="3" width="10.5703125" style="111" bestFit="1" customWidth="1"/>
    <col min="4" max="4" width="9" style="111" bestFit="1" customWidth="1"/>
    <col min="5" max="5" width="11.85546875" style="111" bestFit="1" customWidth="1"/>
    <col min="6" max="6" width="12.85546875" style="111" bestFit="1" customWidth="1"/>
    <col min="7" max="7" width="15" style="111" bestFit="1" customWidth="1"/>
    <col min="8" max="8" width="11.5703125" style="111" bestFit="1" customWidth="1"/>
    <col min="9" max="9" width="5.85546875" style="111" bestFit="1" customWidth="1"/>
    <col min="10" max="10" width="7.140625" style="111" bestFit="1" customWidth="1"/>
    <col min="11" max="11" width="5" style="111" bestFit="1" customWidth="1"/>
    <col min="12" max="12" width="11.5703125" style="111" bestFit="1" customWidth="1"/>
    <col min="13" max="13" width="6.85546875" style="111" bestFit="1" customWidth="1"/>
    <col min="14" max="14" width="4.42578125" style="111" bestFit="1" customWidth="1"/>
    <col min="15" max="15" width="11.85546875" style="111" bestFit="1" customWidth="1"/>
    <col min="16" max="16" width="12.85546875" style="111" bestFit="1" customWidth="1"/>
    <col min="17" max="17" width="15" style="111" bestFit="1" customWidth="1"/>
    <col min="18" max="18" width="9.7109375" style="111" bestFit="1" customWidth="1"/>
    <col min="19" max="19" width="5.85546875" style="111" bestFit="1" customWidth="1"/>
    <col min="20" max="20" width="7.140625" style="111" bestFit="1" customWidth="1"/>
    <col min="21" max="21" width="3.140625" style="111" bestFit="1" customWidth="1"/>
    <col min="22" max="16384" width="9.140625" style="111"/>
  </cols>
  <sheetData>
    <row r="1" spans="1:8" ht="15.75" thickBot="1" x14ac:dyDescent="0.3">
      <c r="A1" s="249" t="s">
        <v>248</v>
      </c>
      <c r="B1" s="250"/>
      <c r="C1" s="250"/>
      <c r="D1" s="250"/>
      <c r="E1" s="251"/>
      <c r="G1" s="233" t="s">
        <v>25</v>
      </c>
      <c r="H1" s="234" t="s">
        <v>134</v>
      </c>
    </row>
    <row r="2" spans="1:8" x14ac:dyDescent="0.25">
      <c r="A2" s="84" t="s">
        <v>240</v>
      </c>
      <c r="B2" s="202" t="s">
        <v>218</v>
      </c>
      <c r="C2" s="202" t="s">
        <v>213</v>
      </c>
      <c r="D2" s="202" t="s">
        <v>223</v>
      </c>
      <c r="E2" s="194" t="s">
        <v>224</v>
      </c>
      <c r="G2" s="126">
        <v>2015</v>
      </c>
      <c r="H2" s="145">
        <f>SUM(B3:E3,B10:F10,B17:F17,B24:F24,B31:K31)</f>
        <v>21079.899999999998</v>
      </c>
    </row>
    <row r="3" spans="1:8" x14ac:dyDescent="0.25">
      <c r="A3" s="213">
        <v>2015</v>
      </c>
      <c r="B3" s="55">
        <f>'Mortgage - C'!C3</f>
        <v>7682.7000000000007</v>
      </c>
      <c r="C3" s="55">
        <f>'Lowes - C'!C3</f>
        <v>3476</v>
      </c>
      <c r="D3" s="55"/>
      <c r="E3" s="65"/>
      <c r="G3" s="102">
        <v>2014</v>
      </c>
      <c r="H3" s="127">
        <f t="shared" ref="H3:H7" si="0">SUM(B4:E4,B11:F11,B18:F18,B25:F25,B32:K32)</f>
        <v>22868.82</v>
      </c>
    </row>
    <row r="4" spans="1:8" x14ac:dyDescent="0.25">
      <c r="A4" s="213">
        <v>2014</v>
      </c>
      <c r="B4" s="8">
        <f>'Mortgage - C'!C4</f>
        <v>7817.43</v>
      </c>
      <c r="C4" s="8">
        <f>'Lowes - C'!C4</f>
        <v>2063</v>
      </c>
      <c r="D4" s="8"/>
      <c r="E4" s="14"/>
      <c r="G4" s="102">
        <v>2013</v>
      </c>
      <c r="H4" s="127">
        <f t="shared" si="0"/>
        <v>29100.09</v>
      </c>
    </row>
    <row r="5" spans="1:8" x14ac:dyDescent="0.25">
      <c r="A5" s="213">
        <v>2013</v>
      </c>
      <c r="B5" s="8">
        <f>'Mortgage - C'!C5</f>
        <v>7652.2200000000012</v>
      </c>
      <c r="C5" s="8">
        <f>'Lowes - C'!C5</f>
        <v>3151</v>
      </c>
      <c r="D5" s="8"/>
      <c r="E5" s="14"/>
      <c r="G5" s="102">
        <v>2012</v>
      </c>
      <c r="H5" s="127">
        <f t="shared" si="0"/>
        <v>23790.639999999999</v>
      </c>
    </row>
    <row r="6" spans="1:8" x14ac:dyDescent="0.25">
      <c r="A6" s="213">
        <v>2012</v>
      </c>
      <c r="B6" s="8">
        <f>'Mortgage - C'!C6</f>
        <v>7681.1100000000015</v>
      </c>
      <c r="C6" s="8">
        <f>'Lowes - C'!C6</f>
        <v>2646</v>
      </c>
      <c r="D6" s="8"/>
      <c r="E6" s="14"/>
      <c r="G6" s="102">
        <v>2011</v>
      </c>
      <c r="H6" s="127">
        <f t="shared" si="0"/>
        <v>8891.2199999999993</v>
      </c>
    </row>
    <row r="7" spans="1:8" ht="15.75" thickBot="1" x14ac:dyDescent="0.3">
      <c r="A7" s="213">
        <v>2011</v>
      </c>
      <c r="B7" s="8">
        <f>'Mortgage - C'!C7</f>
        <v>1870.13</v>
      </c>
      <c r="C7" s="8">
        <f>'Lowes - C'!C7</f>
        <v>235</v>
      </c>
      <c r="D7" s="8"/>
      <c r="E7" s="14"/>
      <c r="G7" s="98">
        <v>2010</v>
      </c>
      <c r="H7" s="48">
        <f t="shared" si="0"/>
        <v>2063.92</v>
      </c>
    </row>
    <row r="8" spans="1:8" ht="15.75" thickBot="1" x14ac:dyDescent="0.3">
      <c r="A8" s="214">
        <v>2010</v>
      </c>
      <c r="B8" s="20">
        <v>0</v>
      </c>
      <c r="C8" s="20">
        <f>'Lowes - C'!C8</f>
        <v>80</v>
      </c>
      <c r="D8" s="20">
        <v>0</v>
      </c>
      <c r="E8" s="15">
        <v>0</v>
      </c>
    </row>
    <row r="9" spans="1:8" x14ac:dyDescent="0.25">
      <c r="A9" s="223" t="s">
        <v>241</v>
      </c>
      <c r="B9" s="84" t="s">
        <v>216</v>
      </c>
      <c r="C9" s="189" t="s">
        <v>217</v>
      </c>
      <c r="D9" s="189" t="s">
        <v>219</v>
      </c>
      <c r="E9" s="189" t="s">
        <v>222</v>
      </c>
      <c r="F9" s="194" t="s">
        <v>221</v>
      </c>
    </row>
    <row r="10" spans="1:8" x14ac:dyDescent="0.25">
      <c r="A10" s="198">
        <v>2015</v>
      </c>
      <c r="B10" s="203">
        <f>'Water Bills - C'!C3</f>
        <v>1052.5400000000002</v>
      </c>
      <c r="C10" s="55">
        <f>'Electric Bill - C'!C3</f>
        <v>1299.3900000000001</v>
      </c>
      <c r="D10" s="55">
        <f>'Gas Bill - INC'!C3</f>
        <v>607.14</v>
      </c>
      <c r="E10" s="55">
        <f>'Verizon - C'!C3</f>
        <v>1349.41</v>
      </c>
      <c r="F10" s="65">
        <f>'Time Warner - INC'!C3</f>
        <v>1351.88</v>
      </c>
    </row>
    <row r="11" spans="1:8" x14ac:dyDescent="0.25">
      <c r="A11" s="198">
        <v>2014</v>
      </c>
      <c r="B11" s="155">
        <f>'Water Bills - C'!C4</f>
        <v>1256.9399999999998</v>
      </c>
      <c r="C11" s="8">
        <f>'Electric Bill - C'!C4</f>
        <v>1525.97</v>
      </c>
      <c r="D11" s="8">
        <f>'Gas Bill - INC'!C4</f>
        <v>762.45</v>
      </c>
      <c r="E11" s="8">
        <f>'Verizon - C'!C4</f>
        <v>1902.16</v>
      </c>
      <c r="F11" s="14">
        <f>'Time Warner - INC'!C4</f>
        <v>1682.08</v>
      </c>
    </row>
    <row r="12" spans="1:8" x14ac:dyDescent="0.25">
      <c r="A12" s="198">
        <v>2013</v>
      </c>
      <c r="B12" s="155">
        <f>'Water Bills - C'!C5</f>
        <v>1312.86</v>
      </c>
      <c r="C12" s="8">
        <f>'Electric Bill - C'!C5</f>
        <v>1569.71</v>
      </c>
      <c r="D12" s="8">
        <f>'Gas Bill - INC'!C5</f>
        <v>666.78</v>
      </c>
      <c r="E12" s="8">
        <f>'Verizon - C'!C5</f>
        <v>2096.2599999999998</v>
      </c>
      <c r="F12" s="14">
        <f>'Time Warner - INC'!C5</f>
        <v>1561.3600000000001</v>
      </c>
    </row>
    <row r="13" spans="1:8" x14ac:dyDescent="0.25">
      <c r="A13" s="198">
        <v>2012</v>
      </c>
      <c r="B13" s="155">
        <f>'Water Bills - C'!C6</f>
        <v>575.11</v>
      </c>
      <c r="C13" s="8">
        <f>'Electric Bill - C'!C6</f>
        <v>1569.71</v>
      </c>
      <c r="D13" s="8">
        <f>'Gas Bill - INC'!C6</f>
        <v>451.65999999999997</v>
      </c>
      <c r="E13" s="8">
        <f>'Verizon - C'!C6</f>
        <v>1874.6299999999999</v>
      </c>
      <c r="F13" s="14">
        <f>'Time Warner - INC'!C6</f>
        <v>1284.0999999999999</v>
      </c>
    </row>
    <row r="14" spans="1:8" x14ac:dyDescent="0.25">
      <c r="A14" s="198">
        <v>2011</v>
      </c>
      <c r="B14" s="155">
        <f>'Water Bills - C'!C10</f>
        <v>318.74</v>
      </c>
      <c r="C14" s="8">
        <f>'Electric Bill - C'!C7</f>
        <v>99.87</v>
      </c>
      <c r="D14" s="8">
        <f>'Gas Bill - INC'!C7</f>
        <v>75.64</v>
      </c>
      <c r="E14" s="8">
        <f>'Verizon - C'!C7</f>
        <v>348.28999999999996</v>
      </c>
      <c r="F14" s="14">
        <f>'Time Warner - INC'!C7</f>
        <v>1071.97</v>
      </c>
    </row>
    <row r="15" spans="1:8" ht="15.75" thickBot="1" x14ac:dyDescent="0.3">
      <c r="A15" s="157">
        <v>2010</v>
      </c>
      <c r="B15" s="170">
        <v>0</v>
      </c>
      <c r="C15" s="59">
        <v>0</v>
      </c>
      <c r="D15" s="59">
        <v>0</v>
      </c>
      <c r="E15" s="59">
        <v>0</v>
      </c>
      <c r="F15" s="66">
        <f>'Time Warner - INC'!C8</f>
        <v>350.6</v>
      </c>
    </row>
    <row r="16" spans="1:8" x14ac:dyDescent="0.25">
      <c r="A16" s="70" t="s">
        <v>242</v>
      </c>
      <c r="B16" s="201" t="s">
        <v>234</v>
      </c>
      <c r="C16" s="202" t="s">
        <v>225</v>
      </c>
      <c r="D16" s="202" t="s">
        <v>226</v>
      </c>
      <c r="E16" s="202" t="s">
        <v>243</v>
      </c>
      <c r="F16" s="194" t="s">
        <v>277</v>
      </c>
    </row>
    <row r="17" spans="1:11" x14ac:dyDescent="0.25">
      <c r="A17" s="159">
        <v>2015</v>
      </c>
      <c r="B17" s="174">
        <f>'Car - C'!C5</f>
        <v>0</v>
      </c>
      <c r="C17" s="55"/>
      <c r="D17" s="55"/>
      <c r="E17" s="55"/>
      <c r="F17" s="65"/>
    </row>
    <row r="18" spans="1:11" x14ac:dyDescent="0.25">
      <c r="A18" s="159">
        <v>2014</v>
      </c>
      <c r="B18" s="21">
        <f>'Car - C'!C6</f>
        <v>2735.15</v>
      </c>
      <c r="C18" s="8"/>
      <c r="D18" s="8">
        <f>'Car Ins., AAA, and Repairs'!B2</f>
        <v>79</v>
      </c>
      <c r="E18" s="8"/>
      <c r="F18" s="14"/>
    </row>
    <row r="19" spans="1:11" x14ac:dyDescent="0.25">
      <c r="A19" s="159">
        <v>2013</v>
      </c>
      <c r="B19" s="21">
        <f>'Car - C'!C7</f>
        <v>3038.89</v>
      </c>
      <c r="C19" s="8"/>
      <c r="D19" s="8">
        <f>'Car Ins., AAA, and Repairs'!B3</f>
        <v>79</v>
      </c>
      <c r="E19" s="8"/>
      <c r="F19" s="14"/>
    </row>
    <row r="20" spans="1:11" x14ac:dyDescent="0.25">
      <c r="A20" s="159">
        <v>2012</v>
      </c>
      <c r="B20" s="21">
        <f>'Car - C'!C8</f>
        <v>2811.56</v>
      </c>
      <c r="C20" s="8"/>
      <c r="D20" s="8">
        <f>'Car Ins., AAA, and Repairs'!B4</f>
        <v>79</v>
      </c>
      <c r="E20" s="8"/>
      <c r="F20" s="14"/>
    </row>
    <row r="21" spans="1:11" x14ac:dyDescent="0.25">
      <c r="A21" s="159">
        <v>2011</v>
      </c>
      <c r="B21" s="21">
        <f>'Car - C'!C9</f>
        <v>1425</v>
      </c>
      <c r="C21" s="8"/>
      <c r="D21" s="8">
        <v>0</v>
      </c>
      <c r="E21" s="8"/>
      <c r="F21" s="14"/>
    </row>
    <row r="22" spans="1:11" ht="15.75" thickBot="1" x14ac:dyDescent="0.3">
      <c r="A22" s="160">
        <v>2010</v>
      </c>
      <c r="B22" s="185">
        <v>0</v>
      </c>
      <c r="C22" s="20"/>
      <c r="D22" s="20">
        <v>0</v>
      </c>
      <c r="E22" s="20"/>
      <c r="F22" s="15"/>
    </row>
    <row r="23" spans="1:11" x14ac:dyDescent="0.25">
      <c r="A23" s="205" t="s">
        <v>244</v>
      </c>
      <c r="B23" s="224" t="s">
        <v>206</v>
      </c>
      <c r="C23" s="225" t="s">
        <v>205</v>
      </c>
      <c r="D23" s="225" t="s">
        <v>235</v>
      </c>
      <c r="E23" s="225" t="s">
        <v>227</v>
      </c>
      <c r="F23" s="226" t="s">
        <v>228</v>
      </c>
    </row>
    <row r="24" spans="1:11" x14ac:dyDescent="0.25">
      <c r="A24" s="198">
        <v>2015</v>
      </c>
      <c r="B24" s="203">
        <f>'Furnature - C'!I3</f>
        <v>480</v>
      </c>
      <c r="C24" s="55">
        <f>'Furnature - C'!F3</f>
        <v>791.93999999999994</v>
      </c>
      <c r="D24" s="55">
        <f>'Kays - INC'!C3</f>
        <v>0</v>
      </c>
      <c r="E24" s="55">
        <v>0</v>
      </c>
      <c r="F24" s="65"/>
    </row>
    <row r="25" spans="1:11" x14ac:dyDescent="0.25">
      <c r="A25" s="198">
        <v>2014</v>
      </c>
      <c r="B25" s="155">
        <f>'Furnature - C'!I4</f>
        <v>83</v>
      </c>
      <c r="C25" s="8">
        <f>'Furnature - C'!F4</f>
        <v>796.56</v>
      </c>
      <c r="D25" s="8">
        <f>'Kays - INC'!C4</f>
        <v>235</v>
      </c>
      <c r="E25" s="8"/>
      <c r="F25" s="14"/>
    </row>
    <row r="26" spans="1:11" x14ac:dyDescent="0.25">
      <c r="A26" s="198">
        <v>2013</v>
      </c>
      <c r="B26" s="155">
        <v>0</v>
      </c>
      <c r="C26" s="8">
        <f>'Furnature - C'!F5</f>
        <v>623.25</v>
      </c>
      <c r="D26" s="8">
        <f>'Kays - INC'!C5</f>
        <v>170</v>
      </c>
      <c r="E26" s="8">
        <v>0</v>
      </c>
      <c r="F26" s="14"/>
    </row>
    <row r="27" spans="1:11" x14ac:dyDescent="0.25">
      <c r="A27" s="198">
        <v>2012</v>
      </c>
      <c r="B27" s="155">
        <v>0</v>
      </c>
      <c r="C27" s="8">
        <f>'Furnature - C'!F6</f>
        <v>762.56999999999994</v>
      </c>
      <c r="D27" s="8">
        <f>'Kays - INC'!C6</f>
        <v>510</v>
      </c>
      <c r="E27" s="8">
        <v>0</v>
      </c>
      <c r="F27" s="14"/>
    </row>
    <row r="28" spans="1:11" x14ac:dyDescent="0.25">
      <c r="A28" s="198">
        <v>2011</v>
      </c>
      <c r="B28" s="155">
        <v>0</v>
      </c>
      <c r="C28" s="8">
        <f>'Furnature - C'!F7</f>
        <v>205.54000000000002</v>
      </c>
      <c r="D28" s="8">
        <f>'Kays - INC'!C7</f>
        <v>170</v>
      </c>
      <c r="E28" s="8">
        <v>0</v>
      </c>
      <c r="F28" s="14"/>
    </row>
    <row r="29" spans="1:11" ht="15.75" thickBot="1" x14ac:dyDescent="0.3">
      <c r="A29" s="157">
        <v>2010</v>
      </c>
      <c r="B29" s="204">
        <v>0</v>
      </c>
      <c r="C29" s="20">
        <v>0</v>
      </c>
      <c r="D29" s="55">
        <f>'Kays - INC'!C8</f>
        <v>660</v>
      </c>
      <c r="E29" s="20">
        <v>0</v>
      </c>
      <c r="F29" s="15"/>
    </row>
    <row r="30" spans="1:11" x14ac:dyDescent="0.25">
      <c r="A30" s="205" t="s">
        <v>245</v>
      </c>
      <c r="B30" s="236" t="s">
        <v>229</v>
      </c>
      <c r="C30" s="237" t="s">
        <v>236</v>
      </c>
      <c r="D30" s="237" t="s">
        <v>239</v>
      </c>
      <c r="E30" s="237" t="s">
        <v>220</v>
      </c>
      <c r="F30" s="237" t="s">
        <v>230</v>
      </c>
      <c r="G30" s="237" t="s">
        <v>237</v>
      </c>
      <c r="H30" s="237" t="s">
        <v>238</v>
      </c>
      <c r="I30" s="237" t="s">
        <v>231</v>
      </c>
      <c r="J30" s="237" t="s">
        <v>233</v>
      </c>
      <c r="K30" s="194" t="s">
        <v>232</v>
      </c>
    </row>
    <row r="31" spans="1:11" x14ac:dyDescent="0.25">
      <c r="A31" s="198">
        <v>2015</v>
      </c>
      <c r="B31" s="174">
        <f>'Ins. Costs - C'!B3</f>
        <v>2153.2999999999997</v>
      </c>
      <c r="C31" s="55">
        <f>'Ins. Costs - C'!E3</f>
        <v>835.59999999999991</v>
      </c>
      <c r="D31" s="55"/>
      <c r="E31" s="55"/>
      <c r="F31" s="55"/>
      <c r="G31" s="55"/>
      <c r="H31" s="55"/>
      <c r="I31" s="55"/>
      <c r="J31" s="55"/>
      <c r="K31" s="65"/>
    </row>
    <row r="32" spans="1:11" x14ac:dyDescent="0.25">
      <c r="A32" s="198">
        <v>2014</v>
      </c>
      <c r="B32" s="21">
        <f>'Ins. Costs - C'!B4</f>
        <v>1930.0799999999997</v>
      </c>
      <c r="C32" s="8">
        <v>0</v>
      </c>
      <c r="D32" s="8"/>
      <c r="E32" s="8"/>
      <c r="F32" s="8"/>
      <c r="G32" s="8"/>
      <c r="H32" s="8"/>
      <c r="I32" s="8"/>
      <c r="J32" s="8"/>
      <c r="K32" s="14"/>
    </row>
    <row r="33" spans="1:11" x14ac:dyDescent="0.25">
      <c r="A33" s="198">
        <v>2013</v>
      </c>
      <c r="B33" s="21">
        <f>'Ins. Costs - C'!B5</f>
        <v>7178.7599999999984</v>
      </c>
      <c r="C33" s="8">
        <v>0</v>
      </c>
      <c r="D33" s="8"/>
      <c r="E33" s="8"/>
      <c r="F33" s="8"/>
      <c r="G33" s="8"/>
      <c r="H33" s="8"/>
      <c r="I33" s="8"/>
      <c r="J33" s="8"/>
      <c r="K33" s="14"/>
    </row>
    <row r="34" spans="1:11" x14ac:dyDescent="0.25">
      <c r="A34" s="198">
        <v>2012</v>
      </c>
      <c r="B34" s="21">
        <f>'Ins. Costs - C'!B6</f>
        <v>3545.1899999999991</v>
      </c>
      <c r="C34" s="8">
        <v>0</v>
      </c>
      <c r="D34" s="8"/>
      <c r="E34" s="8"/>
      <c r="F34" s="8"/>
      <c r="G34" s="8"/>
      <c r="H34" s="8"/>
      <c r="I34" s="8"/>
      <c r="J34" s="8"/>
      <c r="K34" s="14"/>
    </row>
    <row r="35" spans="1:11" x14ac:dyDescent="0.25">
      <c r="A35" s="198">
        <v>2011</v>
      </c>
      <c r="B35" s="21">
        <f>'Ins. Costs - C'!B7</f>
        <v>3071.0400000000004</v>
      </c>
      <c r="C35" s="8">
        <v>0</v>
      </c>
      <c r="D35" s="8"/>
      <c r="E35" s="8"/>
      <c r="F35" s="8"/>
      <c r="G35" s="8"/>
      <c r="H35" s="8"/>
      <c r="I35" s="8"/>
      <c r="J35" s="8"/>
      <c r="K35" s="14"/>
    </row>
    <row r="36" spans="1:11" ht="15.75" thickBot="1" x14ac:dyDescent="0.3">
      <c r="A36" s="157">
        <v>2010</v>
      </c>
      <c r="B36" s="185">
        <f>'Ins. Costs - C'!B8</f>
        <v>973.32</v>
      </c>
      <c r="C36" s="20">
        <v>0</v>
      </c>
      <c r="D36" s="20"/>
      <c r="E36" s="20"/>
      <c r="F36" s="20"/>
      <c r="G36" s="20"/>
      <c r="H36" s="20"/>
      <c r="I36" s="20"/>
      <c r="J36" s="20"/>
      <c r="K36" s="15"/>
    </row>
    <row r="37" spans="1:11" ht="15.75" thickBot="1" x14ac:dyDescent="0.3"/>
    <row r="38" spans="1:11" ht="15.75" thickBot="1" x14ac:dyDescent="0.3">
      <c r="A38" s="246" t="s">
        <v>246</v>
      </c>
      <c r="B38" s="247"/>
      <c r="C38" s="247"/>
      <c r="D38" s="247"/>
      <c r="E38" s="248"/>
    </row>
    <row r="39" spans="1:11" x14ac:dyDescent="0.25">
      <c r="A39" s="205" t="s">
        <v>134</v>
      </c>
      <c r="B39" s="84" t="s">
        <v>247</v>
      </c>
      <c r="C39" s="189" t="s">
        <v>154</v>
      </c>
      <c r="D39" s="189" t="s">
        <v>216</v>
      </c>
      <c r="E39" s="194" t="s">
        <v>217</v>
      </c>
    </row>
    <row r="40" spans="1:11" x14ac:dyDescent="0.25">
      <c r="A40" s="215">
        <f>SUM(C40:E40)</f>
        <v>10286.700000000001</v>
      </c>
      <c r="B40" s="213">
        <v>2011</v>
      </c>
      <c r="C40" s="125">
        <f>'Rent - INC'!D20</f>
        <v>8848</v>
      </c>
      <c r="D40" s="125">
        <f>'Rent - INC'!E20+'Rent - INC'!F20+'Rent - INC'!G20</f>
        <v>517.57999999999993</v>
      </c>
      <c r="E40" s="127">
        <f>'Rent - INC'!C35</f>
        <v>921.12</v>
      </c>
    </row>
    <row r="41" spans="1:11" ht="15.75" thickBot="1" x14ac:dyDescent="0.3">
      <c r="A41" s="216">
        <f>SUM(C41:E41)</f>
        <v>2692.79</v>
      </c>
      <c r="B41" s="214">
        <v>2010</v>
      </c>
      <c r="C41" s="97">
        <f>'Rent - INC'!D30</f>
        <v>2550</v>
      </c>
      <c r="D41" s="97">
        <f>'Rent - INC'!E30+'Rent - INC'!F30+'Rent - INC'!G30</f>
        <v>84.609999999999985</v>
      </c>
      <c r="E41" s="48">
        <f>'Rent - INC'!C36</f>
        <v>58.18</v>
      </c>
    </row>
  </sheetData>
  <mergeCells count="2">
    <mergeCell ref="A38:E38"/>
    <mergeCell ref="A1:E1"/>
  </mergeCells>
  <pageMargins left="0.7" right="0.7" top="0.75" bottom="0.75" header="0.3" footer="0.3"/>
  <ignoredErrors>
    <ignoredError sqref="H7" formulaRange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8"/>
  <sheetViews>
    <sheetView workbookViewId="0">
      <selection activeCell="A14" sqref="A14"/>
    </sheetView>
  </sheetViews>
  <sheetFormatPr defaultColWidth="7.140625" defaultRowHeight="15" x14ac:dyDescent="0.25"/>
  <cols>
    <col min="1" max="1" width="11.28515625" style="111" bestFit="1" customWidth="1"/>
    <col min="2" max="2" width="13.42578125" style="111" bestFit="1" customWidth="1"/>
    <col min="3" max="3" width="11.5703125" style="111" bestFit="1" customWidth="1"/>
    <col min="4" max="4" width="12.140625" style="111" bestFit="1" customWidth="1"/>
    <col min="5" max="5" width="13.42578125" style="111" bestFit="1" customWidth="1"/>
    <col min="6" max="6" width="11.5703125" style="111" bestFit="1" customWidth="1"/>
    <col min="7" max="16384" width="7.140625" style="111"/>
  </cols>
  <sheetData>
    <row r="1" spans="1:6" ht="15.75" thickBot="1" x14ac:dyDescent="0.3">
      <c r="A1" s="262" t="s">
        <v>288</v>
      </c>
      <c r="B1" s="263"/>
      <c r="C1" s="264"/>
      <c r="D1" s="262" t="s">
        <v>236</v>
      </c>
      <c r="E1" s="263"/>
      <c r="F1" s="264"/>
    </row>
    <row r="2" spans="1:6" ht="15.75" thickBot="1" x14ac:dyDescent="0.3">
      <c r="A2" s="6" t="s">
        <v>25</v>
      </c>
      <c r="B2" s="230" t="s">
        <v>169</v>
      </c>
      <c r="C2" s="92" t="s">
        <v>170</v>
      </c>
      <c r="D2" s="231" t="s">
        <v>25</v>
      </c>
      <c r="E2" s="230" t="s">
        <v>169</v>
      </c>
      <c r="F2" s="92" t="s">
        <v>170</v>
      </c>
    </row>
    <row r="3" spans="1:6" x14ac:dyDescent="0.25">
      <c r="A3" s="158">
        <v>2015</v>
      </c>
      <c r="B3" s="161">
        <f>B25</f>
        <v>2153.2999999999997</v>
      </c>
      <c r="C3" s="13">
        <f>B26</f>
        <v>215.32999999999998</v>
      </c>
      <c r="D3" s="244">
        <v>2015</v>
      </c>
      <c r="E3" s="239">
        <f>D25</f>
        <v>835.59999999999991</v>
      </c>
      <c r="F3" s="240">
        <f>D26</f>
        <v>83.559999999999988</v>
      </c>
    </row>
    <row r="4" spans="1:6" ht="15.75" thickBot="1" x14ac:dyDescent="0.3">
      <c r="A4" s="159">
        <v>2014</v>
      </c>
      <c r="B4" s="21">
        <f>B41</f>
        <v>1930.0799999999997</v>
      </c>
      <c r="C4" s="14">
        <f>B42</f>
        <v>160.83999999999997</v>
      </c>
      <c r="D4" s="235" t="s">
        <v>3</v>
      </c>
      <c r="E4" s="241">
        <f>SUM(E3)</f>
        <v>835.59999999999991</v>
      </c>
      <c r="F4" s="242">
        <f>AVERAGE(F3)</f>
        <v>83.559999999999988</v>
      </c>
    </row>
    <row r="5" spans="1:6" x14ac:dyDescent="0.25">
      <c r="A5" s="159">
        <v>2013</v>
      </c>
      <c r="B5" s="21">
        <f>B57</f>
        <v>7178.7599999999984</v>
      </c>
      <c r="C5" s="14">
        <f>B58</f>
        <v>598.2299999999999</v>
      </c>
      <c r="D5" s="9"/>
      <c r="E5" s="243"/>
      <c r="F5" s="243"/>
    </row>
    <row r="6" spans="1:6" x14ac:dyDescent="0.25">
      <c r="A6" s="159">
        <v>2012</v>
      </c>
      <c r="B6" s="21">
        <f>B73</f>
        <v>3545.1899999999991</v>
      </c>
      <c r="C6" s="14">
        <f>B74</f>
        <v>295.43249999999995</v>
      </c>
      <c r="D6" s="9"/>
      <c r="E6" s="243"/>
      <c r="F6" s="243"/>
    </row>
    <row r="7" spans="1:6" x14ac:dyDescent="0.25">
      <c r="A7" s="159">
        <v>2011</v>
      </c>
      <c r="B7" s="21">
        <f>B89</f>
        <v>3071.0400000000004</v>
      </c>
      <c r="C7" s="14">
        <f>B90</f>
        <v>255.92000000000004</v>
      </c>
      <c r="D7" s="9"/>
      <c r="E7" s="243"/>
      <c r="F7" s="243"/>
    </row>
    <row r="8" spans="1:6" ht="15.75" thickBot="1" x14ac:dyDescent="0.3">
      <c r="A8" s="160">
        <v>2010</v>
      </c>
      <c r="B8" s="174">
        <f>B97</f>
        <v>973.32</v>
      </c>
      <c r="C8" s="14">
        <f>B98</f>
        <v>243.33</v>
      </c>
      <c r="D8" s="9"/>
      <c r="E8" s="37"/>
      <c r="F8" s="243"/>
    </row>
    <row r="9" spans="1:6" ht="15.75" thickBot="1" x14ac:dyDescent="0.3">
      <c r="A9" s="232" t="s">
        <v>3</v>
      </c>
      <c r="B9" s="30">
        <f>SUM(B3:B8)</f>
        <v>18851.689999999995</v>
      </c>
      <c r="C9" s="48">
        <f>AVERAGE(C3:C8)</f>
        <v>294.84708333333327</v>
      </c>
    </row>
    <row r="10" spans="1:6" ht="15.75" thickBot="1" x14ac:dyDescent="0.3">
      <c r="D10" s="121"/>
      <c r="E10" s="122"/>
      <c r="F10" s="122"/>
    </row>
    <row r="11" spans="1:6" ht="15.75" thickBot="1" x14ac:dyDescent="0.3">
      <c r="A11" s="249" t="s">
        <v>287</v>
      </c>
      <c r="B11" s="251"/>
      <c r="C11" s="249" t="s">
        <v>289</v>
      </c>
      <c r="D11" s="251"/>
    </row>
    <row r="12" spans="1:6" ht="15.75" thickBot="1" x14ac:dyDescent="0.3">
      <c r="A12" s="44" t="s">
        <v>135</v>
      </c>
      <c r="B12" s="238" t="s">
        <v>6</v>
      </c>
      <c r="C12" s="44" t="s">
        <v>187</v>
      </c>
      <c r="D12" s="238" t="s">
        <v>6</v>
      </c>
    </row>
    <row r="13" spans="1:6" x14ac:dyDescent="0.25">
      <c r="A13" s="93">
        <v>42339</v>
      </c>
      <c r="B13" s="169"/>
      <c r="C13" s="93">
        <v>42339</v>
      </c>
      <c r="D13" s="169"/>
    </row>
    <row r="14" spans="1:6" x14ac:dyDescent="0.25">
      <c r="A14" s="1">
        <v>42309</v>
      </c>
      <c r="B14" s="14"/>
      <c r="C14" s="1">
        <v>42309</v>
      </c>
      <c r="D14" s="14"/>
    </row>
    <row r="15" spans="1:6" x14ac:dyDescent="0.25">
      <c r="A15" s="1">
        <v>42278</v>
      </c>
      <c r="B15" s="14">
        <v>215.33</v>
      </c>
      <c r="C15" s="1">
        <v>42278</v>
      </c>
      <c r="D15" s="14">
        <v>83.56</v>
      </c>
    </row>
    <row r="16" spans="1:6" x14ac:dyDescent="0.25">
      <c r="A16" s="1">
        <v>42248</v>
      </c>
      <c r="B16" s="14">
        <v>215.33</v>
      </c>
      <c r="C16" s="1">
        <v>42248</v>
      </c>
      <c r="D16" s="14">
        <v>83.56</v>
      </c>
    </row>
    <row r="17" spans="1:4" x14ac:dyDescent="0.25">
      <c r="A17" s="1">
        <v>42217</v>
      </c>
      <c r="B17" s="14">
        <v>215.33</v>
      </c>
      <c r="C17" s="1">
        <v>42217</v>
      </c>
      <c r="D17" s="14">
        <v>83.56</v>
      </c>
    </row>
    <row r="18" spans="1:4" x14ac:dyDescent="0.25">
      <c r="A18" s="1">
        <v>42186</v>
      </c>
      <c r="B18" s="14">
        <v>215.33</v>
      </c>
      <c r="C18" s="1">
        <v>42186</v>
      </c>
      <c r="D18" s="14">
        <v>83.56</v>
      </c>
    </row>
    <row r="19" spans="1:4" x14ac:dyDescent="0.25">
      <c r="A19" s="1">
        <v>42156</v>
      </c>
      <c r="B19" s="14">
        <v>215.33</v>
      </c>
      <c r="C19" s="1">
        <v>42156</v>
      </c>
      <c r="D19" s="14">
        <v>83.56</v>
      </c>
    </row>
    <row r="20" spans="1:4" x14ac:dyDescent="0.25">
      <c r="A20" s="1">
        <v>42125</v>
      </c>
      <c r="B20" s="14">
        <v>215.33</v>
      </c>
      <c r="C20" s="1">
        <v>42125</v>
      </c>
      <c r="D20" s="14">
        <v>83.56</v>
      </c>
    </row>
    <row r="21" spans="1:4" x14ac:dyDescent="0.25">
      <c r="A21" s="1">
        <v>42095</v>
      </c>
      <c r="B21" s="14">
        <v>215.33</v>
      </c>
      <c r="C21" s="1">
        <v>42095</v>
      </c>
      <c r="D21" s="14">
        <v>83.56</v>
      </c>
    </row>
    <row r="22" spans="1:4" x14ac:dyDescent="0.25">
      <c r="A22" s="1">
        <v>42064</v>
      </c>
      <c r="B22" s="14">
        <v>215.33</v>
      </c>
      <c r="C22" s="1">
        <v>42064</v>
      </c>
      <c r="D22" s="14">
        <v>83.56</v>
      </c>
    </row>
    <row r="23" spans="1:4" x14ac:dyDescent="0.25">
      <c r="A23" s="1">
        <v>42036</v>
      </c>
      <c r="B23" s="14">
        <v>215.33</v>
      </c>
      <c r="C23" s="1">
        <v>42036</v>
      </c>
      <c r="D23" s="14">
        <v>83.56</v>
      </c>
    </row>
    <row r="24" spans="1:4" ht="15.75" thickBot="1" x14ac:dyDescent="0.3">
      <c r="A24" s="60">
        <v>42005</v>
      </c>
      <c r="B24" s="66">
        <v>215.33</v>
      </c>
      <c r="C24" s="60">
        <v>42005</v>
      </c>
      <c r="D24" s="66">
        <v>83.56</v>
      </c>
    </row>
    <row r="25" spans="1:4" x14ac:dyDescent="0.25">
      <c r="A25" s="116" t="s">
        <v>134</v>
      </c>
      <c r="B25" s="13">
        <f>SUM(B13:B24)</f>
        <v>2153.2999999999997</v>
      </c>
      <c r="C25" s="116" t="s">
        <v>134</v>
      </c>
      <c r="D25" s="13">
        <f>SUM(D13:D24)</f>
        <v>835.59999999999991</v>
      </c>
    </row>
    <row r="26" spans="1:4" ht="15.75" thickBot="1" x14ac:dyDescent="0.3">
      <c r="A26" s="117" t="s">
        <v>38</v>
      </c>
      <c r="B26" s="15">
        <f>AVERAGE(B13:B24)</f>
        <v>215.32999999999998</v>
      </c>
      <c r="C26" s="117" t="s">
        <v>38</v>
      </c>
      <c r="D26" s="15">
        <f>AVERAGE(D13:D24)</f>
        <v>83.559999999999988</v>
      </c>
    </row>
    <row r="27" spans="1:4" ht="15.75" thickBot="1" x14ac:dyDescent="0.3">
      <c r="A27" s="249" t="s">
        <v>286</v>
      </c>
      <c r="B27" s="251"/>
    </row>
    <row r="28" spans="1:4" ht="15.75" thickBot="1" x14ac:dyDescent="0.3">
      <c r="A28" s="44" t="s">
        <v>135</v>
      </c>
      <c r="B28" s="238" t="s">
        <v>6</v>
      </c>
    </row>
    <row r="29" spans="1:4" x14ac:dyDescent="0.25">
      <c r="A29" s="93">
        <v>41974</v>
      </c>
      <c r="B29" s="169">
        <v>160.84</v>
      </c>
    </row>
    <row r="30" spans="1:4" x14ac:dyDescent="0.25">
      <c r="A30" s="1">
        <v>41944</v>
      </c>
      <c r="B30" s="14">
        <v>160.84</v>
      </c>
    </row>
    <row r="31" spans="1:4" x14ac:dyDescent="0.25">
      <c r="A31" s="1">
        <v>41913</v>
      </c>
      <c r="B31" s="14">
        <v>160.84</v>
      </c>
    </row>
    <row r="32" spans="1:4" x14ac:dyDescent="0.25">
      <c r="A32" s="1">
        <v>41883</v>
      </c>
      <c r="B32" s="14">
        <v>160.84</v>
      </c>
    </row>
    <row r="33" spans="1:4" x14ac:dyDescent="0.25">
      <c r="A33" s="1">
        <v>41852</v>
      </c>
      <c r="B33" s="14">
        <v>160.84</v>
      </c>
    </row>
    <row r="34" spans="1:4" x14ac:dyDescent="0.25">
      <c r="A34" s="1">
        <v>41821</v>
      </c>
      <c r="B34" s="14">
        <v>160.84</v>
      </c>
    </row>
    <row r="35" spans="1:4" x14ac:dyDescent="0.25">
      <c r="A35" s="1">
        <v>41791</v>
      </c>
      <c r="B35" s="14">
        <v>160.84</v>
      </c>
    </row>
    <row r="36" spans="1:4" x14ac:dyDescent="0.25">
      <c r="A36" s="1">
        <v>41760</v>
      </c>
      <c r="B36" s="14">
        <v>160.84</v>
      </c>
      <c r="D36" s="111" t="s">
        <v>187</v>
      </c>
    </row>
    <row r="37" spans="1:4" x14ac:dyDescent="0.25">
      <c r="A37" s="1">
        <v>41730</v>
      </c>
      <c r="B37" s="14">
        <v>160.84</v>
      </c>
    </row>
    <row r="38" spans="1:4" x14ac:dyDescent="0.25">
      <c r="A38" s="1">
        <v>41699</v>
      </c>
      <c r="B38" s="14">
        <v>160.84</v>
      </c>
    </row>
    <row r="39" spans="1:4" x14ac:dyDescent="0.25">
      <c r="A39" s="1">
        <v>41671</v>
      </c>
      <c r="B39" s="14">
        <v>160.84</v>
      </c>
    </row>
    <row r="40" spans="1:4" ht="15.75" thickBot="1" x14ac:dyDescent="0.3">
      <c r="A40" s="60">
        <v>41640</v>
      </c>
      <c r="B40" s="66">
        <v>160.84</v>
      </c>
    </row>
    <row r="41" spans="1:4" x14ac:dyDescent="0.25">
      <c r="A41" s="116" t="s">
        <v>134</v>
      </c>
      <c r="B41" s="13">
        <f>SUM(B29:B40)</f>
        <v>1930.0799999999997</v>
      </c>
    </row>
    <row r="42" spans="1:4" ht="15.75" thickBot="1" x14ac:dyDescent="0.3">
      <c r="A42" s="117" t="s">
        <v>38</v>
      </c>
      <c r="B42" s="15">
        <f>AVERAGE(B29:B40)</f>
        <v>160.83999999999997</v>
      </c>
    </row>
    <row r="43" spans="1:4" ht="15.75" thickBot="1" x14ac:dyDescent="0.3">
      <c r="A43" s="249" t="s">
        <v>285</v>
      </c>
      <c r="B43" s="251"/>
    </row>
    <row r="44" spans="1:4" ht="15.75" thickBot="1" x14ac:dyDescent="0.3">
      <c r="A44" s="44" t="s">
        <v>135</v>
      </c>
      <c r="B44" s="238" t="s">
        <v>6</v>
      </c>
    </row>
    <row r="45" spans="1:4" x14ac:dyDescent="0.25">
      <c r="A45" s="93">
        <v>41609</v>
      </c>
      <c r="B45" s="169">
        <v>598.23</v>
      </c>
    </row>
    <row r="46" spans="1:4" x14ac:dyDescent="0.25">
      <c r="A46" s="1">
        <v>41579</v>
      </c>
      <c r="B46" s="14">
        <v>598.23</v>
      </c>
    </row>
    <row r="47" spans="1:4" x14ac:dyDescent="0.25">
      <c r="A47" s="1">
        <v>41548</v>
      </c>
      <c r="B47" s="14">
        <v>598.23</v>
      </c>
    </row>
    <row r="48" spans="1:4" x14ac:dyDescent="0.25">
      <c r="A48" s="1">
        <v>41518</v>
      </c>
      <c r="B48" s="14">
        <v>598.23</v>
      </c>
    </row>
    <row r="49" spans="1:2" x14ac:dyDescent="0.25">
      <c r="A49" s="1">
        <v>41487</v>
      </c>
      <c r="B49" s="14">
        <v>598.23</v>
      </c>
    </row>
    <row r="50" spans="1:2" x14ac:dyDescent="0.25">
      <c r="A50" s="1">
        <v>41456</v>
      </c>
      <c r="B50" s="14">
        <v>598.23</v>
      </c>
    </row>
    <row r="51" spans="1:2" x14ac:dyDescent="0.25">
      <c r="A51" s="1">
        <v>41426</v>
      </c>
      <c r="B51" s="14">
        <v>598.23</v>
      </c>
    </row>
    <row r="52" spans="1:2" x14ac:dyDescent="0.25">
      <c r="A52" s="1">
        <v>41395</v>
      </c>
      <c r="B52" s="14">
        <v>598.23</v>
      </c>
    </row>
    <row r="53" spans="1:2" x14ac:dyDescent="0.25">
      <c r="A53" s="1">
        <v>41365</v>
      </c>
      <c r="B53" s="14">
        <v>598.23</v>
      </c>
    </row>
    <row r="54" spans="1:2" x14ac:dyDescent="0.25">
      <c r="A54" s="1">
        <v>41334</v>
      </c>
      <c r="B54" s="14">
        <v>598.23</v>
      </c>
    </row>
    <row r="55" spans="1:2" x14ac:dyDescent="0.25">
      <c r="A55" s="1">
        <v>41306</v>
      </c>
      <c r="B55" s="14">
        <v>598.23</v>
      </c>
    </row>
    <row r="56" spans="1:2" ht="15.75" thickBot="1" x14ac:dyDescent="0.3">
      <c r="A56" s="60">
        <v>41275</v>
      </c>
      <c r="B56" s="66">
        <v>598.23</v>
      </c>
    </row>
    <row r="57" spans="1:2" x14ac:dyDescent="0.25">
      <c r="A57" s="116" t="s">
        <v>134</v>
      </c>
      <c r="B57" s="13">
        <f>SUM(B45:B56)</f>
        <v>7178.7599999999984</v>
      </c>
    </row>
    <row r="58" spans="1:2" ht="15.75" thickBot="1" x14ac:dyDescent="0.3">
      <c r="A58" s="117" t="s">
        <v>38</v>
      </c>
      <c r="B58" s="15">
        <f>AVERAGE(B45:B56)</f>
        <v>598.2299999999999</v>
      </c>
    </row>
    <row r="59" spans="1:2" ht="15.75" thickBot="1" x14ac:dyDescent="0.3">
      <c r="A59" s="262" t="s">
        <v>284</v>
      </c>
      <c r="B59" s="264"/>
    </row>
    <row r="60" spans="1:2" ht="15.75" thickBot="1" x14ac:dyDescent="0.3">
      <c r="A60" s="44" t="s">
        <v>135</v>
      </c>
      <c r="B60" s="238" t="s">
        <v>6</v>
      </c>
    </row>
    <row r="61" spans="1:2" x14ac:dyDescent="0.25">
      <c r="A61" s="93">
        <v>41244</v>
      </c>
      <c r="B61" s="169">
        <v>540.87</v>
      </c>
    </row>
    <row r="62" spans="1:2" x14ac:dyDescent="0.25">
      <c r="A62" s="1">
        <v>41214</v>
      </c>
      <c r="B62" s="14">
        <v>540.87</v>
      </c>
    </row>
    <row r="63" spans="1:2" x14ac:dyDescent="0.25">
      <c r="A63" s="1">
        <v>41183</v>
      </c>
      <c r="B63" s="14">
        <v>540.87</v>
      </c>
    </row>
    <row r="64" spans="1:2" x14ac:dyDescent="0.25">
      <c r="A64" s="1">
        <v>41153</v>
      </c>
      <c r="B64" s="14">
        <v>213.62</v>
      </c>
    </row>
    <row r="65" spans="1:2" x14ac:dyDescent="0.25">
      <c r="A65" s="1">
        <v>41122</v>
      </c>
      <c r="B65" s="14">
        <v>213.62</v>
      </c>
    </row>
    <row r="66" spans="1:2" x14ac:dyDescent="0.25">
      <c r="A66" s="1">
        <v>41091</v>
      </c>
      <c r="B66" s="14">
        <v>213.62</v>
      </c>
    </row>
    <row r="67" spans="1:2" x14ac:dyDescent="0.25">
      <c r="A67" s="1">
        <v>41061</v>
      </c>
      <c r="B67" s="14">
        <v>213.62</v>
      </c>
    </row>
    <row r="68" spans="1:2" x14ac:dyDescent="0.25">
      <c r="A68" s="1">
        <v>41030</v>
      </c>
      <c r="B68" s="14">
        <v>213.62</v>
      </c>
    </row>
    <row r="69" spans="1:2" x14ac:dyDescent="0.25">
      <c r="A69" s="1">
        <v>41000</v>
      </c>
      <c r="B69" s="14">
        <v>213.62</v>
      </c>
    </row>
    <row r="70" spans="1:2" x14ac:dyDescent="0.25">
      <c r="A70" s="1">
        <v>40969</v>
      </c>
      <c r="B70" s="14">
        <v>213.62</v>
      </c>
    </row>
    <row r="71" spans="1:2" x14ac:dyDescent="0.25">
      <c r="A71" s="1">
        <v>40940</v>
      </c>
      <c r="B71" s="14">
        <v>213.62</v>
      </c>
    </row>
    <row r="72" spans="1:2" ht="15.75" thickBot="1" x14ac:dyDescent="0.3">
      <c r="A72" s="60">
        <v>40909</v>
      </c>
      <c r="B72" s="66">
        <v>213.62</v>
      </c>
    </row>
    <row r="73" spans="1:2" x14ac:dyDescent="0.25">
      <c r="A73" s="116" t="s">
        <v>134</v>
      </c>
      <c r="B73" s="13">
        <f>SUM(B61:B72)</f>
        <v>3545.1899999999991</v>
      </c>
    </row>
    <row r="74" spans="1:2" ht="15.75" thickBot="1" x14ac:dyDescent="0.3">
      <c r="A74" s="117" t="s">
        <v>38</v>
      </c>
      <c r="B74" s="15">
        <f>AVERAGE(B61:B72)</f>
        <v>295.43249999999995</v>
      </c>
    </row>
    <row r="75" spans="1:2" ht="15.75" thickBot="1" x14ac:dyDescent="0.3">
      <c r="A75" s="262" t="s">
        <v>283</v>
      </c>
      <c r="B75" s="264"/>
    </row>
    <row r="76" spans="1:2" ht="15.75" thickBot="1" x14ac:dyDescent="0.3">
      <c r="A76" s="44" t="s">
        <v>135</v>
      </c>
      <c r="B76" s="238" t="s">
        <v>6</v>
      </c>
    </row>
    <row r="77" spans="1:2" x14ac:dyDescent="0.25">
      <c r="A77" s="93">
        <v>40878</v>
      </c>
      <c r="B77" s="169">
        <v>255.92</v>
      </c>
    </row>
    <row r="78" spans="1:2" x14ac:dyDescent="0.25">
      <c r="A78" s="1">
        <v>40848</v>
      </c>
      <c r="B78" s="14">
        <v>255.92</v>
      </c>
    </row>
    <row r="79" spans="1:2" x14ac:dyDescent="0.25">
      <c r="A79" s="1">
        <v>40817</v>
      </c>
      <c r="B79" s="14">
        <v>255.92</v>
      </c>
    </row>
    <row r="80" spans="1:2" x14ac:dyDescent="0.25">
      <c r="A80" s="1">
        <v>40787</v>
      </c>
      <c r="B80" s="14">
        <v>255.92</v>
      </c>
    </row>
    <row r="81" spans="1:2" x14ac:dyDescent="0.25">
      <c r="A81" s="1">
        <v>40756</v>
      </c>
      <c r="B81" s="14">
        <v>255.92</v>
      </c>
    </row>
    <row r="82" spans="1:2" x14ac:dyDescent="0.25">
      <c r="A82" s="1">
        <v>40725</v>
      </c>
      <c r="B82" s="14">
        <v>255.92</v>
      </c>
    </row>
    <row r="83" spans="1:2" x14ac:dyDescent="0.25">
      <c r="A83" s="1">
        <v>40695</v>
      </c>
      <c r="B83" s="14">
        <v>255.92</v>
      </c>
    </row>
    <row r="84" spans="1:2" x14ac:dyDescent="0.25">
      <c r="A84" s="1">
        <v>40664</v>
      </c>
      <c r="B84" s="14">
        <v>255.92</v>
      </c>
    </row>
    <row r="85" spans="1:2" x14ac:dyDescent="0.25">
      <c r="A85" s="1">
        <v>40634</v>
      </c>
      <c r="B85" s="14">
        <v>255.92</v>
      </c>
    </row>
    <row r="86" spans="1:2" x14ac:dyDescent="0.25">
      <c r="A86" s="1">
        <v>40603</v>
      </c>
      <c r="B86" s="14">
        <v>255.92</v>
      </c>
    </row>
    <row r="87" spans="1:2" x14ac:dyDescent="0.25">
      <c r="A87" s="1">
        <v>40575</v>
      </c>
      <c r="B87" s="14">
        <v>255.92</v>
      </c>
    </row>
    <row r="88" spans="1:2" ht="15.75" thickBot="1" x14ac:dyDescent="0.3">
      <c r="A88" s="60">
        <v>40544</v>
      </c>
      <c r="B88" s="66">
        <v>255.92</v>
      </c>
    </row>
    <row r="89" spans="1:2" x14ac:dyDescent="0.25">
      <c r="A89" s="116" t="s">
        <v>134</v>
      </c>
      <c r="B89" s="13">
        <f>SUM(B77:B88)</f>
        <v>3071.0400000000004</v>
      </c>
    </row>
    <row r="90" spans="1:2" ht="15.75" thickBot="1" x14ac:dyDescent="0.3">
      <c r="A90" s="117" t="s">
        <v>38</v>
      </c>
      <c r="B90" s="15">
        <f>AVERAGE(B77:B88)</f>
        <v>255.92000000000004</v>
      </c>
    </row>
    <row r="91" spans="1:2" ht="15.75" thickBot="1" x14ac:dyDescent="0.3">
      <c r="A91" s="262" t="s">
        <v>282</v>
      </c>
      <c r="B91" s="264"/>
    </row>
    <row r="92" spans="1:2" ht="15.75" thickBot="1" x14ac:dyDescent="0.3">
      <c r="A92" s="44" t="s">
        <v>135</v>
      </c>
      <c r="B92" s="238" t="s">
        <v>6</v>
      </c>
    </row>
    <row r="93" spans="1:2" x14ac:dyDescent="0.25">
      <c r="A93" s="93">
        <v>40513</v>
      </c>
      <c r="B93" s="169">
        <v>243.33</v>
      </c>
    </row>
    <row r="94" spans="1:2" x14ac:dyDescent="0.25">
      <c r="A94" s="1">
        <v>40483</v>
      </c>
      <c r="B94" s="14">
        <v>243.33</v>
      </c>
    </row>
    <row r="95" spans="1:2" x14ac:dyDescent="0.25">
      <c r="A95" s="1">
        <v>40452</v>
      </c>
      <c r="B95" s="14">
        <v>243.33</v>
      </c>
    </row>
    <row r="96" spans="1:2" ht="15.75" thickBot="1" x14ac:dyDescent="0.3">
      <c r="A96" s="60">
        <v>40422</v>
      </c>
      <c r="B96" s="66">
        <v>243.33</v>
      </c>
    </row>
    <row r="97" spans="1:2" x14ac:dyDescent="0.25">
      <c r="A97" s="116" t="s">
        <v>134</v>
      </c>
      <c r="B97" s="13">
        <f>SUM(B93:B96)</f>
        <v>973.32</v>
      </c>
    </row>
    <row r="98" spans="1:2" ht="15.75" thickBot="1" x14ac:dyDescent="0.3">
      <c r="A98" s="117" t="s">
        <v>38</v>
      </c>
      <c r="B98" s="15">
        <f>AVERAGE(B93:B96)</f>
        <v>243.33</v>
      </c>
    </row>
  </sheetData>
  <mergeCells count="9">
    <mergeCell ref="A1:C1"/>
    <mergeCell ref="C11:D11"/>
    <mergeCell ref="D1:F1"/>
    <mergeCell ref="A91:B91"/>
    <mergeCell ref="A75:B75"/>
    <mergeCell ref="A59:B59"/>
    <mergeCell ref="A43:B43"/>
    <mergeCell ref="A27:B27"/>
    <mergeCell ref="A11:B11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6"/>
  <sheetViews>
    <sheetView zoomScaleNormal="100" workbookViewId="0">
      <selection activeCell="H21" sqref="H21"/>
    </sheetView>
  </sheetViews>
  <sheetFormatPr defaultColWidth="47.7109375" defaultRowHeight="15" x14ac:dyDescent="0.25"/>
  <cols>
    <col min="1" max="1" width="15" style="7" bestFit="1" customWidth="1"/>
    <col min="2" max="2" width="11.28515625" style="7" bestFit="1" customWidth="1"/>
    <col min="3" max="3" width="13.42578125" style="7" bestFit="1" customWidth="1"/>
    <col min="4" max="4" width="12.140625" style="7" bestFit="1" customWidth="1"/>
    <col min="5" max="5" width="14.5703125" style="7" bestFit="1" customWidth="1"/>
    <col min="6" max="6" width="9" style="7" bestFit="1" customWidth="1"/>
    <col min="7" max="7" width="10.5703125" style="7" bestFit="1" customWidth="1"/>
    <col min="8" max="8" width="19.85546875" style="113" bestFit="1" customWidth="1"/>
    <col min="9" max="16384" width="47.7109375" style="7"/>
  </cols>
  <sheetData>
    <row r="1" spans="1:8" ht="15.75" thickBot="1" x14ac:dyDescent="0.3">
      <c r="B1" s="262" t="s">
        <v>213</v>
      </c>
      <c r="C1" s="263"/>
      <c r="D1" s="264"/>
      <c r="H1" s="113" t="s">
        <v>280</v>
      </c>
    </row>
    <row r="2" spans="1:8" ht="15.75" thickBot="1" x14ac:dyDescent="0.3">
      <c r="B2" s="6" t="s">
        <v>25</v>
      </c>
      <c r="C2" s="142" t="s">
        <v>169</v>
      </c>
      <c r="D2" s="92" t="s">
        <v>170</v>
      </c>
    </row>
    <row r="3" spans="1:8" x14ac:dyDescent="0.25">
      <c r="B3" s="158">
        <v>2015</v>
      </c>
      <c r="C3" s="161">
        <f>D25</f>
        <v>3476</v>
      </c>
      <c r="D3" s="13">
        <f>D26</f>
        <v>347.6</v>
      </c>
      <c r="H3" s="7"/>
    </row>
    <row r="4" spans="1:8" s="111" customFormat="1" x14ac:dyDescent="0.25">
      <c r="B4" s="159">
        <v>2014</v>
      </c>
      <c r="C4" s="21">
        <f>D41</f>
        <v>2063</v>
      </c>
      <c r="D4" s="14">
        <f>D42</f>
        <v>171.91666666666666</v>
      </c>
    </row>
    <row r="5" spans="1:8" s="111" customFormat="1" x14ac:dyDescent="0.25">
      <c r="B5" s="159">
        <v>2013</v>
      </c>
      <c r="C5" s="21">
        <f>D57</f>
        <v>3151</v>
      </c>
      <c r="D5" s="14">
        <f>D58</f>
        <v>262.58333333333331</v>
      </c>
    </row>
    <row r="6" spans="1:8" s="111" customFormat="1" x14ac:dyDescent="0.25">
      <c r="B6" s="159">
        <v>2012</v>
      </c>
      <c r="C6" s="21">
        <f>D73</f>
        <v>2646</v>
      </c>
      <c r="D6" s="14">
        <f>D74</f>
        <v>220.5</v>
      </c>
    </row>
    <row r="7" spans="1:8" s="111" customFormat="1" x14ac:dyDescent="0.25">
      <c r="B7" s="159">
        <v>2011</v>
      </c>
      <c r="C7" s="174">
        <f>D89</f>
        <v>235</v>
      </c>
      <c r="D7" s="65">
        <f>D90</f>
        <v>235</v>
      </c>
    </row>
    <row r="8" spans="1:8" s="111" customFormat="1" ht="15.75" thickBot="1" x14ac:dyDescent="0.3">
      <c r="B8" s="160">
        <v>2010</v>
      </c>
      <c r="C8" s="174">
        <f>D105</f>
        <v>80</v>
      </c>
      <c r="D8" s="65">
        <f>D106</f>
        <v>16</v>
      </c>
    </row>
    <row r="9" spans="1:8" s="111" customFormat="1" ht="15.75" thickBot="1" x14ac:dyDescent="0.3">
      <c r="B9" s="140" t="s">
        <v>3</v>
      </c>
      <c r="C9" s="30">
        <f>SUM(C3:C8)</f>
        <v>11651</v>
      </c>
      <c r="D9" s="48">
        <f>AVERAGE(D3:D8)</f>
        <v>208.93333333333331</v>
      </c>
    </row>
    <row r="10" spans="1:8" s="111" customFormat="1" ht="15.75" thickBot="1" x14ac:dyDescent="0.3">
      <c r="H10" s="113"/>
    </row>
    <row r="11" spans="1:8" ht="15.75" thickBot="1" x14ac:dyDescent="0.3">
      <c r="A11" s="259">
        <v>2015</v>
      </c>
      <c r="B11" s="260"/>
      <c r="C11" s="260"/>
      <c r="D11" s="260"/>
      <c r="E11" s="260"/>
      <c r="F11" s="260"/>
      <c r="G11" s="261"/>
    </row>
    <row r="12" spans="1:8" x14ac:dyDescent="0.25">
      <c r="A12" s="35" t="s">
        <v>147</v>
      </c>
      <c r="B12" s="35" t="s">
        <v>135</v>
      </c>
      <c r="C12" s="56" t="s">
        <v>139</v>
      </c>
      <c r="D12" s="56" t="s">
        <v>6</v>
      </c>
      <c r="E12" s="61" t="s">
        <v>144</v>
      </c>
      <c r="F12" s="61" t="s">
        <v>145</v>
      </c>
      <c r="G12" s="57" t="s">
        <v>146</v>
      </c>
    </row>
    <row r="13" spans="1:8" x14ac:dyDescent="0.25">
      <c r="A13" s="1"/>
      <c r="B13" s="1"/>
      <c r="C13" s="55"/>
      <c r="D13" s="55"/>
      <c r="E13" s="55"/>
      <c r="F13" s="55"/>
      <c r="G13" s="65"/>
    </row>
    <row r="14" spans="1:8" x14ac:dyDescent="0.25">
      <c r="A14" s="1"/>
      <c r="B14" s="1"/>
      <c r="C14" s="8"/>
      <c r="D14" s="8"/>
      <c r="E14" s="8"/>
      <c r="F14" s="8"/>
      <c r="G14" s="14"/>
    </row>
    <row r="15" spans="1:8" x14ac:dyDescent="0.25">
      <c r="A15" s="75">
        <v>42258</v>
      </c>
      <c r="B15" s="1">
        <v>42282</v>
      </c>
      <c r="C15" s="8">
        <v>8197.0499999999993</v>
      </c>
      <c r="D15" s="8">
        <v>530</v>
      </c>
      <c r="E15" s="8">
        <v>246</v>
      </c>
      <c r="F15" s="8">
        <v>38</v>
      </c>
      <c r="G15" s="14">
        <v>163.24</v>
      </c>
    </row>
    <row r="16" spans="1:8" x14ac:dyDescent="0.25">
      <c r="A16" s="75">
        <v>42229</v>
      </c>
      <c r="B16" s="1">
        <v>42252</v>
      </c>
      <c r="C16" s="8">
        <v>8254.68</v>
      </c>
      <c r="D16" s="8">
        <v>538</v>
      </c>
      <c r="E16" s="8">
        <v>0</v>
      </c>
      <c r="F16" s="8">
        <v>38</v>
      </c>
      <c r="G16" s="14">
        <v>170.83</v>
      </c>
    </row>
    <row r="17" spans="1:7" x14ac:dyDescent="0.25">
      <c r="A17" s="75">
        <v>42198</v>
      </c>
      <c r="B17" s="1">
        <v>42221</v>
      </c>
      <c r="C17" s="8">
        <v>7815.61</v>
      </c>
      <c r="D17" s="8">
        <v>246</v>
      </c>
      <c r="E17" s="8">
        <v>250</v>
      </c>
      <c r="F17" s="8">
        <v>0</v>
      </c>
      <c r="G17" s="14">
        <v>166.9</v>
      </c>
    </row>
    <row r="18" spans="1:7" x14ac:dyDescent="0.25">
      <c r="A18" s="75">
        <v>42167</v>
      </c>
      <c r="B18" s="1">
        <v>42190</v>
      </c>
      <c r="C18" s="8">
        <v>7725.84</v>
      </c>
      <c r="D18" s="8">
        <v>235</v>
      </c>
      <c r="E18" s="8">
        <v>250</v>
      </c>
      <c r="F18" s="8">
        <v>0</v>
      </c>
      <c r="G18" s="14">
        <v>157.16</v>
      </c>
    </row>
    <row r="19" spans="1:7" x14ac:dyDescent="0.25">
      <c r="A19" s="75">
        <v>42137</v>
      </c>
      <c r="B19" s="1">
        <v>42160</v>
      </c>
      <c r="C19" s="8">
        <v>7442.26</v>
      </c>
      <c r="D19" s="8">
        <v>231</v>
      </c>
      <c r="E19" s="8">
        <v>457</v>
      </c>
      <c r="F19" s="8">
        <v>0</v>
      </c>
      <c r="G19" s="14">
        <v>156.51</v>
      </c>
    </row>
    <row r="20" spans="1:7" x14ac:dyDescent="0.25">
      <c r="A20" s="75">
        <v>42106</v>
      </c>
      <c r="B20" s="1">
        <v>42129</v>
      </c>
      <c r="C20" s="8">
        <v>7484.01</v>
      </c>
      <c r="D20" s="8">
        <v>457</v>
      </c>
      <c r="E20" s="8">
        <v>250</v>
      </c>
      <c r="F20" s="8">
        <v>35</v>
      </c>
      <c r="G20" s="14">
        <v>147.72999999999999</v>
      </c>
    </row>
    <row r="21" spans="1:7" x14ac:dyDescent="0.25">
      <c r="A21" s="75">
        <v>42076</v>
      </c>
      <c r="B21" s="1">
        <v>42099</v>
      </c>
      <c r="C21" s="8">
        <v>7250.1</v>
      </c>
      <c r="D21" s="8">
        <v>449</v>
      </c>
      <c r="E21" s="8">
        <v>230</v>
      </c>
      <c r="F21" s="8">
        <v>35</v>
      </c>
      <c r="G21" s="14">
        <v>145.35</v>
      </c>
    </row>
    <row r="22" spans="1:7" x14ac:dyDescent="0.25">
      <c r="A22" s="75">
        <v>42045</v>
      </c>
      <c r="B22" s="1">
        <v>42068</v>
      </c>
      <c r="C22" s="8">
        <v>7116.56</v>
      </c>
      <c r="D22" s="8">
        <v>426</v>
      </c>
      <c r="E22" s="8">
        <v>0</v>
      </c>
      <c r="F22" s="8">
        <v>35</v>
      </c>
      <c r="G22" s="14">
        <v>123.47</v>
      </c>
    </row>
    <row r="23" spans="1:7" x14ac:dyDescent="0.25">
      <c r="A23" s="75">
        <v>42017</v>
      </c>
      <c r="B23" s="1">
        <v>42040</v>
      </c>
      <c r="C23" s="8">
        <v>6648.51</v>
      </c>
      <c r="D23" s="8">
        <v>196</v>
      </c>
      <c r="E23" s="8">
        <v>170</v>
      </c>
      <c r="F23" s="8">
        <v>0</v>
      </c>
      <c r="G23" s="14">
        <v>128.77000000000001</v>
      </c>
    </row>
    <row r="24" spans="1:7" ht="15.75" thickBot="1" x14ac:dyDescent="0.3">
      <c r="A24" s="75">
        <v>41985</v>
      </c>
      <c r="B24" s="60">
        <v>42009</v>
      </c>
      <c r="C24" s="59">
        <v>5570.55</v>
      </c>
      <c r="D24" s="59">
        <v>168</v>
      </c>
      <c r="E24" s="59">
        <v>164</v>
      </c>
      <c r="F24" s="59">
        <v>0</v>
      </c>
      <c r="G24" s="66">
        <v>112.08</v>
      </c>
    </row>
    <row r="25" spans="1:7" x14ac:dyDescent="0.25">
      <c r="A25" s="70"/>
      <c r="B25" s="67"/>
      <c r="C25" s="56" t="s">
        <v>134</v>
      </c>
      <c r="D25" s="29">
        <f>SUM(D13:D24)</f>
        <v>3476</v>
      </c>
      <c r="E25" s="68">
        <f>SUM(E13:E24)</f>
        <v>2017</v>
      </c>
      <c r="F25" s="68">
        <f>SUM(F13:F24)</f>
        <v>181</v>
      </c>
      <c r="G25" s="69">
        <f>SUM(G13:G24)</f>
        <v>1472.04</v>
      </c>
    </row>
    <row r="26" spans="1:7" ht="15.75" thickBot="1" x14ac:dyDescent="0.3">
      <c r="A26" s="72"/>
      <c r="B26" s="36"/>
      <c r="C26" s="64" t="s">
        <v>38</v>
      </c>
      <c r="D26" s="20">
        <f>AVERAGE(D13:D24)</f>
        <v>347.6</v>
      </c>
      <c r="E26" s="20"/>
      <c r="F26" s="20"/>
      <c r="G26" s="15"/>
    </row>
    <row r="27" spans="1:7" ht="15.75" thickBot="1" x14ac:dyDescent="0.3">
      <c r="A27" s="259">
        <v>2014</v>
      </c>
      <c r="B27" s="260"/>
      <c r="C27" s="260"/>
      <c r="D27" s="260"/>
      <c r="E27" s="260"/>
      <c r="F27" s="260"/>
      <c r="G27" s="261"/>
    </row>
    <row r="28" spans="1:7" x14ac:dyDescent="0.25">
      <c r="A28" s="35" t="s">
        <v>147</v>
      </c>
      <c r="B28" s="35" t="s">
        <v>135</v>
      </c>
      <c r="C28" s="56" t="s">
        <v>139</v>
      </c>
      <c r="D28" s="56" t="s">
        <v>5</v>
      </c>
      <c r="E28" s="61" t="s">
        <v>144</v>
      </c>
      <c r="F28" s="61" t="s">
        <v>145</v>
      </c>
      <c r="G28" s="57" t="s">
        <v>146</v>
      </c>
    </row>
    <row r="29" spans="1:7" x14ac:dyDescent="0.25">
      <c r="A29" s="75">
        <v>41955</v>
      </c>
      <c r="B29" s="1">
        <v>41978</v>
      </c>
      <c r="C29" s="55">
        <v>5357.01</v>
      </c>
      <c r="D29" s="55">
        <v>164</v>
      </c>
      <c r="E29" s="55">
        <v>160</v>
      </c>
      <c r="F29" s="55">
        <v>0</v>
      </c>
      <c r="G29" s="65">
        <v>109.74</v>
      </c>
    </row>
    <row r="30" spans="1:7" x14ac:dyDescent="0.25">
      <c r="A30" s="75">
        <v>41925</v>
      </c>
      <c r="B30" s="1">
        <v>41948</v>
      </c>
      <c r="C30" s="8">
        <v>5248.05</v>
      </c>
      <c r="D30" s="8">
        <v>160</v>
      </c>
      <c r="E30" s="8">
        <v>276</v>
      </c>
      <c r="F30" s="8">
        <v>0</v>
      </c>
      <c r="G30" s="14">
        <v>107.33</v>
      </c>
    </row>
    <row r="31" spans="1:7" x14ac:dyDescent="0.25">
      <c r="A31" s="75">
        <v>41894</v>
      </c>
      <c r="B31" s="1">
        <v>41917</v>
      </c>
      <c r="C31" s="8">
        <v>4785.46</v>
      </c>
      <c r="D31" s="8">
        <v>173</v>
      </c>
      <c r="E31" s="8">
        <v>0</v>
      </c>
      <c r="F31" s="8">
        <v>35</v>
      </c>
      <c r="G31" s="14">
        <v>90.06</v>
      </c>
    </row>
    <row r="32" spans="1:7" x14ac:dyDescent="0.25">
      <c r="A32" s="75">
        <v>41864</v>
      </c>
      <c r="B32" s="1">
        <v>41887</v>
      </c>
      <c r="C32" s="8">
        <v>3693.4</v>
      </c>
      <c r="D32" s="8">
        <v>103</v>
      </c>
      <c r="E32" s="8">
        <v>75</v>
      </c>
      <c r="F32" s="8">
        <v>0</v>
      </c>
      <c r="G32" s="14">
        <v>97.43</v>
      </c>
    </row>
    <row r="33" spans="1:7" x14ac:dyDescent="0.25">
      <c r="A33" s="75">
        <v>41833</v>
      </c>
      <c r="B33" s="1">
        <v>41856</v>
      </c>
      <c r="C33" s="8">
        <v>2406.84</v>
      </c>
      <c r="D33" s="8">
        <v>64</v>
      </c>
      <c r="E33" s="8">
        <v>86</v>
      </c>
      <c r="F33" s="8">
        <v>0</v>
      </c>
      <c r="G33" s="14">
        <v>39.53</v>
      </c>
    </row>
    <row r="34" spans="1:7" x14ac:dyDescent="0.25">
      <c r="A34" s="75">
        <v>41802</v>
      </c>
      <c r="B34" s="1">
        <v>41825</v>
      </c>
      <c r="C34" s="8">
        <v>1616.02</v>
      </c>
      <c r="D34" s="8">
        <v>61</v>
      </c>
      <c r="E34" s="8">
        <v>0</v>
      </c>
      <c r="F34" s="8">
        <v>25</v>
      </c>
      <c r="G34" s="14">
        <v>19.39</v>
      </c>
    </row>
    <row r="35" spans="1:7" x14ac:dyDescent="0.25">
      <c r="A35" s="75">
        <v>41771</v>
      </c>
      <c r="B35" s="1">
        <v>41795</v>
      </c>
      <c r="C35" s="8">
        <v>809.14</v>
      </c>
      <c r="D35" s="8">
        <v>25</v>
      </c>
      <c r="E35" s="8">
        <v>8660</v>
      </c>
      <c r="F35" s="8">
        <v>0</v>
      </c>
      <c r="G35" s="14">
        <v>0</v>
      </c>
    </row>
    <row r="36" spans="1:7" x14ac:dyDescent="0.25">
      <c r="A36" s="75">
        <v>41740</v>
      </c>
      <c r="B36" s="1">
        <v>41764</v>
      </c>
      <c r="C36" s="8">
        <v>8894.57</v>
      </c>
      <c r="D36" s="8">
        <v>253</v>
      </c>
      <c r="E36" s="8">
        <v>270</v>
      </c>
      <c r="F36" s="8">
        <v>0</v>
      </c>
      <c r="G36" s="14">
        <v>163.12</v>
      </c>
    </row>
    <row r="37" spans="1:7" x14ac:dyDescent="0.25">
      <c r="A37" s="75">
        <v>41711</v>
      </c>
      <c r="B37" s="1">
        <v>41734</v>
      </c>
      <c r="C37" s="8">
        <v>8836.4</v>
      </c>
      <c r="D37" s="8">
        <v>266</v>
      </c>
      <c r="E37" s="8">
        <v>500</v>
      </c>
      <c r="F37" s="8">
        <v>0</v>
      </c>
      <c r="G37" s="14">
        <v>176.85</v>
      </c>
    </row>
    <row r="38" spans="1:7" x14ac:dyDescent="0.25">
      <c r="A38" s="75">
        <v>41680</v>
      </c>
      <c r="B38" s="1">
        <v>41703</v>
      </c>
      <c r="C38" s="8">
        <v>8987.36</v>
      </c>
      <c r="D38" s="8">
        <v>250</v>
      </c>
      <c r="E38" s="8">
        <v>260</v>
      </c>
      <c r="F38" s="8">
        <v>0</v>
      </c>
      <c r="G38" s="14">
        <v>160.11000000000001</v>
      </c>
    </row>
    <row r="39" spans="1:7" x14ac:dyDescent="0.25">
      <c r="A39" s="75">
        <v>41652</v>
      </c>
      <c r="B39" s="1">
        <v>41675</v>
      </c>
      <c r="C39" s="8">
        <v>8557.73</v>
      </c>
      <c r="D39" s="8">
        <v>259</v>
      </c>
      <c r="E39" s="8">
        <v>285</v>
      </c>
      <c r="F39" s="8">
        <v>0</v>
      </c>
      <c r="G39" s="14">
        <v>173</v>
      </c>
    </row>
    <row r="40" spans="1:7" ht="15.75" thickBot="1" x14ac:dyDescent="0.3">
      <c r="A40" s="75">
        <v>41621</v>
      </c>
      <c r="B40" s="60">
        <v>41644</v>
      </c>
      <c r="C40" s="59">
        <v>8529.76</v>
      </c>
      <c r="D40" s="59">
        <v>285</v>
      </c>
      <c r="E40" s="59">
        <v>251</v>
      </c>
      <c r="F40" s="59">
        <v>25</v>
      </c>
      <c r="G40" s="66">
        <v>174.57</v>
      </c>
    </row>
    <row r="41" spans="1:7" x14ac:dyDescent="0.25">
      <c r="A41" s="70"/>
      <c r="B41" s="67"/>
      <c r="C41" s="56" t="s">
        <v>134</v>
      </c>
      <c r="D41" s="29">
        <f>SUM(D29:D40)</f>
        <v>2063</v>
      </c>
      <c r="E41" s="29">
        <f t="shared" ref="E41:G41" si="0">SUM(E29:E40)</f>
        <v>10823</v>
      </c>
      <c r="F41" s="29">
        <f t="shared" si="0"/>
        <v>85</v>
      </c>
      <c r="G41" s="13">
        <f t="shared" si="0"/>
        <v>1311.1299999999999</v>
      </c>
    </row>
    <row r="42" spans="1:7" ht="15.75" thickBot="1" x14ac:dyDescent="0.3">
      <c r="A42" s="71"/>
      <c r="B42" s="36"/>
      <c r="C42" s="64" t="s">
        <v>38</v>
      </c>
      <c r="D42" s="20">
        <f>AVERAGE(D29:D40)</f>
        <v>171.91666666666666</v>
      </c>
      <c r="E42" s="20"/>
      <c r="F42" s="20"/>
      <c r="G42" s="15"/>
    </row>
    <row r="43" spans="1:7" ht="15.75" thickBot="1" x14ac:dyDescent="0.3">
      <c r="A43" s="259">
        <v>2013</v>
      </c>
      <c r="B43" s="260"/>
      <c r="C43" s="260"/>
      <c r="D43" s="260"/>
      <c r="E43" s="260"/>
      <c r="F43" s="260"/>
      <c r="G43" s="261"/>
    </row>
    <row r="44" spans="1:7" x14ac:dyDescent="0.25">
      <c r="A44" s="35" t="s">
        <v>147</v>
      </c>
      <c r="B44" s="35" t="s">
        <v>4</v>
      </c>
      <c r="C44" s="56" t="s">
        <v>139</v>
      </c>
      <c r="D44" s="56" t="s">
        <v>5</v>
      </c>
      <c r="E44" s="61" t="s">
        <v>144</v>
      </c>
      <c r="F44" s="61" t="s">
        <v>145</v>
      </c>
      <c r="G44" s="57" t="s">
        <v>146</v>
      </c>
    </row>
    <row r="45" spans="1:7" x14ac:dyDescent="0.25">
      <c r="A45" s="75">
        <v>41590</v>
      </c>
      <c r="B45" s="1">
        <v>41613</v>
      </c>
      <c r="C45" s="55">
        <v>8492.23</v>
      </c>
      <c r="D45" s="55">
        <v>251</v>
      </c>
      <c r="E45" s="55">
        <v>254</v>
      </c>
      <c r="F45" s="55">
        <v>0</v>
      </c>
      <c r="G45" s="65">
        <v>165.34</v>
      </c>
    </row>
    <row r="46" spans="1:7" x14ac:dyDescent="0.25">
      <c r="A46" s="75">
        <v>41560</v>
      </c>
      <c r="B46" s="1">
        <v>41583</v>
      </c>
      <c r="C46" s="8">
        <v>8402.18</v>
      </c>
      <c r="D46" s="8">
        <v>254</v>
      </c>
      <c r="E46" s="8">
        <v>238</v>
      </c>
      <c r="F46" s="8">
        <v>0</v>
      </c>
      <c r="G46" s="14">
        <v>169.01</v>
      </c>
    </row>
    <row r="47" spans="1:7" x14ac:dyDescent="0.25">
      <c r="A47" s="75">
        <v>41529</v>
      </c>
      <c r="B47" s="1">
        <v>41552</v>
      </c>
      <c r="C47" s="8">
        <v>8091.44</v>
      </c>
      <c r="D47" s="8">
        <v>238</v>
      </c>
      <c r="E47" s="8">
        <v>243</v>
      </c>
      <c r="F47" s="8">
        <v>0</v>
      </c>
      <c r="G47" s="14">
        <v>157.07</v>
      </c>
    </row>
    <row r="48" spans="1:7" x14ac:dyDescent="0.25">
      <c r="A48" s="75">
        <v>41499</v>
      </c>
      <c r="B48" s="1">
        <v>41522</v>
      </c>
      <c r="C48" s="8">
        <v>7981.26</v>
      </c>
      <c r="D48" s="8">
        <v>243</v>
      </c>
      <c r="E48" s="8">
        <v>600</v>
      </c>
      <c r="F48" s="8">
        <v>0</v>
      </c>
      <c r="G48" s="14">
        <v>163.03</v>
      </c>
    </row>
    <row r="49" spans="1:7" x14ac:dyDescent="0.25">
      <c r="A49" s="75">
        <v>41467</v>
      </c>
      <c r="B49" s="1">
        <v>41491</v>
      </c>
      <c r="C49" s="8">
        <v>8280.19</v>
      </c>
      <c r="D49" s="8">
        <v>245</v>
      </c>
      <c r="E49" s="8">
        <v>250</v>
      </c>
      <c r="F49" s="8">
        <v>0</v>
      </c>
      <c r="G49" s="14">
        <v>161.69</v>
      </c>
    </row>
    <row r="50" spans="1:7" x14ac:dyDescent="0.25">
      <c r="A50" s="75">
        <v>41437</v>
      </c>
      <c r="B50" s="1">
        <v>41460</v>
      </c>
      <c r="C50" s="8">
        <v>8368.5</v>
      </c>
      <c r="D50" s="8">
        <v>247</v>
      </c>
      <c r="E50" s="8">
        <v>260</v>
      </c>
      <c r="F50" s="8">
        <v>0</v>
      </c>
      <c r="G50" s="14">
        <v>162.52000000000001</v>
      </c>
    </row>
    <row r="51" spans="1:7" x14ac:dyDescent="0.25">
      <c r="A51" s="75">
        <v>41407</v>
      </c>
      <c r="B51" s="1">
        <v>41430</v>
      </c>
      <c r="C51" s="8">
        <v>8465.98</v>
      </c>
      <c r="D51" s="8">
        <v>257</v>
      </c>
      <c r="E51" s="8">
        <v>350</v>
      </c>
      <c r="F51" s="8">
        <v>0</v>
      </c>
      <c r="G51" s="14">
        <v>172.32</v>
      </c>
    </row>
    <row r="52" spans="1:7" x14ac:dyDescent="0.25">
      <c r="A52" s="75">
        <v>41376</v>
      </c>
      <c r="B52" s="1">
        <v>41399</v>
      </c>
      <c r="C52" s="8">
        <v>8643.66</v>
      </c>
      <c r="D52" s="8">
        <v>295</v>
      </c>
      <c r="E52" s="8">
        <v>400</v>
      </c>
      <c r="F52" s="8">
        <v>35</v>
      </c>
      <c r="G52" s="14">
        <v>172.88</v>
      </c>
    </row>
    <row r="53" spans="1:7" x14ac:dyDescent="0.25">
      <c r="A53" s="75">
        <v>41346</v>
      </c>
      <c r="B53" s="1">
        <v>41369</v>
      </c>
      <c r="C53" s="8">
        <v>8835.7800000000007</v>
      </c>
      <c r="D53" s="8">
        <v>304</v>
      </c>
      <c r="E53" s="8">
        <v>300</v>
      </c>
      <c r="F53" s="8">
        <v>35</v>
      </c>
      <c r="G53" s="14">
        <v>180.4</v>
      </c>
    </row>
    <row r="54" spans="1:7" x14ac:dyDescent="0.25">
      <c r="A54" s="75">
        <v>41315</v>
      </c>
      <c r="B54" s="1">
        <v>41338</v>
      </c>
      <c r="C54" s="8">
        <v>8920.3799999999992</v>
      </c>
      <c r="D54" s="8">
        <v>283</v>
      </c>
      <c r="E54" s="8">
        <v>525</v>
      </c>
      <c r="F54" s="8">
        <v>35</v>
      </c>
      <c r="G54" s="14">
        <v>158.80000000000001</v>
      </c>
    </row>
    <row r="55" spans="1:7" x14ac:dyDescent="0.25">
      <c r="A55" s="75">
        <v>41287</v>
      </c>
      <c r="B55" s="1">
        <v>41310</v>
      </c>
      <c r="C55" s="8">
        <v>8939.92</v>
      </c>
      <c r="D55" s="8">
        <v>296</v>
      </c>
      <c r="E55" s="8">
        <v>0</v>
      </c>
      <c r="F55" s="8">
        <v>35</v>
      </c>
      <c r="G55" s="14">
        <v>171.16</v>
      </c>
    </row>
    <row r="56" spans="1:7" ht="15.75" thickBot="1" x14ac:dyDescent="0.3">
      <c r="A56" s="75">
        <v>41256</v>
      </c>
      <c r="B56" s="60">
        <v>41279</v>
      </c>
      <c r="C56" s="59">
        <v>8131.52</v>
      </c>
      <c r="D56" s="59">
        <v>238</v>
      </c>
      <c r="E56" s="59">
        <v>247</v>
      </c>
      <c r="F56" s="59">
        <v>0</v>
      </c>
      <c r="G56" s="66">
        <v>155.88999999999999</v>
      </c>
    </row>
    <row r="57" spans="1:7" x14ac:dyDescent="0.25">
      <c r="A57" s="70"/>
      <c r="B57" s="67"/>
      <c r="C57" s="56" t="s">
        <v>134</v>
      </c>
      <c r="D57" s="29">
        <f>SUM(D45:D56)</f>
        <v>3151</v>
      </c>
      <c r="E57" s="29">
        <f t="shared" ref="E57:G57" si="1">SUM(E45:E56)</f>
        <v>3667</v>
      </c>
      <c r="F57" s="29">
        <f t="shared" si="1"/>
        <v>140</v>
      </c>
      <c r="G57" s="13">
        <f t="shared" si="1"/>
        <v>1990.1100000000001</v>
      </c>
    </row>
    <row r="58" spans="1:7" ht="15.75" thickBot="1" x14ac:dyDescent="0.3">
      <c r="A58" s="71"/>
      <c r="B58" s="36"/>
      <c r="C58" s="64" t="s">
        <v>38</v>
      </c>
      <c r="D58" s="20">
        <f>AVERAGE(D45:D56)</f>
        <v>262.58333333333331</v>
      </c>
      <c r="E58" s="20"/>
      <c r="F58" s="20"/>
      <c r="G58" s="15"/>
    </row>
    <row r="59" spans="1:7" ht="15.75" thickBot="1" x14ac:dyDescent="0.3">
      <c r="A59" s="259">
        <v>2012</v>
      </c>
      <c r="B59" s="260"/>
      <c r="C59" s="260"/>
      <c r="D59" s="260"/>
      <c r="E59" s="260"/>
      <c r="F59" s="260"/>
      <c r="G59" s="261"/>
    </row>
    <row r="60" spans="1:7" x14ac:dyDescent="0.25">
      <c r="A60" s="35" t="s">
        <v>147</v>
      </c>
      <c r="B60" s="35" t="s">
        <v>4</v>
      </c>
      <c r="C60" s="56" t="s">
        <v>139</v>
      </c>
      <c r="D60" s="56" t="s">
        <v>5</v>
      </c>
      <c r="E60" s="61" t="s">
        <v>144</v>
      </c>
      <c r="F60" s="61" t="s">
        <v>145</v>
      </c>
      <c r="G60" s="57" t="s">
        <v>146</v>
      </c>
    </row>
    <row r="61" spans="1:7" x14ac:dyDescent="0.25">
      <c r="A61" s="75">
        <v>41225</v>
      </c>
      <c r="B61" s="1">
        <v>41248</v>
      </c>
      <c r="C61" s="55">
        <v>7280.48</v>
      </c>
      <c r="D61" s="55">
        <v>247</v>
      </c>
      <c r="E61" s="55">
        <v>300</v>
      </c>
      <c r="F61" s="55">
        <v>35</v>
      </c>
      <c r="G61" s="65">
        <v>138.83000000000001</v>
      </c>
    </row>
    <row r="62" spans="1:7" x14ac:dyDescent="0.25">
      <c r="A62" s="75">
        <v>41194</v>
      </c>
      <c r="B62" s="1">
        <v>41218</v>
      </c>
      <c r="C62" s="8">
        <v>6943.76</v>
      </c>
      <c r="D62" s="8">
        <v>202</v>
      </c>
      <c r="E62" s="8">
        <v>481</v>
      </c>
      <c r="F62" s="8">
        <v>0</v>
      </c>
      <c r="G62" s="14">
        <v>131.63999999999999</v>
      </c>
    </row>
    <row r="63" spans="1:7" x14ac:dyDescent="0.25">
      <c r="A63" s="75">
        <v>41164</v>
      </c>
      <c r="B63" s="1">
        <v>41187</v>
      </c>
      <c r="C63" s="8">
        <v>7093.54</v>
      </c>
      <c r="D63" s="8">
        <v>239</v>
      </c>
      <c r="E63" s="8">
        <v>0</v>
      </c>
      <c r="F63" s="8">
        <v>35</v>
      </c>
      <c r="G63" s="14">
        <v>132.27000000000001</v>
      </c>
    </row>
    <row r="64" spans="1:7" x14ac:dyDescent="0.25">
      <c r="A64" s="75">
        <v>41134</v>
      </c>
      <c r="B64" s="1">
        <v>41157</v>
      </c>
      <c r="C64" s="8">
        <v>6926.27</v>
      </c>
      <c r="D64" s="8">
        <v>241</v>
      </c>
      <c r="E64" s="8">
        <v>207</v>
      </c>
      <c r="F64" s="8">
        <v>35</v>
      </c>
      <c r="G64" s="14">
        <v>136.61000000000001</v>
      </c>
    </row>
    <row r="65" spans="1:7" x14ac:dyDescent="0.25">
      <c r="A65" s="75">
        <v>41103</v>
      </c>
      <c r="B65" s="1">
        <v>41126</v>
      </c>
      <c r="C65" s="8">
        <v>6961.66</v>
      </c>
      <c r="D65" s="8">
        <v>207</v>
      </c>
      <c r="E65" s="8">
        <v>204</v>
      </c>
      <c r="F65" s="8">
        <v>0</v>
      </c>
      <c r="G65" s="14">
        <v>136.6</v>
      </c>
    </row>
    <row r="66" spans="1:7" x14ac:dyDescent="0.25">
      <c r="A66" s="75">
        <v>41072</v>
      </c>
      <c r="B66" s="1">
        <v>41095</v>
      </c>
      <c r="C66" s="8">
        <v>7029.06</v>
      </c>
      <c r="D66" s="8">
        <v>204</v>
      </c>
      <c r="E66" s="8">
        <v>300</v>
      </c>
      <c r="F66" s="8">
        <v>0</v>
      </c>
      <c r="G66" s="14">
        <v>133.41999999999999</v>
      </c>
    </row>
    <row r="67" spans="1:7" x14ac:dyDescent="0.25">
      <c r="A67" s="75">
        <v>41042</v>
      </c>
      <c r="B67" s="1">
        <v>41065</v>
      </c>
      <c r="C67" s="8">
        <v>7195.64</v>
      </c>
      <c r="D67" s="8">
        <v>214</v>
      </c>
      <c r="E67" s="8">
        <v>300</v>
      </c>
      <c r="F67" s="8">
        <v>0</v>
      </c>
      <c r="G67" s="14">
        <v>883.64</v>
      </c>
    </row>
    <row r="68" spans="1:7" x14ac:dyDescent="0.25">
      <c r="A68" s="75">
        <v>41011</v>
      </c>
      <c r="B68" s="1">
        <v>41034</v>
      </c>
      <c r="C68" s="8">
        <v>6612</v>
      </c>
      <c r="D68" s="8">
        <v>207</v>
      </c>
      <c r="E68" s="8">
        <v>300</v>
      </c>
      <c r="F68" s="8">
        <v>25</v>
      </c>
      <c r="G68" s="14">
        <v>0</v>
      </c>
    </row>
    <row r="69" spans="1:7" x14ac:dyDescent="0.25">
      <c r="A69" s="75">
        <v>40981</v>
      </c>
      <c r="B69" s="1">
        <v>41004</v>
      </c>
      <c r="C69" s="8">
        <v>6887</v>
      </c>
      <c r="D69" s="8">
        <v>216</v>
      </c>
      <c r="E69" s="8">
        <v>300</v>
      </c>
      <c r="F69" s="8">
        <v>0</v>
      </c>
      <c r="G69" s="14">
        <v>0</v>
      </c>
    </row>
    <row r="70" spans="1:7" x14ac:dyDescent="0.25">
      <c r="A70" s="75">
        <v>40949</v>
      </c>
      <c r="B70" s="1">
        <v>40973</v>
      </c>
      <c r="C70" s="8">
        <v>7187</v>
      </c>
      <c r="D70" s="8">
        <v>225</v>
      </c>
      <c r="E70" s="8">
        <v>218</v>
      </c>
      <c r="F70" s="8">
        <v>0</v>
      </c>
      <c r="G70" s="14">
        <v>0</v>
      </c>
    </row>
    <row r="71" spans="1:7" x14ac:dyDescent="0.25">
      <c r="A71" s="75">
        <v>40921</v>
      </c>
      <c r="B71" s="1">
        <v>40944</v>
      </c>
      <c r="C71" s="8">
        <v>7405</v>
      </c>
      <c r="D71" s="8">
        <v>218</v>
      </c>
      <c r="E71" s="8">
        <v>275</v>
      </c>
      <c r="F71" s="8">
        <v>0</v>
      </c>
      <c r="G71" s="14">
        <v>0</v>
      </c>
    </row>
    <row r="72" spans="1:7" ht="15.75" thickBot="1" x14ac:dyDescent="0.3">
      <c r="A72" s="75">
        <v>40890</v>
      </c>
      <c r="B72" s="60">
        <v>40913</v>
      </c>
      <c r="C72" s="59">
        <v>7680</v>
      </c>
      <c r="D72" s="59">
        <v>226</v>
      </c>
      <c r="E72" s="59">
        <v>300</v>
      </c>
      <c r="F72" s="59">
        <v>0</v>
      </c>
      <c r="G72" s="66">
        <v>0</v>
      </c>
    </row>
    <row r="73" spans="1:7" x14ac:dyDescent="0.25">
      <c r="A73" s="70"/>
      <c r="B73" s="67"/>
      <c r="C73" s="56" t="s">
        <v>134</v>
      </c>
      <c r="D73" s="29">
        <f>SUM(D61:D72)</f>
        <v>2646</v>
      </c>
      <c r="E73" s="29">
        <f t="shared" ref="E73:G73" si="2">SUM(E61:E72)</f>
        <v>3185</v>
      </c>
      <c r="F73" s="29">
        <f t="shared" si="2"/>
        <v>130</v>
      </c>
      <c r="G73" s="13">
        <f t="shared" si="2"/>
        <v>1693.01</v>
      </c>
    </row>
    <row r="74" spans="1:7" ht="15.75" thickBot="1" x14ac:dyDescent="0.3">
      <c r="A74" s="71"/>
      <c r="B74" s="36"/>
      <c r="C74" s="64" t="s">
        <v>38</v>
      </c>
      <c r="D74" s="20">
        <f>AVERAGE(D61:D72)</f>
        <v>220.5</v>
      </c>
      <c r="E74" s="20"/>
      <c r="F74" s="20"/>
      <c r="G74" s="15"/>
    </row>
    <row r="75" spans="1:7" ht="15.75" thickBot="1" x14ac:dyDescent="0.3">
      <c r="A75" s="259">
        <v>2011</v>
      </c>
      <c r="B75" s="260"/>
      <c r="C75" s="260"/>
      <c r="D75" s="260"/>
      <c r="E75" s="260"/>
      <c r="F75" s="260"/>
      <c r="G75" s="261"/>
    </row>
    <row r="76" spans="1:7" x14ac:dyDescent="0.25">
      <c r="A76" s="35" t="s">
        <v>147</v>
      </c>
      <c r="B76" s="35" t="s">
        <v>4</v>
      </c>
      <c r="C76" s="56" t="s">
        <v>139</v>
      </c>
      <c r="D76" s="56" t="s">
        <v>5</v>
      </c>
      <c r="E76" s="61" t="s">
        <v>144</v>
      </c>
      <c r="F76" s="61" t="s">
        <v>145</v>
      </c>
      <c r="G76" s="57" t="s">
        <v>146</v>
      </c>
    </row>
    <row r="77" spans="1:7" x14ac:dyDescent="0.25">
      <c r="A77" s="75">
        <v>40858</v>
      </c>
      <c r="B77" s="1">
        <v>40882</v>
      </c>
      <c r="C77" s="55">
        <v>7980</v>
      </c>
      <c r="D77" s="55">
        <v>235</v>
      </c>
      <c r="E77" s="55">
        <v>0</v>
      </c>
      <c r="F77" s="55">
        <v>0</v>
      </c>
      <c r="G77" s="65">
        <v>0</v>
      </c>
    </row>
    <row r="78" spans="1:7" x14ac:dyDescent="0.25">
      <c r="A78" s="75" t="s">
        <v>167</v>
      </c>
      <c r="B78" s="1"/>
      <c r="C78" s="8"/>
      <c r="D78" s="8"/>
      <c r="E78" s="8"/>
      <c r="F78" s="8"/>
      <c r="G78" s="14"/>
    </row>
    <row r="79" spans="1:7" x14ac:dyDescent="0.25">
      <c r="A79" s="75" t="s">
        <v>167</v>
      </c>
      <c r="B79" s="1"/>
      <c r="C79" s="8"/>
      <c r="D79" s="8"/>
      <c r="E79" s="8"/>
      <c r="F79" s="8"/>
      <c r="G79" s="14"/>
    </row>
    <row r="80" spans="1:7" x14ac:dyDescent="0.25">
      <c r="A80" s="75" t="s">
        <v>167</v>
      </c>
      <c r="B80" s="1"/>
      <c r="C80" s="8"/>
      <c r="D80" s="8"/>
      <c r="E80" s="8"/>
      <c r="F80" s="8"/>
      <c r="G80" s="14"/>
    </row>
    <row r="81" spans="1:7" x14ac:dyDescent="0.25">
      <c r="A81" s="75" t="s">
        <v>167</v>
      </c>
      <c r="B81" s="1"/>
      <c r="C81" s="8"/>
      <c r="D81" s="8"/>
      <c r="E81" s="8"/>
      <c r="F81" s="8"/>
      <c r="G81" s="14"/>
    </row>
    <row r="82" spans="1:7" x14ac:dyDescent="0.25">
      <c r="A82" s="75" t="s">
        <v>167</v>
      </c>
      <c r="B82" s="1"/>
      <c r="C82" s="8"/>
      <c r="D82" s="8"/>
      <c r="E82" s="8"/>
      <c r="F82" s="8"/>
      <c r="G82" s="14"/>
    </row>
    <row r="83" spans="1:7" x14ac:dyDescent="0.25">
      <c r="A83" s="75" t="s">
        <v>167</v>
      </c>
      <c r="B83" s="1"/>
      <c r="C83" s="8"/>
      <c r="D83" s="8"/>
      <c r="E83" s="8"/>
      <c r="F83" s="8"/>
      <c r="G83" s="14"/>
    </row>
    <row r="84" spans="1:7" x14ac:dyDescent="0.25">
      <c r="A84" s="75" t="s">
        <v>167</v>
      </c>
      <c r="B84" s="1"/>
      <c r="C84" s="8"/>
      <c r="D84" s="8"/>
      <c r="E84" s="8"/>
      <c r="F84" s="8"/>
      <c r="G84" s="14"/>
    </row>
    <row r="85" spans="1:7" x14ac:dyDescent="0.25">
      <c r="A85" s="75" t="s">
        <v>167</v>
      </c>
      <c r="B85" s="1"/>
      <c r="C85" s="8"/>
      <c r="D85" s="8"/>
      <c r="E85" s="8"/>
      <c r="F85" s="8"/>
      <c r="G85" s="14"/>
    </row>
    <row r="86" spans="1:7" x14ac:dyDescent="0.25">
      <c r="A86" s="75" t="s">
        <v>167</v>
      </c>
      <c r="B86" s="1"/>
      <c r="C86" s="8"/>
      <c r="D86" s="8"/>
      <c r="E86" s="8"/>
      <c r="F86" s="8"/>
      <c r="G86" s="14"/>
    </row>
    <row r="87" spans="1:7" x14ac:dyDescent="0.25">
      <c r="A87" s="75" t="s">
        <v>167</v>
      </c>
      <c r="B87" s="1"/>
      <c r="C87" s="8"/>
      <c r="D87" s="8"/>
      <c r="E87" s="8"/>
      <c r="F87" s="8"/>
      <c r="G87" s="14"/>
    </row>
    <row r="88" spans="1:7" ht="15.75" thickBot="1" x14ac:dyDescent="0.3">
      <c r="A88" s="75" t="s">
        <v>167</v>
      </c>
      <c r="B88" s="60"/>
      <c r="C88" s="59"/>
      <c r="D88" s="59"/>
      <c r="E88" s="59"/>
      <c r="F88" s="59"/>
      <c r="G88" s="66"/>
    </row>
    <row r="89" spans="1:7" x14ac:dyDescent="0.25">
      <c r="A89" s="70"/>
      <c r="B89" s="67"/>
      <c r="C89" s="56" t="s">
        <v>134</v>
      </c>
      <c r="D89" s="29">
        <f>SUM(D77:D88)</f>
        <v>235</v>
      </c>
      <c r="E89" s="29">
        <f t="shared" ref="E89:G89" si="3">SUM(E77:E88)</f>
        <v>0</v>
      </c>
      <c r="F89" s="29">
        <f t="shared" si="3"/>
        <v>0</v>
      </c>
      <c r="G89" s="13">
        <f t="shared" si="3"/>
        <v>0</v>
      </c>
    </row>
    <row r="90" spans="1:7" ht="15.75" thickBot="1" x14ac:dyDescent="0.3">
      <c r="A90" s="71"/>
      <c r="B90" s="36"/>
      <c r="C90" s="64" t="s">
        <v>38</v>
      </c>
      <c r="D90" s="20">
        <f>AVERAGE(D77:D88)</f>
        <v>235</v>
      </c>
      <c r="E90" s="20"/>
      <c r="F90" s="20"/>
      <c r="G90" s="15"/>
    </row>
    <row r="91" spans="1:7" ht="15.75" thickBot="1" x14ac:dyDescent="0.3">
      <c r="A91" s="259">
        <v>2010</v>
      </c>
      <c r="B91" s="260"/>
      <c r="C91" s="260"/>
      <c r="D91" s="260"/>
      <c r="E91" s="260"/>
      <c r="F91" s="260"/>
      <c r="G91" s="261"/>
    </row>
    <row r="92" spans="1:7" x14ac:dyDescent="0.25">
      <c r="A92" s="35" t="s">
        <v>147</v>
      </c>
      <c r="B92" s="35" t="s">
        <v>4</v>
      </c>
      <c r="C92" s="56" t="s">
        <v>139</v>
      </c>
      <c r="D92" s="56" t="s">
        <v>5</v>
      </c>
      <c r="E92" s="61" t="s">
        <v>144</v>
      </c>
      <c r="F92" s="61" t="s">
        <v>145</v>
      </c>
      <c r="G92" s="57" t="s">
        <v>146</v>
      </c>
    </row>
    <row r="93" spans="1:7" x14ac:dyDescent="0.25">
      <c r="A93" s="75">
        <v>40494</v>
      </c>
      <c r="B93" s="1">
        <v>40517</v>
      </c>
      <c r="C93" s="55">
        <v>0</v>
      </c>
      <c r="D93" s="55">
        <v>0</v>
      </c>
      <c r="E93" s="55">
        <v>448</v>
      </c>
      <c r="F93" s="55">
        <v>0</v>
      </c>
      <c r="G93" s="65">
        <v>0</v>
      </c>
    </row>
    <row r="94" spans="1:7" x14ac:dyDescent="0.25">
      <c r="A94" s="75">
        <v>40464</v>
      </c>
      <c r="B94" s="1">
        <v>40487</v>
      </c>
      <c r="C94" s="8">
        <v>448</v>
      </c>
      <c r="D94" s="8">
        <v>15</v>
      </c>
      <c r="E94" s="8">
        <v>100</v>
      </c>
      <c r="F94" s="8">
        <v>0</v>
      </c>
      <c r="G94" s="14">
        <v>0</v>
      </c>
    </row>
    <row r="95" spans="1:7" x14ac:dyDescent="0.25">
      <c r="A95" s="75">
        <v>40433</v>
      </c>
      <c r="B95" s="1">
        <v>40456</v>
      </c>
      <c r="C95" s="8">
        <v>548</v>
      </c>
      <c r="D95" s="8">
        <v>17</v>
      </c>
      <c r="E95" s="8">
        <v>250.61</v>
      </c>
      <c r="F95" s="8">
        <v>0</v>
      </c>
      <c r="G95" s="14">
        <v>0</v>
      </c>
    </row>
    <row r="96" spans="1:7" x14ac:dyDescent="0.25">
      <c r="A96" s="75">
        <v>40403</v>
      </c>
      <c r="B96" s="1">
        <v>40426</v>
      </c>
      <c r="C96" s="8">
        <v>798.61</v>
      </c>
      <c r="D96" s="8">
        <v>24</v>
      </c>
      <c r="E96" s="8">
        <v>200</v>
      </c>
      <c r="F96" s="8">
        <v>0</v>
      </c>
      <c r="G96" s="14">
        <v>0</v>
      </c>
    </row>
    <row r="97" spans="1:8" x14ac:dyDescent="0.25">
      <c r="A97" s="75">
        <v>40372</v>
      </c>
      <c r="B97" s="1">
        <v>40395</v>
      </c>
      <c r="C97" s="8">
        <v>786.06</v>
      </c>
      <c r="D97" s="8">
        <v>24</v>
      </c>
      <c r="E97" s="8">
        <v>0</v>
      </c>
      <c r="F97" s="8">
        <v>0</v>
      </c>
      <c r="G97" s="14">
        <v>0</v>
      </c>
    </row>
    <row r="98" spans="1:8" x14ac:dyDescent="0.25">
      <c r="A98" s="75" t="s">
        <v>167</v>
      </c>
      <c r="B98" s="1"/>
      <c r="C98" s="8"/>
      <c r="D98" s="8"/>
      <c r="E98" s="8"/>
      <c r="F98" s="8"/>
      <c r="G98" s="14"/>
      <c r="H98" s="113" t="s">
        <v>203</v>
      </c>
    </row>
    <row r="99" spans="1:8" x14ac:dyDescent="0.25">
      <c r="A99" s="75" t="s">
        <v>167</v>
      </c>
      <c r="B99" s="1"/>
      <c r="C99" s="8"/>
      <c r="D99" s="8"/>
      <c r="E99" s="8"/>
      <c r="F99" s="8"/>
      <c r="G99" s="14"/>
    </row>
    <row r="100" spans="1:8" x14ac:dyDescent="0.25">
      <c r="A100" s="75" t="s">
        <v>167</v>
      </c>
      <c r="B100" s="1"/>
      <c r="C100" s="8"/>
      <c r="D100" s="8"/>
      <c r="E100" s="8"/>
      <c r="F100" s="8"/>
      <c r="G100" s="14"/>
    </row>
    <row r="101" spans="1:8" x14ac:dyDescent="0.25">
      <c r="A101" s="75" t="s">
        <v>167</v>
      </c>
      <c r="B101" s="1"/>
      <c r="C101" s="8"/>
      <c r="D101" s="8"/>
      <c r="E101" s="8"/>
      <c r="F101" s="8"/>
      <c r="G101" s="14"/>
    </row>
    <row r="102" spans="1:8" x14ac:dyDescent="0.25">
      <c r="A102" s="75" t="s">
        <v>167</v>
      </c>
      <c r="B102" s="1"/>
      <c r="C102" s="8"/>
      <c r="D102" s="8"/>
      <c r="E102" s="8"/>
      <c r="F102" s="8"/>
      <c r="G102" s="14"/>
    </row>
    <row r="103" spans="1:8" x14ac:dyDescent="0.25">
      <c r="A103" s="75" t="s">
        <v>167</v>
      </c>
      <c r="B103" s="1"/>
      <c r="C103" s="8"/>
      <c r="D103" s="8"/>
      <c r="E103" s="8"/>
      <c r="F103" s="8"/>
      <c r="G103" s="14"/>
    </row>
    <row r="104" spans="1:8" ht="15.75" thickBot="1" x14ac:dyDescent="0.3">
      <c r="A104" s="75" t="s">
        <v>167</v>
      </c>
      <c r="B104" s="60"/>
      <c r="C104" s="59"/>
      <c r="D104" s="59"/>
      <c r="E104" s="59"/>
      <c r="F104" s="59"/>
      <c r="G104" s="66"/>
    </row>
    <row r="105" spans="1:8" x14ac:dyDescent="0.25">
      <c r="A105" s="70"/>
      <c r="B105" s="67"/>
      <c r="C105" s="56" t="s">
        <v>134</v>
      </c>
      <c r="D105" s="29">
        <f>SUM(D93:D104)</f>
        <v>80</v>
      </c>
      <c r="E105" s="29">
        <f t="shared" ref="E105:G105" si="4">SUM(E93:E104)</f>
        <v>998.61</v>
      </c>
      <c r="F105" s="29">
        <f t="shared" si="4"/>
        <v>0</v>
      </c>
      <c r="G105" s="13">
        <f t="shared" si="4"/>
        <v>0</v>
      </c>
    </row>
    <row r="106" spans="1:8" ht="15.75" thickBot="1" x14ac:dyDescent="0.3">
      <c r="A106" s="71"/>
      <c r="B106" s="36"/>
      <c r="C106" s="64" t="s">
        <v>38</v>
      </c>
      <c r="D106" s="20">
        <f>AVERAGE(D93:D104)</f>
        <v>16</v>
      </c>
      <c r="E106" s="20"/>
      <c r="F106" s="20"/>
      <c r="G106" s="15"/>
    </row>
  </sheetData>
  <sortState ref="A3:G15">
    <sortCondition descending="1" ref="B3"/>
  </sortState>
  <mergeCells count="7">
    <mergeCell ref="B1:D1"/>
    <mergeCell ref="A91:G91"/>
    <mergeCell ref="A11:G11"/>
    <mergeCell ref="A27:G27"/>
    <mergeCell ref="A43:G43"/>
    <mergeCell ref="A59:G59"/>
    <mergeCell ref="A75:G75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4"/>
  <sheetViews>
    <sheetView workbookViewId="0"/>
  </sheetViews>
  <sheetFormatPr defaultRowHeight="15" x14ac:dyDescent="0.25"/>
  <cols>
    <col min="1" max="1" width="8.85546875" style="111" bestFit="1" customWidth="1"/>
    <col min="2" max="2" width="11.85546875" style="111" bestFit="1" customWidth="1"/>
    <col min="3" max="3" width="12.28515625" style="111" bestFit="1" customWidth="1"/>
    <col min="4" max="4" width="11.5703125" style="111" bestFit="1" customWidth="1"/>
    <col min="5" max="5" width="7.85546875" style="111" bestFit="1" customWidth="1"/>
    <col min="6" max="6" width="9.42578125" style="111" bestFit="1" customWidth="1"/>
    <col min="7" max="7" width="13.140625" style="111" bestFit="1" customWidth="1"/>
    <col min="8" max="8" width="18.85546875" style="111" bestFit="1" customWidth="1"/>
    <col min="9" max="16384" width="9.140625" style="111"/>
  </cols>
  <sheetData>
    <row r="1" spans="1:8" ht="15.75" thickBot="1" x14ac:dyDescent="0.3">
      <c r="B1" s="249" t="s">
        <v>173</v>
      </c>
      <c r="C1" s="250"/>
      <c r="D1" s="251"/>
    </row>
    <row r="2" spans="1:8" x14ac:dyDescent="0.25">
      <c r="B2" s="266" t="s">
        <v>174</v>
      </c>
      <c r="C2" s="267"/>
      <c r="D2" s="13">
        <v>15381.85</v>
      </c>
    </row>
    <row r="3" spans="1:8" ht="15.75" thickBot="1" x14ac:dyDescent="0.3">
      <c r="B3" s="271" t="s">
        <v>179</v>
      </c>
      <c r="C3" s="272"/>
      <c r="D3" s="15">
        <f>D2-G83-G74-G58-G42-G26</f>
        <v>7429.9</v>
      </c>
      <c r="F3" s="164"/>
    </row>
    <row r="4" spans="1:8" ht="15.75" thickBot="1" x14ac:dyDescent="0.3">
      <c r="A4" s="9"/>
      <c r="B4" s="134" t="s">
        <v>25</v>
      </c>
      <c r="C4" s="92" t="s">
        <v>208</v>
      </c>
      <c r="D4" s="142" t="s">
        <v>141</v>
      </c>
    </row>
    <row r="5" spans="1:8" x14ac:dyDescent="0.25">
      <c r="B5" s="70">
        <v>2015</v>
      </c>
      <c r="C5" s="94"/>
      <c r="D5" s="173"/>
    </row>
    <row r="6" spans="1:8" x14ac:dyDescent="0.25">
      <c r="B6" s="23">
        <v>2014</v>
      </c>
      <c r="C6" s="154">
        <f>B42</f>
        <v>2735.15</v>
      </c>
      <c r="D6" s="127">
        <f>B43</f>
        <v>227.92916666666667</v>
      </c>
    </row>
    <row r="7" spans="1:8" x14ac:dyDescent="0.25">
      <c r="B7" s="23">
        <v>2013</v>
      </c>
      <c r="C7" s="154">
        <f>B58</f>
        <v>3038.89</v>
      </c>
      <c r="D7" s="127">
        <f>B59</f>
        <v>253.24083333333331</v>
      </c>
    </row>
    <row r="8" spans="1:8" x14ac:dyDescent="0.25">
      <c r="B8" s="23">
        <v>2012</v>
      </c>
      <c r="C8" s="154">
        <f>B74</f>
        <v>2811.56</v>
      </c>
      <c r="D8" s="127">
        <f>B75</f>
        <v>234.29666666666665</v>
      </c>
    </row>
    <row r="9" spans="1:8" ht="15.75" thickBot="1" x14ac:dyDescent="0.3">
      <c r="B9" s="172">
        <v>2011</v>
      </c>
      <c r="C9" s="154">
        <f>B83</f>
        <v>1425</v>
      </c>
      <c r="D9" s="127">
        <f>B84</f>
        <v>285</v>
      </c>
      <c r="F9" s="164"/>
    </row>
    <row r="10" spans="1:8" ht="15.75" thickBot="1" x14ac:dyDescent="0.3">
      <c r="B10" s="134" t="s">
        <v>132</v>
      </c>
      <c r="C10" s="30">
        <f>SUM(C9,C8,C7)</f>
        <v>7275.4499999999989</v>
      </c>
      <c r="D10" s="48">
        <f>AVERAGE(D6:D9)</f>
        <v>250.11666666666665</v>
      </c>
      <c r="F10" s="164"/>
    </row>
    <row r="11" spans="1:8" ht="15.75" thickBot="1" x14ac:dyDescent="0.3">
      <c r="D11" s="165"/>
      <c r="E11" s="165"/>
      <c r="F11" s="164"/>
    </row>
    <row r="12" spans="1:8" ht="15.75" thickBot="1" x14ac:dyDescent="0.3">
      <c r="A12" s="268">
        <v>2015</v>
      </c>
      <c r="B12" s="269"/>
      <c r="C12" s="269"/>
      <c r="D12" s="269"/>
      <c r="E12" s="269"/>
      <c r="F12" s="269"/>
      <c r="G12" s="270"/>
    </row>
    <row r="13" spans="1:8" ht="15.75" thickBot="1" x14ac:dyDescent="0.3">
      <c r="A13" s="6" t="s">
        <v>0</v>
      </c>
      <c r="B13" s="136" t="s">
        <v>153</v>
      </c>
      <c r="C13" s="6" t="s">
        <v>175</v>
      </c>
      <c r="D13" s="6" t="s">
        <v>162</v>
      </c>
      <c r="E13" s="6" t="s">
        <v>176</v>
      </c>
      <c r="F13" s="6" t="s">
        <v>177</v>
      </c>
      <c r="G13" s="6" t="s">
        <v>178</v>
      </c>
      <c r="H13" s="166"/>
    </row>
    <row r="14" spans="1:8" x14ac:dyDescent="0.25">
      <c r="A14" s="105">
        <v>41974</v>
      </c>
      <c r="B14" s="167"/>
      <c r="C14" s="168"/>
      <c r="D14" s="168"/>
      <c r="E14" s="168"/>
      <c r="F14" s="168"/>
      <c r="G14" s="169">
        <f>B14-C14-D14-E14-F14</f>
        <v>0</v>
      </c>
    </row>
    <row r="15" spans="1:8" x14ac:dyDescent="0.25">
      <c r="A15" s="106">
        <v>41944</v>
      </c>
      <c r="B15" s="155"/>
      <c r="C15" s="8"/>
      <c r="D15" s="8"/>
      <c r="E15" s="8"/>
      <c r="F15" s="8"/>
      <c r="G15" s="14">
        <f>B15-C15-D15-E15-F15</f>
        <v>0</v>
      </c>
    </row>
    <row r="16" spans="1:8" x14ac:dyDescent="0.25">
      <c r="A16" s="105">
        <v>41913</v>
      </c>
      <c r="B16" s="155"/>
      <c r="C16" s="8"/>
      <c r="D16" s="8"/>
      <c r="E16" s="8"/>
      <c r="F16" s="8"/>
      <c r="G16" s="14">
        <f t="shared" ref="G16:G24" si="0">B16-C16-D16-E16-F16</f>
        <v>0</v>
      </c>
    </row>
    <row r="17" spans="1:7" x14ac:dyDescent="0.25">
      <c r="A17" s="106">
        <v>41883</v>
      </c>
      <c r="B17" s="155"/>
      <c r="C17" s="8"/>
      <c r="D17" s="8"/>
      <c r="E17" s="8"/>
      <c r="F17" s="8"/>
      <c r="G17" s="14">
        <f t="shared" si="0"/>
        <v>0</v>
      </c>
    </row>
    <row r="18" spans="1:7" x14ac:dyDescent="0.25">
      <c r="A18" s="105">
        <v>41852</v>
      </c>
      <c r="B18" s="155"/>
      <c r="C18" s="8"/>
      <c r="D18" s="8"/>
      <c r="E18" s="8"/>
      <c r="F18" s="8"/>
      <c r="G18" s="14">
        <f t="shared" si="0"/>
        <v>0</v>
      </c>
    </row>
    <row r="19" spans="1:7" x14ac:dyDescent="0.25">
      <c r="A19" s="106">
        <v>41821</v>
      </c>
      <c r="B19" s="155"/>
      <c r="C19" s="8"/>
      <c r="D19" s="8"/>
      <c r="E19" s="8"/>
      <c r="F19" s="8"/>
      <c r="G19" s="14">
        <f t="shared" si="0"/>
        <v>0</v>
      </c>
    </row>
    <row r="20" spans="1:7" x14ac:dyDescent="0.25">
      <c r="A20" s="105">
        <v>41791</v>
      </c>
      <c r="B20" s="155"/>
      <c r="C20" s="8"/>
      <c r="D20" s="8"/>
      <c r="E20" s="8"/>
      <c r="F20" s="8"/>
      <c r="G20" s="14">
        <f t="shared" si="0"/>
        <v>0</v>
      </c>
    </row>
    <row r="21" spans="1:7" x14ac:dyDescent="0.25">
      <c r="A21" s="106">
        <v>41760</v>
      </c>
      <c r="B21" s="155"/>
      <c r="C21" s="8"/>
      <c r="D21" s="8"/>
      <c r="E21" s="8"/>
      <c r="F21" s="8"/>
      <c r="G21" s="14">
        <f t="shared" si="0"/>
        <v>0</v>
      </c>
    </row>
    <row r="22" spans="1:7" x14ac:dyDescent="0.25">
      <c r="A22" s="105">
        <v>41730</v>
      </c>
      <c r="B22" s="155"/>
      <c r="C22" s="8"/>
      <c r="D22" s="8"/>
      <c r="E22" s="8"/>
      <c r="F22" s="8"/>
      <c r="G22" s="14">
        <f t="shared" si="0"/>
        <v>0</v>
      </c>
    </row>
    <row r="23" spans="1:7" x14ac:dyDescent="0.25">
      <c r="A23" s="106">
        <v>41699</v>
      </c>
      <c r="B23" s="155"/>
      <c r="C23" s="8"/>
      <c r="D23" s="8"/>
      <c r="E23" s="8"/>
      <c r="F23" s="8"/>
      <c r="G23" s="14">
        <f t="shared" si="0"/>
        <v>0</v>
      </c>
    </row>
    <row r="24" spans="1:7" x14ac:dyDescent="0.25">
      <c r="A24" s="105">
        <v>41671</v>
      </c>
      <c r="B24" s="155"/>
      <c r="C24" s="8"/>
      <c r="D24" s="8"/>
      <c r="E24" s="8"/>
      <c r="F24" s="8"/>
      <c r="G24" s="14">
        <f t="shared" si="0"/>
        <v>0</v>
      </c>
    </row>
    <row r="25" spans="1:7" ht="15.75" thickBot="1" x14ac:dyDescent="0.3">
      <c r="A25" s="106">
        <v>41640</v>
      </c>
      <c r="B25" s="170"/>
      <c r="C25" s="59"/>
      <c r="D25" s="59"/>
      <c r="E25" s="59"/>
      <c r="F25" s="59"/>
      <c r="G25" s="66">
        <f>B25-C25-D25-E25-F25</f>
        <v>0</v>
      </c>
    </row>
    <row r="26" spans="1:7" x14ac:dyDescent="0.25">
      <c r="A26" s="171" t="s">
        <v>134</v>
      </c>
      <c r="B26" s="151">
        <f>SUM(B14:B25)</f>
        <v>0</v>
      </c>
      <c r="C26" s="68">
        <f t="shared" ref="C26:G26" si="1">SUM(C14:C25)</f>
        <v>0</v>
      </c>
      <c r="D26" s="68">
        <f t="shared" si="1"/>
        <v>0</v>
      </c>
      <c r="E26" s="68">
        <f t="shared" si="1"/>
        <v>0</v>
      </c>
      <c r="F26" s="68">
        <f t="shared" si="1"/>
        <v>0</v>
      </c>
      <c r="G26" s="69">
        <f t="shared" si="1"/>
        <v>0</v>
      </c>
    </row>
    <row r="27" spans="1:7" ht="15.75" thickBot="1" x14ac:dyDescent="0.3">
      <c r="A27" s="109" t="s">
        <v>38</v>
      </c>
      <c r="B27" s="146" t="e">
        <f>AVERAGE(B14:B25)</f>
        <v>#DIV/0!</v>
      </c>
      <c r="C27" s="97" t="e">
        <f t="shared" ref="C27:G27" si="2">AVERAGE(C14:C25)</f>
        <v>#DIV/0!</v>
      </c>
      <c r="D27" s="97" t="e">
        <f t="shared" si="2"/>
        <v>#DIV/0!</v>
      </c>
      <c r="E27" s="97" t="e">
        <f t="shared" si="2"/>
        <v>#DIV/0!</v>
      </c>
      <c r="F27" s="97" t="e">
        <f t="shared" si="2"/>
        <v>#DIV/0!</v>
      </c>
      <c r="G27" s="48">
        <f t="shared" si="2"/>
        <v>0</v>
      </c>
    </row>
    <row r="28" spans="1:7" ht="15.75" thickBot="1" x14ac:dyDescent="0.3">
      <c r="A28" s="268">
        <v>2014</v>
      </c>
      <c r="B28" s="269"/>
      <c r="C28" s="269"/>
      <c r="D28" s="269"/>
      <c r="E28" s="269"/>
      <c r="F28" s="269"/>
      <c r="G28" s="270"/>
    </row>
    <row r="29" spans="1:7" ht="15.75" thickBot="1" x14ac:dyDescent="0.3">
      <c r="A29" s="6" t="s">
        <v>0</v>
      </c>
      <c r="B29" s="136" t="s">
        <v>153</v>
      </c>
      <c r="C29" s="6" t="s">
        <v>175</v>
      </c>
      <c r="D29" s="6" t="s">
        <v>162</v>
      </c>
      <c r="E29" s="6" t="s">
        <v>176</v>
      </c>
      <c r="F29" s="6" t="s">
        <v>177</v>
      </c>
      <c r="G29" s="6" t="s">
        <v>178</v>
      </c>
    </row>
    <row r="30" spans="1:7" x14ac:dyDescent="0.25">
      <c r="A30" s="110">
        <v>41974</v>
      </c>
      <c r="B30" s="167">
        <v>250</v>
      </c>
      <c r="C30" s="168">
        <v>32.96</v>
      </c>
      <c r="D30" s="168">
        <v>0</v>
      </c>
      <c r="E30" s="168">
        <v>0</v>
      </c>
      <c r="F30" s="168">
        <v>0</v>
      </c>
      <c r="G30" s="169">
        <f>B30-C30-D30-E30-F30</f>
        <v>217.04</v>
      </c>
    </row>
    <row r="31" spans="1:7" x14ac:dyDescent="0.25">
      <c r="A31" s="108">
        <v>41944</v>
      </c>
      <c r="B31" s="155">
        <v>250</v>
      </c>
      <c r="C31" s="8">
        <v>30.7</v>
      </c>
      <c r="D31" s="8">
        <v>0</v>
      </c>
      <c r="E31" s="8">
        <v>0</v>
      </c>
      <c r="F31" s="8">
        <v>0</v>
      </c>
      <c r="G31" s="14">
        <f>B31-C31-D31-E31-F31</f>
        <v>219.3</v>
      </c>
    </row>
    <row r="32" spans="1:7" x14ac:dyDescent="0.25">
      <c r="A32" s="107">
        <v>41913</v>
      </c>
      <c r="B32" s="155">
        <v>250</v>
      </c>
      <c r="C32" s="8">
        <v>11.31</v>
      </c>
      <c r="D32" s="8">
        <v>0</v>
      </c>
      <c r="E32" s="8">
        <v>0</v>
      </c>
      <c r="F32" s="8">
        <v>0</v>
      </c>
      <c r="G32" s="14">
        <f t="shared" ref="G32:G40" si="3">B32-C32-D32-E32-F32</f>
        <v>238.69</v>
      </c>
    </row>
    <row r="33" spans="1:7" x14ac:dyDescent="0.25">
      <c r="A33" s="108">
        <v>41883</v>
      </c>
      <c r="B33" s="155">
        <v>270</v>
      </c>
      <c r="C33" s="8">
        <v>101.38</v>
      </c>
      <c r="D33" s="8">
        <v>12</v>
      </c>
      <c r="E33" s="8">
        <v>0</v>
      </c>
      <c r="F33" s="8">
        <v>0</v>
      </c>
      <c r="G33" s="14">
        <f t="shared" si="3"/>
        <v>156.62</v>
      </c>
    </row>
    <row r="34" spans="1:7" x14ac:dyDescent="0.25">
      <c r="A34" s="107">
        <v>41852</v>
      </c>
      <c r="B34" s="155">
        <v>0</v>
      </c>
      <c r="C34" s="8">
        <v>0</v>
      </c>
      <c r="D34" s="8">
        <v>0</v>
      </c>
      <c r="E34" s="8">
        <v>0</v>
      </c>
      <c r="F34" s="8">
        <v>0</v>
      </c>
      <c r="G34" s="14">
        <f t="shared" si="3"/>
        <v>0</v>
      </c>
    </row>
    <row r="35" spans="1:7" x14ac:dyDescent="0.25">
      <c r="A35" s="108">
        <v>41821</v>
      </c>
      <c r="B35" s="155">
        <v>260</v>
      </c>
      <c r="C35" s="8">
        <v>37.869999999999997</v>
      </c>
      <c r="D35" s="8">
        <v>0</v>
      </c>
      <c r="E35" s="8">
        <v>0</v>
      </c>
      <c r="F35" s="8">
        <v>0</v>
      </c>
      <c r="G35" s="14">
        <f t="shared" si="3"/>
        <v>222.13</v>
      </c>
    </row>
    <row r="36" spans="1:7" x14ac:dyDescent="0.25">
      <c r="A36" s="107">
        <v>41791</v>
      </c>
      <c r="B36" s="155">
        <v>250</v>
      </c>
      <c r="C36" s="8">
        <v>41.21</v>
      </c>
      <c r="D36" s="8">
        <v>0</v>
      </c>
      <c r="E36" s="8">
        <v>0</v>
      </c>
      <c r="F36" s="8">
        <v>0</v>
      </c>
      <c r="G36" s="14">
        <f t="shared" si="3"/>
        <v>208.79</v>
      </c>
    </row>
    <row r="37" spans="1:7" x14ac:dyDescent="0.25">
      <c r="A37" s="108">
        <v>41760</v>
      </c>
      <c r="B37" s="155">
        <v>250</v>
      </c>
      <c r="C37" s="8">
        <v>39.72</v>
      </c>
      <c r="D37" s="8">
        <v>0</v>
      </c>
      <c r="E37" s="8">
        <v>0</v>
      </c>
      <c r="F37" s="8">
        <v>0</v>
      </c>
      <c r="G37" s="14">
        <f t="shared" si="3"/>
        <v>210.28</v>
      </c>
    </row>
    <row r="38" spans="1:7" x14ac:dyDescent="0.25">
      <c r="A38" s="107">
        <v>41730</v>
      </c>
      <c r="B38" s="155">
        <v>235.15</v>
      </c>
      <c r="C38" s="8">
        <v>35.56</v>
      </c>
      <c r="D38" s="8">
        <v>0</v>
      </c>
      <c r="E38" s="8">
        <v>0</v>
      </c>
      <c r="F38" s="8">
        <v>0</v>
      </c>
      <c r="G38" s="14">
        <f t="shared" si="3"/>
        <v>199.59</v>
      </c>
    </row>
    <row r="39" spans="1:7" x14ac:dyDescent="0.25">
      <c r="A39" s="108">
        <v>41699</v>
      </c>
      <c r="B39" s="155">
        <v>200</v>
      </c>
      <c r="C39" s="8">
        <v>36.17</v>
      </c>
      <c r="D39" s="8">
        <v>0</v>
      </c>
      <c r="E39" s="8">
        <v>0</v>
      </c>
      <c r="F39" s="8">
        <v>0</v>
      </c>
      <c r="G39" s="14">
        <f t="shared" si="3"/>
        <v>163.82999999999998</v>
      </c>
    </row>
    <row r="40" spans="1:7" x14ac:dyDescent="0.25">
      <c r="A40" s="107">
        <v>41671</v>
      </c>
      <c r="B40" s="155">
        <v>260</v>
      </c>
      <c r="C40" s="8">
        <v>37.06</v>
      </c>
      <c r="D40" s="8">
        <v>0</v>
      </c>
      <c r="E40" s="8">
        <v>0</v>
      </c>
      <c r="F40" s="8">
        <v>0</v>
      </c>
      <c r="G40" s="14">
        <f t="shared" si="3"/>
        <v>222.94</v>
      </c>
    </row>
    <row r="41" spans="1:7" ht="15.75" thickBot="1" x14ac:dyDescent="0.3">
      <c r="A41" s="108">
        <v>41640</v>
      </c>
      <c r="B41" s="170">
        <v>260</v>
      </c>
      <c r="C41" s="59">
        <v>47.34</v>
      </c>
      <c r="D41" s="59">
        <v>0</v>
      </c>
      <c r="E41" s="59">
        <v>0</v>
      </c>
      <c r="F41" s="59">
        <v>0</v>
      </c>
      <c r="G41" s="66">
        <f>B41-C41-D41-E41-F41</f>
        <v>212.66</v>
      </c>
    </row>
    <row r="42" spans="1:7" x14ac:dyDescent="0.25">
      <c r="A42" s="171" t="s">
        <v>134</v>
      </c>
      <c r="B42" s="151">
        <f>SUM(B30:B41)</f>
        <v>2735.15</v>
      </c>
      <c r="C42" s="68">
        <f t="shared" ref="C42:G42" si="4">SUM(C30:C41)</f>
        <v>451.28</v>
      </c>
      <c r="D42" s="68">
        <f t="shared" si="4"/>
        <v>12</v>
      </c>
      <c r="E42" s="68">
        <f t="shared" si="4"/>
        <v>0</v>
      </c>
      <c r="F42" s="68">
        <f t="shared" si="4"/>
        <v>0</v>
      </c>
      <c r="G42" s="69">
        <f t="shared" si="4"/>
        <v>2271.8699999999994</v>
      </c>
    </row>
    <row r="43" spans="1:7" ht="15.75" thickBot="1" x14ac:dyDescent="0.3">
      <c r="A43" s="109" t="s">
        <v>38</v>
      </c>
      <c r="B43" s="146">
        <f>AVERAGE(B30:B41)</f>
        <v>227.92916666666667</v>
      </c>
      <c r="C43" s="97">
        <f t="shared" ref="C43:G43" si="5">AVERAGE(C30:C41)</f>
        <v>37.606666666666662</v>
      </c>
      <c r="D43" s="97">
        <f t="shared" si="5"/>
        <v>1</v>
      </c>
      <c r="E43" s="97">
        <f t="shared" si="5"/>
        <v>0</v>
      </c>
      <c r="F43" s="97">
        <f t="shared" si="5"/>
        <v>0</v>
      </c>
      <c r="G43" s="48">
        <f t="shared" si="5"/>
        <v>189.32249999999996</v>
      </c>
    </row>
    <row r="44" spans="1:7" ht="15.75" thickBot="1" x14ac:dyDescent="0.3">
      <c r="A44" s="268">
        <v>2013</v>
      </c>
      <c r="B44" s="269"/>
      <c r="C44" s="269"/>
      <c r="D44" s="269"/>
      <c r="E44" s="269"/>
      <c r="F44" s="269"/>
      <c r="G44" s="270"/>
    </row>
    <row r="45" spans="1:7" ht="15.75" thickBot="1" x14ac:dyDescent="0.3">
      <c r="A45" s="6" t="s">
        <v>0</v>
      </c>
      <c r="B45" s="136" t="s">
        <v>153</v>
      </c>
      <c r="C45" s="6" t="s">
        <v>175</v>
      </c>
      <c r="D45" s="6" t="s">
        <v>162</v>
      </c>
      <c r="E45" s="6" t="s">
        <v>176</v>
      </c>
      <c r="F45" s="6" t="s">
        <v>177</v>
      </c>
      <c r="G45" s="6" t="s">
        <v>178</v>
      </c>
    </row>
    <row r="46" spans="1:7" x14ac:dyDescent="0.25">
      <c r="A46" s="107">
        <v>41609</v>
      </c>
      <c r="B46" s="167">
        <v>260</v>
      </c>
      <c r="C46" s="168">
        <v>48.39</v>
      </c>
      <c r="D46" s="168">
        <v>0</v>
      </c>
      <c r="E46" s="168">
        <v>0</v>
      </c>
      <c r="F46" s="168">
        <v>0</v>
      </c>
      <c r="G46" s="169">
        <f>B46-C46-D46-E46-F46</f>
        <v>211.61</v>
      </c>
    </row>
    <row r="47" spans="1:7" x14ac:dyDescent="0.25">
      <c r="A47" s="108">
        <v>41579</v>
      </c>
      <c r="B47" s="155">
        <v>260</v>
      </c>
      <c r="C47" s="8">
        <v>33.94</v>
      </c>
      <c r="D47" s="8">
        <v>0</v>
      </c>
      <c r="E47" s="8">
        <v>0</v>
      </c>
      <c r="F47" s="8">
        <v>0</v>
      </c>
      <c r="G47" s="14">
        <f>B47-C47-D47-E47-F47</f>
        <v>226.06</v>
      </c>
    </row>
    <row r="48" spans="1:7" x14ac:dyDescent="0.25">
      <c r="A48" s="107">
        <v>41548</v>
      </c>
      <c r="B48" s="155">
        <v>260</v>
      </c>
      <c r="C48" s="8">
        <v>46.21</v>
      </c>
      <c r="D48" s="8">
        <v>0</v>
      </c>
      <c r="E48" s="8">
        <v>0</v>
      </c>
      <c r="F48" s="8">
        <v>0</v>
      </c>
      <c r="G48" s="14">
        <f t="shared" ref="G48:G56" si="6">B48-C48-D48-E48-F48</f>
        <v>213.79</v>
      </c>
    </row>
    <row r="49" spans="1:7" x14ac:dyDescent="0.25">
      <c r="A49" s="108">
        <v>41518</v>
      </c>
      <c r="B49" s="155">
        <v>238.03</v>
      </c>
      <c r="C49" s="8">
        <v>0</v>
      </c>
      <c r="D49" s="8">
        <v>0</v>
      </c>
      <c r="E49" s="8">
        <v>0</v>
      </c>
      <c r="F49" s="8">
        <v>0</v>
      </c>
      <c r="G49" s="14">
        <f t="shared" si="6"/>
        <v>238.03</v>
      </c>
    </row>
    <row r="50" spans="1:7" x14ac:dyDescent="0.25">
      <c r="A50" s="107">
        <v>41487</v>
      </c>
      <c r="B50" s="155">
        <v>261.97000000000003</v>
      </c>
      <c r="C50" s="8">
        <v>90</v>
      </c>
      <c r="D50" s="8">
        <v>6</v>
      </c>
      <c r="E50" s="8">
        <v>0</v>
      </c>
      <c r="F50" s="8">
        <v>0</v>
      </c>
      <c r="G50" s="14">
        <f t="shared" si="6"/>
        <v>165.97000000000003</v>
      </c>
    </row>
    <row r="51" spans="1:7" x14ac:dyDescent="0.25">
      <c r="A51" s="108">
        <v>41456</v>
      </c>
      <c r="B51" s="155">
        <v>250</v>
      </c>
      <c r="C51" s="8">
        <v>38.229999999999997</v>
      </c>
      <c r="D51" s="8">
        <v>0</v>
      </c>
      <c r="E51" s="8">
        <v>0</v>
      </c>
      <c r="F51" s="8">
        <v>0</v>
      </c>
      <c r="G51" s="14">
        <f t="shared" si="6"/>
        <v>211.77</v>
      </c>
    </row>
    <row r="52" spans="1:7" x14ac:dyDescent="0.25">
      <c r="A52" s="107">
        <v>41426</v>
      </c>
      <c r="B52" s="155">
        <v>250</v>
      </c>
      <c r="C52" s="8">
        <v>74.599999999999994</v>
      </c>
      <c r="D52" s="8">
        <v>0</v>
      </c>
      <c r="E52" s="8">
        <v>0</v>
      </c>
      <c r="F52" s="8">
        <v>0</v>
      </c>
      <c r="G52" s="14">
        <f t="shared" si="6"/>
        <v>175.4</v>
      </c>
    </row>
    <row r="53" spans="1:7" x14ac:dyDescent="0.25">
      <c r="A53" s="108">
        <v>41395</v>
      </c>
      <c r="B53" s="155">
        <v>250</v>
      </c>
      <c r="C53" s="8">
        <v>30.12</v>
      </c>
      <c r="D53" s="8">
        <v>0</v>
      </c>
      <c r="E53" s="8">
        <v>0</v>
      </c>
      <c r="F53" s="8">
        <v>0</v>
      </c>
      <c r="G53" s="14">
        <f t="shared" si="6"/>
        <v>219.88</v>
      </c>
    </row>
    <row r="54" spans="1:7" x14ac:dyDescent="0.25">
      <c r="A54" s="107">
        <v>41365</v>
      </c>
      <c r="B54" s="155">
        <v>248.89</v>
      </c>
      <c r="C54" s="8">
        <v>49.98</v>
      </c>
      <c r="D54" s="8">
        <v>0</v>
      </c>
      <c r="E54" s="8">
        <v>0</v>
      </c>
      <c r="F54" s="8">
        <v>0</v>
      </c>
      <c r="G54" s="14">
        <f t="shared" si="6"/>
        <v>198.91</v>
      </c>
    </row>
    <row r="55" spans="1:7" x14ac:dyDescent="0.25">
      <c r="A55" s="108">
        <v>41334</v>
      </c>
      <c r="B55" s="155">
        <v>250</v>
      </c>
      <c r="C55" s="8">
        <v>34.49</v>
      </c>
      <c r="D55" s="8">
        <v>0</v>
      </c>
      <c r="E55" s="8">
        <v>0</v>
      </c>
      <c r="F55" s="8">
        <v>0</v>
      </c>
      <c r="G55" s="14">
        <f t="shared" si="6"/>
        <v>215.51</v>
      </c>
    </row>
    <row r="56" spans="1:7" x14ac:dyDescent="0.25">
      <c r="A56" s="107">
        <v>41306</v>
      </c>
      <c r="B56" s="155">
        <v>255</v>
      </c>
      <c r="C56" s="8">
        <v>43.49</v>
      </c>
      <c r="D56" s="8">
        <v>0</v>
      </c>
      <c r="E56" s="8">
        <v>0</v>
      </c>
      <c r="F56" s="8">
        <v>0</v>
      </c>
      <c r="G56" s="14">
        <f t="shared" si="6"/>
        <v>211.51</v>
      </c>
    </row>
    <row r="57" spans="1:7" ht="15.75" thickBot="1" x14ac:dyDescent="0.3">
      <c r="A57" s="108">
        <v>41275</v>
      </c>
      <c r="B57" s="170">
        <v>255</v>
      </c>
      <c r="C57" s="59">
        <v>81.27</v>
      </c>
      <c r="D57" s="59">
        <v>6</v>
      </c>
      <c r="E57" s="59">
        <v>0</v>
      </c>
      <c r="F57" s="59">
        <v>0</v>
      </c>
      <c r="G57" s="66">
        <f>B57-C57-D57-E57-F57</f>
        <v>167.73000000000002</v>
      </c>
    </row>
    <row r="58" spans="1:7" x14ac:dyDescent="0.25">
      <c r="A58" s="171" t="s">
        <v>134</v>
      </c>
      <c r="B58" s="151">
        <f>SUM(B46:B57)</f>
        <v>3038.89</v>
      </c>
      <c r="C58" s="68">
        <f t="shared" ref="C58:G58" si="7">SUM(C46:C57)</f>
        <v>570.72</v>
      </c>
      <c r="D58" s="68">
        <f t="shared" si="7"/>
        <v>12</v>
      </c>
      <c r="E58" s="68">
        <f t="shared" si="7"/>
        <v>0</v>
      </c>
      <c r="F58" s="68">
        <f t="shared" si="7"/>
        <v>0</v>
      </c>
      <c r="G58" s="69">
        <f t="shared" si="7"/>
        <v>2456.1700000000005</v>
      </c>
    </row>
    <row r="59" spans="1:7" ht="15.75" thickBot="1" x14ac:dyDescent="0.3">
      <c r="A59" s="109" t="s">
        <v>38</v>
      </c>
      <c r="B59" s="146">
        <f>AVERAGE(B46:B57)</f>
        <v>253.24083333333331</v>
      </c>
      <c r="C59" s="97">
        <f t="shared" ref="C59:G59" si="8">AVERAGE(C46:C57)</f>
        <v>47.56</v>
      </c>
      <c r="D59" s="97">
        <f t="shared" si="8"/>
        <v>1</v>
      </c>
      <c r="E59" s="97">
        <f t="shared" si="8"/>
        <v>0</v>
      </c>
      <c r="F59" s="97">
        <f t="shared" si="8"/>
        <v>0</v>
      </c>
      <c r="G59" s="48">
        <f t="shared" si="8"/>
        <v>204.68083333333337</v>
      </c>
    </row>
    <row r="60" spans="1:7" ht="15.75" thickBot="1" x14ac:dyDescent="0.3">
      <c r="A60" s="268">
        <v>2012</v>
      </c>
      <c r="B60" s="269"/>
      <c r="C60" s="269"/>
      <c r="D60" s="269"/>
      <c r="E60" s="269"/>
      <c r="F60" s="269"/>
      <c r="G60" s="270"/>
    </row>
    <row r="61" spans="1:7" ht="15.75" thickBot="1" x14ac:dyDescent="0.3">
      <c r="A61" s="6" t="s">
        <v>0</v>
      </c>
      <c r="B61" s="136" t="s">
        <v>153</v>
      </c>
      <c r="C61" s="6" t="s">
        <v>175</v>
      </c>
      <c r="D61" s="6" t="s">
        <v>162</v>
      </c>
      <c r="E61" s="6" t="s">
        <v>176</v>
      </c>
      <c r="F61" s="6" t="s">
        <v>177</v>
      </c>
      <c r="G61" s="6" t="s">
        <v>178</v>
      </c>
    </row>
    <row r="62" spans="1:7" x14ac:dyDescent="0.25">
      <c r="A62" s="107">
        <v>41244</v>
      </c>
      <c r="B62" s="167">
        <v>248.89</v>
      </c>
      <c r="C62" s="168">
        <v>48.12</v>
      </c>
      <c r="D62" s="168">
        <v>0</v>
      </c>
      <c r="E62" s="168">
        <v>0</v>
      </c>
      <c r="F62" s="168">
        <v>0</v>
      </c>
      <c r="G62" s="169">
        <f>B62-C62-D62-E62-F62</f>
        <v>200.76999999999998</v>
      </c>
    </row>
    <row r="63" spans="1:7" x14ac:dyDescent="0.25">
      <c r="A63" s="108">
        <v>41214</v>
      </c>
      <c r="B63" s="155">
        <v>110</v>
      </c>
      <c r="C63" s="8">
        <v>0</v>
      </c>
      <c r="D63" s="8">
        <v>0</v>
      </c>
      <c r="E63" s="8">
        <v>0</v>
      </c>
      <c r="F63" s="8">
        <v>0</v>
      </c>
      <c r="G63" s="14">
        <f>B63-C63-D63-E63-F63</f>
        <v>110</v>
      </c>
    </row>
    <row r="64" spans="1:7" x14ac:dyDescent="0.25">
      <c r="A64" s="108">
        <v>41183</v>
      </c>
      <c r="B64" s="155">
        <v>248.89</v>
      </c>
      <c r="C64" s="8">
        <v>194.97</v>
      </c>
      <c r="D64" s="8">
        <v>5.23</v>
      </c>
      <c r="E64" s="8">
        <v>0</v>
      </c>
      <c r="F64" s="8">
        <v>0</v>
      </c>
      <c r="G64" s="14">
        <f t="shared" ref="G64:G72" si="9">B64-C64-D64-E64-F64</f>
        <v>48.689999999999984</v>
      </c>
    </row>
    <row r="65" spans="1:7" x14ac:dyDescent="0.25">
      <c r="A65" s="108">
        <v>41153</v>
      </c>
      <c r="B65" s="155">
        <v>0</v>
      </c>
      <c r="C65" s="8">
        <v>0</v>
      </c>
      <c r="D65" s="8">
        <v>0</v>
      </c>
      <c r="E65" s="8">
        <v>0</v>
      </c>
      <c r="F65" s="8">
        <v>0</v>
      </c>
      <c r="G65" s="14">
        <f t="shared" si="9"/>
        <v>0</v>
      </c>
    </row>
    <row r="66" spans="1:7" x14ac:dyDescent="0.25">
      <c r="A66" s="108">
        <v>41122</v>
      </c>
      <c r="B66" s="155">
        <v>254.89</v>
      </c>
      <c r="C66" s="8">
        <v>65.38</v>
      </c>
      <c r="D66" s="8">
        <v>0</v>
      </c>
      <c r="E66" s="8">
        <v>0</v>
      </c>
      <c r="F66" s="8">
        <v>0</v>
      </c>
      <c r="G66" s="14">
        <f t="shared" si="9"/>
        <v>189.51</v>
      </c>
    </row>
    <row r="67" spans="1:7" x14ac:dyDescent="0.25">
      <c r="A67" s="108">
        <v>41091</v>
      </c>
      <c r="B67" s="155">
        <v>248.89</v>
      </c>
      <c r="C67" s="8">
        <v>39.53</v>
      </c>
      <c r="D67" s="8">
        <v>0</v>
      </c>
      <c r="E67" s="8">
        <v>0</v>
      </c>
      <c r="F67" s="8">
        <v>0</v>
      </c>
      <c r="G67" s="14">
        <f t="shared" si="9"/>
        <v>209.35999999999999</v>
      </c>
    </row>
    <row r="68" spans="1:7" x14ac:dyDescent="0.25">
      <c r="A68" s="108">
        <v>41061</v>
      </c>
      <c r="B68" s="155">
        <v>300</v>
      </c>
      <c r="C68" s="8">
        <v>45.77</v>
      </c>
      <c r="D68" s="8">
        <v>0</v>
      </c>
      <c r="E68" s="8">
        <v>0</v>
      </c>
      <c r="F68" s="8">
        <v>0</v>
      </c>
      <c r="G68" s="14">
        <f t="shared" si="9"/>
        <v>254.23</v>
      </c>
    </row>
    <row r="69" spans="1:7" x14ac:dyDescent="0.25">
      <c r="A69" s="108">
        <v>41030</v>
      </c>
      <c r="B69" s="155">
        <v>300</v>
      </c>
      <c r="C69" s="8">
        <v>42.96</v>
      </c>
      <c r="D69" s="8">
        <v>0</v>
      </c>
      <c r="E69" s="8">
        <v>0</v>
      </c>
      <c r="F69" s="8">
        <v>0</v>
      </c>
      <c r="G69" s="14">
        <f t="shared" si="9"/>
        <v>257.04000000000002</v>
      </c>
    </row>
    <row r="70" spans="1:7" x14ac:dyDescent="0.25">
      <c r="A70" s="108">
        <v>41000</v>
      </c>
      <c r="B70" s="155">
        <v>300</v>
      </c>
      <c r="C70" s="8">
        <v>68.38</v>
      </c>
      <c r="D70" s="8">
        <v>0</v>
      </c>
      <c r="E70" s="8">
        <v>0</v>
      </c>
      <c r="F70" s="8">
        <v>0</v>
      </c>
      <c r="G70" s="14">
        <f t="shared" si="9"/>
        <v>231.62</v>
      </c>
    </row>
    <row r="71" spans="1:7" x14ac:dyDescent="0.25">
      <c r="A71" s="108">
        <v>40969</v>
      </c>
      <c r="B71" s="155">
        <v>300</v>
      </c>
      <c r="C71" s="8">
        <v>67.62</v>
      </c>
      <c r="D71" s="8">
        <v>0</v>
      </c>
      <c r="E71" s="8">
        <v>0</v>
      </c>
      <c r="F71" s="8">
        <v>0</v>
      </c>
      <c r="G71" s="14">
        <f t="shared" si="9"/>
        <v>232.38</v>
      </c>
    </row>
    <row r="72" spans="1:7" x14ac:dyDescent="0.25">
      <c r="A72" s="108">
        <v>40940</v>
      </c>
      <c r="B72" s="155">
        <v>250</v>
      </c>
      <c r="C72" s="8">
        <v>29.45</v>
      </c>
      <c r="D72" s="8">
        <v>0</v>
      </c>
      <c r="E72" s="8">
        <v>0</v>
      </c>
      <c r="F72" s="8">
        <v>0</v>
      </c>
      <c r="G72" s="14">
        <f t="shared" si="9"/>
        <v>220.55</v>
      </c>
    </row>
    <row r="73" spans="1:7" ht="15.75" thickBot="1" x14ac:dyDescent="0.3">
      <c r="A73" s="109">
        <v>40909</v>
      </c>
      <c r="B73" s="170">
        <v>250</v>
      </c>
      <c r="C73" s="59">
        <v>73.67</v>
      </c>
      <c r="D73" s="59">
        <v>0</v>
      </c>
      <c r="E73" s="59">
        <v>0</v>
      </c>
      <c r="F73" s="59">
        <v>0</v>
      </c>
      <c r="G73" s="66">
        <f>B73-C73-D73-E73-F73</f>
        <v>176.32999999999998</v>
      </c>
    </row>
    <row r="74" spans="1:7" x14ac:dyDescent="0.25">
      <c r="A74" s="171" t="s">
        <v>134</v>
      </c>
      <c r="B74" s="151">
        <f>SUM(B62:B73)</f>
        <v>2811.56</v>
      </c>
      <c r="C74" s="68">
        <f t="shared" ref="C74:G74" si="10">SUM(C62:C73)</f>
        <v>675.85</v>
      </c>
      <c r="D74" s="68">
        <f t="shared" si="10"/>
        <v>5.23</v>
      </c>
      <c r="E74" s="68">
        <f t="shared" si="10"/>
        <v>0</v>
      </c>
      <c r="F74" s="68">
        <f t="shared" si="10"/>
        <v>0</v>
      </c>
      <c r="G74" s="69">
        <f t="shared" si="10"/>
        <v>2130.4800000000005</v>
      </c>
    </row>
    <row r="75" spans="1:7" ht="15.75" thickBot="1" x14ac:dyDescent="0.3">
      <c r="A75" s="109" t="s">
        <v>38</v>
      </c>
      <c r="B75" s="146">
        <f>AVERAGE(B62:B73)</f>
        <v>234.29666666666665</v>
      </c>
      <c r="C75" s="97">
        <f t="shared" ref="C75:G75" si="11">AVERAGE(C62:C73)</f>
        <v>56.320833333333333</v>
      </c>
      <c r="D75" s="97">
        <f t="shared" si="11"/>
        <v>0.43583333333333335</v>
      </c>
      <c r="E75" s="97">
        <f t="shared" si="11"/>
        <v>0</v>
      </c>
      <c r="F75" s="97">
        <f t="shared" si="11"/>
        <v>0</v>
      </c>
      <c r="G75" s="48">
        <f t="shared" si="11"/>
        <v>177.54000000000005</v>
      </c>
    </row>
    <row r="76" spans="1:7" ht="15.75" thickBot="1" x14ac:dyDescent="0.3">
      <c r="A76" s="268">
        <v>2011</v>
      </c>
      <c r="B76" s="269"/>
      <c r="C76" s="269"/>
      <c r="D76" s="269"/>
      <c r="E76" s="269"/>
      <c r="F76" s="269"/>
      <c r="G76" s="270"/>
    </row>
    <row r="77" spans="1:7" ht="15.75" thickBot="1" x14ac:dyDescent="0.3">
      <c r="A77" s="6" t="s">
        <v>0</v>
      </c>
      <c r="B77" s="136" t="s">
        <v>153</v>
      </c>
      <c r="C77" s="6" t="s">
        <v>175</v>
      </c>
      <c r="D77" s="6" t="s">
        <v>162</v>
      </c>
      <c r="E77" s="6" t="s">
        <v>176</v>
      </c>
      <c r="F77" s="6" t="s">
        <v>177</v>
      </c>
      <c r="G77" s="6" t="s">
        <v>178</v>
      </c>
    </row>
    <row r="78" spans="1:7" x14ac:dyDescent="0.25">
      <c r="A78" s="107">
        <v>40878</v>
      </c>
      <c r="B78" s="167">
        <v>300</v>
      </c>
      <c r="C78" s="168">
        <v>82.93</v>
      </c>
      <c r="D78" s="168">
        <v>0</v>
      </c>
      <c r="E78" s="168">
        <v>0</v>
      </c>
      <c r="F78" s="168">
        <v>0</v>
      </c>
      <c r="G78" s="169">
        <f>B78-C78-D78-E78-F78</f>
        <v>217.07</v>
      </c>
    </row>
    <row r="79" spans="1:7" x14ac:dyDescent="0.25">
      <c r="A79" s="108">
        <v>40848</v>
      </c>
      <c r="B79" s="155">
        <v>250</v>
      </c>
      <c r="C79" s="8">
        <v>22.6</v>
      </c>
      <c r="D79" s="8">
        <v>0</v>
      </c>
      <c r="E79" s="8">
        <v>0</v>
      </c>
      <c r="F79" s="8">
        <v>0</v>
      </c>
      <c r="G79" s="14">
        <f t="shared" ref="G79:G82" si="12">B79-C79-D79-E79-F79</f>
        <v>227.4</v>
      </c>
    </row>
    <row r="80" spans="1:7" x14ac:dyDescent="0.25">
      <c r="A80" s="108">
        <v>40817</v>
      </c>
      <c r="B80" s="155">
        <v>300</v>
      </c>
      <c r="C80" s="8">
        <v>79.239999999999995</v>
      </c>
      <c r="D80" s="8">
        <v>0</v>
      </c>
      <c r="E80" s="8">
        <v>0</v>
      </c>
      <c r="F80" s="8">
        <v>0</v>
      </c>
      <c r="G80" s="14">
        <f t="shared" si="12"/>
        <v>220.76</v>
      </c>
    </row>
    <row r="81" spans="1:7" x14ac:dyDescent="0.25">
      <c r="A81" s="108">
        <v>40787</v>
      </c>
      <c r="B81" s="155">
        <v>275</v>
      </c>
      <c r="C81" s="8">
        <v>78.17</v>
      </c>
      <c r="D81" s="8">
        <v>0</v>
      </c>
      <c r="E81" s="8">
        <v>0</v>
      </c>
      <c r="F81" s="8">
        <v>0</v>
      </c>
      <c r="G81" s="14">
        <f t="shared" si="12"/>
        <v>196.82999999999998</v>
      </c>
    </row>
    <row r="82" spans="1:7" ht="15.75" thickBot="1" x14ac:dyDescent="0.3">
      <c r="A82" s="109">
        <v>40756</v>
      </c>
      <c r="B82" s="170">
        <v>300</v>
      </c>
      <c r="C82" s="59">
        <v>68.63</v>
      </c>
      <c r="D82" s="59">
        <v>0</v>
      </c>
      <c r="E82" s="59">
        <v>0</v>
      </c>
      <c r="F82" s="59">
        <v>0</v>
      </c>
      <c r="G82" s="66">
        <f t="shared" si="12"/>
        <v>231.37</v>
      </c>
    </row>
    <row r="83" spans="1:7" x14ac:dyDescent="0.25">
      <c r="A83" s="171" t="s">
        <v>134</v>
      </c>
      <c r="B83" s="151">
        <f>SUM(B78:B82)</f>
        <v>1425</v>
      </c>
      <c r="C83" s="68">
        <f t="shared" ref="C83:G83" si="13">SUM(C78:C82)</f>
        <v>331.57</v>
      </c>
      <c r="D83" s="68">
        <f t="shared" si="13"/>
        <v>0</v>
      </c>
      <c r="E83" s="68">
        <f t="shared" si="13"/>
        <v>0</v>
      </c>
      <c r="F83" s="68">
        <f t="shared" si="13"/>
        <v>0</v>
      </c>
      <c r="G83" s="69">
        <f t="shared" si="13"/>
        <v>1093.4299999999998</v>
      </c>
    </row>
    <row r="84" spans="1:7" ht="15.75" thickBot="1" x14ac:dyDescent="0.3">
      <c r="A84" s="109" t="s">
        <v>38</v>
      </c>
      <c r="B84" s="146">
        <f>AVERAGE(B78:B82)</f>
        <v>285</v>
      </c>
      <c r="C84" s="97">
        <f t="shared" ref="C84:G84" si="14">AVERAGE(C78:C82)</f>
        <v>66.313999999999993</v>
      </c>
      <c r="D84" s="97">
        <f t="shared" si="14"/>
        <v>0</v>
      </c>
      <c r="E84" s="97">
        <f t="shared" si="14"/>
        <v>0</v>
      </c>
      <c r="F84" s="97">
        <f t="shared" si="14"/>
        <v>0</v>
      </c>
      <c r="G84" s="48">
        <f t="shared" si="14"/>
        <v>218.68599999999998</v>
      </c>
    </row>
  </sheetData>
  <mergeCells count="8">
    <mergeCell ref="B2:C2"/>
    <mergeCell ref="B1:D1"/>
    <mergeCell ref="A76:G76"/>
    <mergeCell ref="B3:C3"/>
    <mergeCell ref="A12:G12"/>
    <mergeCell ref="A28:G28"/>
    <mergeCell ref="A44:G44"/>
    <mergeCell ref="A60:G60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sqref="A1:B1"/>
    </sheetView>
  </sheetViews>
  <sheetFormatPr defaultColWidth="6.85546875" defaultRowHeight="15" x14ac:dyDescent="0.25"/>
  <cols>
    <col min="1" max="1" width="10.7109375" bestFit="1" customWidth="1"/>
    <col min="2" max="2" width="8" bestFit="1" customWidth="1"/>
  </cols>
  <sheetData>
    <row r="1" spans="1:2" ht="15.75" thickBot="1" x14ac:dyDescent="0.3">
      <c r="A1" s="273" t="s">
        <v>276</v>
      </c>
      <c r="B1" s="274"/>
    </row>
    <row r="2" spans="1:2" x14ac:dyDescent="0.25">
      <c r="A2" s="217">
        <v>41973</v>
      </c>
      <c r="B2" s="218">
        <v>79</v>
      </c>
    </row>
    <row r="3" spans="1:2" x14ac:dyDescent="0.25">
      <c r="A3" s="219">
        <v>41608</v>
      </c>
      <c r="B3" s="220">
        <v>79</v>
      </c>
    </row>
    <row r="4" spans="1:2" ht="15.75" thickBot="1" x14ac:dyDescent="0.3">
      <c r="A4" s="221">
        <v>41243</v>
      </c>
      <c r="B4" s="222">
        <v>79</v>
      </c>
    </row>
  </sheetData>
  <mergeCells count="1">
    <mergeCell ref="A1:B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38"/>
  <sheetViews>
    <sheetView zoomScaleNormal="100" workbookViewId="0"/>
  </sheetViews>
  <sheetFormatPr defaultColWidth="29.85546875" defaultRowHeight="15" x14ac:dyDescent="0.25"/>
  <cols>
    <col min="1" max="1" width="10.7109375" style="7" bestFit="1" customWidth="1"/>
    <col min="2" max="2" width="23.28515625" style="7" bestFit="1" customWidth="1"/>
    <col min="3" max="3" width="34.7109375" style="7" bestFit="1" customWidth="1"/>
    <col min="4" max="4" width="10.5703125" style="7" bestFit="1" customWidth="1"/>
    <col min="5" max="5" width="17.85546875" style="7" bestFit="1" customWidth="1"/>
    <col min="6" max="6" width="12.140625" style="7" bestFit="1" customWidth="1"/>
    <col min="7" max="7" width="23.5703125" style="7" bestFit="1" customWidth="1"/>
    <col min="8" max="8" width="9" style="7" bestFit="1" customWidth="1"/>
    <col min="9" max="9" width="9.7109375" style="7" bestFit="1" customWidth="1"/>
    <col min="10" max="10" width="14.140625" style="7" bestFit="1" customWidth="1"/>
    <col min="11" max="11" width="11.7109375" style="7" bestFit="1" customWidth="1"/>
    <col min="12" max="12" width="8" style="7" bestFit="1" customWidth="1"/>
    <col min="13" max="16384" width="29.85546875" style="7"/>
  </cols>
  <sheetData>
    <row r="1" spans="1:12" ht="15.75" thickBot="1" x14ac:dyDescent="0.3">
      <c r="B1" s="6" t="s">
        <v>25</v>
      </c>
      <c r="C1" s="25" t="s">
        <v>27</v>
      </c>
      <c r="D1" s="26" t="s">
        <v>28</v>
      </c>
      <c r="E1" s="27" t="s">
        <v>26</v>
      </c>
    </row>
    <row r="2" spans="1:12" x14ac:dyDescent="0.25">
      <c r="B2" s="22">
        <v>2014</v>
      </c>
      <c r="C2" s="28">
        <f>D102</f>
        <v>822.88000000000022</v>
      </c>
      <c r="D2" s="13">
        <f>H66</f>
        <v>583.83000000000015</v>
      </c>
      <c r="E2" s="183">
        <f>C2+D2</f>
        <v>1406.7100000000005</v>
      </c>
    </row>
    <row r="3" spans="1:12" x14ac:dyDescent="0.25">
      <c r="B3" s="23">
        <v>2013</v>
      </c>
      <c r="C3" s="21">
        <f>D192</f>
        <v>1697.7000000000012</v>
      </c>
      <c r="D3" s="14">
        <f>H140</f>
        <v>448.81</v>
      </c>
      <c r="E3" s="181">
        <f>C3+D3</f>
        <v>2146.5100000000011</v>
      </c>
    </row>
    <row r="4" spans="1:12" x14ac:dyDescent="0.25">
      <c r="B4" s="23">
        <v>2012</v>
      </c>
      <c r="C4" s="21">
        <f>H241</f>
        <v>997.19999999999993</v>
      </c>
      <c r="D4" s="14">
        <f>D251</f>
        <v>1410.3600000000006</v>
      </c>
      <c r="E4" s="181">
        <f t="shared" ref="E4:E5" si="0">C4+D4</f>
        <v>2407.5600000000004</v>
      </c>
    </row>
    <row r="5" spans="1:12" x14ac:dyDescent="0.25">
      <c r="B5" s="23">
        <v>2011</v>
      </c>
      <c r="C5" s="21">
        <f>D317</f>
        <v>1097.3</v>
      </c>
      <c r="D5" s="14">
        <f>H275</f>
        <v>190.81</v>
      </c>
      <c r="E5" s="181">
        <f t="shared" si="0"/>
        <v>1288.1099999999999</v>
      </c>
    </row>
    <row r="6" spans="1:12" ht="15.75" thickBot="1" x14ac:dyDescent="0.3">
      <c r="B6" s="24">
        <v>2010</v>
      </c>
      <c r="C6" s="154">
        <f>D338</f>
        <v>495.99</v>
      </c>
      <c r="D6" s="65">
        <v>0</v>
      </c>
      <c r="E6" s="184">
        <f>C6+D6</f>
        <v>495.99</v>
      </c>
    </row>
    <row r="7" spans="1:12" ht="15.75" thickBot="1" x14ac:dyDescent="0.3">
      <c r="B7" s="134" t="s">
        <v>7</v>
      </c>
      <c r="C7" s="185">
        <f>SUM(C2:C6)</f>
        <v>5111.0700000000006</v>
      </c>
      <c r="D7" s="15">
        <f>SUM(D2:D6)</f>
        <v>2633.8100000000009</v>
      </c>
      <c r="E7" s="141" t="s">
        <v>3</v>
      </c>
    </row>
    <row r="8" spans="1:12" ht="15.75" thickBot="1" x14ac:dyDescent="0.3">
      <c r="E8" s="53">
        <f>SUM(E2:E6,L13)</f>
        <v>7756.8700000000017</v>
      </c>
    </row>
    <row r="9" spans="1:12" ht="15.75" thickBot="1" x14ac:dyDescent="0.3">
      <c r="A9" s="259" t="s">
        <v>143</v>
      </c>
      <c r="B9" s="260"/>
      <c r="C9" s="260"/>
      <c r="D9" s="260"/>
      <c r="E9" s="260"/>
      <c r="F9" s="260"/>
      <c r="G9" s="260"/>
      <c r="H9" s="260"/>
      <c r="I9" s="260"/>
      <c r="J9" s="260"/>
      <c r="K9" s="260"/>
      <c r="L9" s="261"/>
    </row>
    <row r="10" spans="1:12" ht="15.75" thickBot="1" x14ac:dyDescent="0.3">
      <c r="A10" s="249" t="s">
        <v>36</v>
      </c>
      <c r="B10" s="250"/>
      <c r="C10" s="250"/>
      <c r="D10" s="251"/>
      <c r="E10" s="250" t="s">
        <v>37</v>
      </c>
      <c r="F10" s="250"/>
      <c r="G10" s="250"/>
      <c r="H10" s="251"/>
      <c r="I10" s="250" t="s">
        <v>131</v>
      </c>
      <c r="J10" s="250"/>
      <c r="K10" s="250"/>
      <c r="L10" s="251" t="s">
        <v>129</v>
      </c>
    </row>
    <row r="11" spans="1:12" ht="15.75" thickBot="1" x14ac:dyDescent="0.3">
      <c r="A11" s="4" t="s">
        <v>0</v>
      </c>
      <c r="B11" s="4" t="s">
        <v>10</v>
      </c>
      <c r="C11" s="4" t="s">
        <v>8</v>
      </c>
      <c r="D11" s="4" t="s">
        <v>1</v>
      </c>
      <c r="E11" s="19" t="s">
        <v>0</v>
      </c>
      <c r="F11" s="4" t="s">
        <v>10</v>
      </c>
      <c r="G11" s="4" t="s">
        <v>8</v>
      </c>
      <c r="H11" s="4" t="s">
        <v>1</v>
      </c>
      <c r="I11" s="19" t="s">
        <v>0</v>
      </c>
      <c r="J11" s="4" t="s">
        <v>10</v>
      </c>
      <c r="K11" s="4" t="s">
        <v>8</v>
      </c>
      <c r="L11" s="4" t="s">
        <v>1</v>
      </c>
    </row>
    <row r="12" spans="1:12" ht="15.75" thickBot="1" x14ac:dyDescent="0.3">
      <c r="A12" s="5">
        <v>41650</v>
      </c>
      <c r="B12" s="10" t="s">
        <v>96</v>
      </c>
      <c r="C12" s="10" t="s">
        <v>51</v>
      </c>
      <c r="D12" s="13">
        <v>13.75</v>
      </c>
      <c r="E12" s="39">
        <v>41654</v>
      </c>
      <c r="F12" s="10" t="s">
        <v>39</v>
      </c>
      <c r="G12" s="10" t="s">
        <v>91</v>
      </c>
      <c r="H12" s="13">
        <v>3.07</v>
      </c>
      <c r="I12" s="52">
        <v>41801</v>
      </c>
      <c r="J12" s="32" t="s">
        <v>130</v>
      </c>
      <c r="K12" s="32" t="s">
        <v>84</v>
      </c>
      <c r="L12" s="31">
        <v>11.99</v>
      </c>
    </row>
    <row r="13" spans="1:12" ht="15.75" thickBot="1" x14ac:dyDescent="0.3">
      <c r="A13" s="1">
        <v>41651</v>
      </c>
      <c r="B13" s="11" t="s">
        <v>97</v>
      </c>
      <c r="C13" s="11" t="s">
        <v>80</v>
      </c>
      <c r="D13" s="14">
        <v>16.53</v>
      </c>
      <c r="E13" s="40">
        <v>41654</v>
      </c>
      <c r="F13" s="11" t="s">
        <v>39</v>
      </c>
      <c r="G13" s="11" t="s">
        <v>71</v>
      </c>
      <c r="H13" s="14">
        <v>6.76</v>
      </c>
      <c r="I13" s="9"/>
      <c r="J13" s="9"/>
      <c r="K13" s="34" t="s">
        <v>2</v>
      </c>
      <c r="L13" s="31">
        <f>SUM(L12)</f>
        <v>11.99</v>
      </c>
    </row>
    <row r="14" spans="1:12" x14ac:dyDescent="0.25">
      <c r="A14" s="1">
        <v>41654</v>
      </c>
      <c r="B14" s="11" t="s">
        <v>96</v>
      </c>
      <c r="C14" s="11" t="s">
        <v>51</v>
      </c>
      <c r="D14" s="14">
        <v>5.83</v>
      </c>
      <c r="E14" s="40">
        <v>41664</v>
      </c>
      <c r="F14" s="11" t="s">
        <v>39</v>
      </c>
      <c r="G14" s="11" t="s">
        <v>40</v>
      </c>
      <c r="H14" s="14">
        <v>24.15</v>
      </c>
      <c r="I14" s="9"/>
      <c r="J14" s="9"/>
      <c r="K14" s="9"/>
      <c r="L14" s="49"/>
    </row>
    <row r="15" spans="1:12" x14ac:dyDescent="0.25">
      <c r="A15" s="1">
        <v>41654</v>
      </c>
      <c r="B15" s="11" t="s">
        <v>96</v>
      </c>
      <c r="C15" s="11" t="s">
        <v>51</v>
      </c>
      <c r="D15" s="14">
        <v>5.83</v>
      </c>
      <c r="E15" s="40">
        <v>41655</v>
      </c>
      <c r="F15" s="11" t="s">
        <v>118</v>
      </c>
      <c r="G15" s="11" t="s">
        <v>119</v>
      </c>
      <c r="H15" s="14">
        <v>11.25</v>
      </c>
      <c r="I15" s="9"/>
      <c r="J15" s="9"/>
      <c r="K15" s="9"/>
      <c r="L15" s="49"/>
    </row>
    <row r="16" spans="1:12" x14ac:dyDescent="0.25">
      <c r="A16" s="1">
        <v>41654</v>
      </c>
      <c r="B16" s="11" t="s">
        <v>97</v>
      </c>
      <c r="C16" s="11" t="s">
        <v>80</v>
      </c>
      <c r="D16" s="14">
        <v>16.53</v>
      </c>
      <c r="E16" s="40">
        <v>41668</v>
      </c>
      <c r="F16" s="11" t="s">
        <v>39</v>
      </c>
      <c r="G16" s="11" t="s">
        <v>120</v>
      </c>
      <c r="H16" s="14">
        <v>38.31</v>
      </c>
      <c r="I16" s="9"/>
      <c r="J16" s="9"/>
      <c r="K16" s="9"/>
      <c r="L16" s="49"/>
    </row>
    <row r="17" spans="1:12" x14ac:dyDescent="0.25">
      <c r="A17" s="1">
        <v>41655</v>
      </c>
      <c r="B17" s="11" t="s">
        <v>96</v>
      </c>
      <c r="C17" s="11" t="s">
        <v>98</v>
      </c>
      <c r="D17" s="14">
        <v>10</v>
      </c>
      <c r="E17" s="40">
        <v>41674</v>
      </c>
      <c r="F17" s="11" t="s">
        <v>39</v>
      </c>
      <c r="G17" s="11" t="s">
        <v>121</v>
      </c>
      <c r="H17" s="14">
        <v>0</v>
      </c>
      <c r="I17" s="9"/>
      <c r="J17" s="9"/>
      <c r="K17" s="9"/>
      <c r="L17" s="49"/>
    </row>
    <row r="18" spans="1:12" x14ac:dyDescent="0.25">
      <c r="A18" s="1">
        <v>41657</v>
      </c>
      <c r="B18" s="11" t="s">
        <v>85</v>
      </c>
      <c r="C18" s="11" t="s">
        <v>86</v>
      </c>
      <c r="D18" s="14">
        <v>227.64</v>
      </c>
      <c r="E18" s="40">
        <v>41687</v>
      </c>
      <c r="F18" s="11" t="s">
        <v>39</v>
      </c>
      <c r="G18" s="11" t="s">
        <v>120</v>
      </c>
      <c r="H18" s="14">
        <v>38.31</v>
      </c>
      <c r="I18" s="9"/>
      <c r="J18" s="9"/>
      <c r="K18" s="9"/>
      <c r="L18" s="49"/>
    </row>
    <row r="19" spans="1:12" x14ac:dyDescent="0.25">
      <c r="A19" s="1">
        <v>41658</v>
      </c>
      <c r="B19" s="11" t="s">
        <v>96</v>
      </c>
      <c r="C19" s="11" t="s">
        <v>41</v>
      </c>
      <c r="D19" s="14">
        <v>3.85</v>
      </c>
      <c r="E19" s="40">
        <v>41687</v>
      </c>
      <c r="F19" s="11" t="s">
        <v>39</v>
      </c>
      <c r="G19" s="11" t="s">
        <v>92</v>
      </c>
      <c r="H19" s="14">
        <v>21.78</v>
      </c>
      <c r="I19" s="9"/>
      <c r="J19" s="9"/>
      <c r="K19" s="9"/>
      <c r="L19" s="49"/>
    </row>
    <row r="20" spans="1:12" x14ac:dyDescent="0.25">
      <c r="A20" s="1">
        <v>41661</v>
      </c>
      <c r="B20" s="11" t="s">
        <v>97</v>
      </c>
      <c r="C20" s="11" t="s">
        <v>80</v>
      </c>
      <c r="D20" s="14">
        <v>25</v>
      </c>
      <c r="E20" s="40">
        <v>41687</v>
      </c>
      <c r="F20" s="11" t="s">
        <v>39</v>
      </c>
      <c r="G20" s="11" t="s">
        <v>42</v>
      </c>
      <c r="H20" s="14">
        <v>9.0500000000000007</v>
      </c>
      <c r="I20" s="9"/>
      <c r="J20" s="9"/>
      <c r="K20" s="9"/>
      <c r="L20" s="49"/>
    </row>
    <row r="21" spans="1:12" x14ac:dyDescent="0.25">
      <c r="A21" s="1">
        <v>41661</v>
      </c>
      <c r="B21" s="11" t="s">
        <v>97</v>
      </c>
      <c r="C21" s="11" t="s">
        <v>86</v>
      </c>
      <c r="D21" s="14">
        <v>25</v>
      </c>
      <c r="E21" s="40">
        <v>41687</v>
      </c>
      <c r="F21" s="11" t="s">
        <v>39</v>
      </c>
      <c r="G21" s="11" t="s">
        <v>40</v>
      </c>
      <c r="H21" s="14">
        <v>24.15</v>
      </c>
      <c r="I21" s="9"/>
      <c r="J21" s="9"/>
      <c r="K21" s="9"/>
      <c r="L21" s="49"/>
    </row>
    <row r="22" spans="1:12" x14ac:dyDescent="0.25">
      <c r="A22" s="1">
        <v>41661</v>
      </c>
      <c r="B22" s="11" t="s">
        <v>97</v>
      </c>
      <c r="C22" s="11" t="s">
        <v>86</v>
      </c>
      <c r="D22" s="14">
        <v>25</v>
      </c>
      <c r="E22" s="40">
        <v>41701</v>
      </c>
      <c r="F22" s="11" t="s">
        <v>39</v>
      </c>
      <c r="G22" s="11" t="s">
        <v>91</v>
      </c>
      <c r="H22" s="14">
        <v>3.09</v>
      </c>
      <c r="I22" s="9"/>
      <c r="J22" s="9"/>
      <c r="K22" s="9"/>
      <c r="L22" s="49"/>
    </row>
    <row r="23" spans="1:12" x14ac:dyDescent="0.25">
      <c r="A23" s="1">
        <v>41679</v>
      </c>
      <c r="B23" s="11" t="s">
        <v>96</v>
      </c>
      <c r="C23" s="11" t="s">
        <v>51</v>
      </c>
      <c r="D23" s="14">
        <v>5.83</v>
      </c>
      <c r="E23" s="40">
        <v>41709</v>
      </c>
      <c r="F23" s="11" t="s">
        <v>39</v>
      </c>
      <c r="G23" s="11" t="s">
        <v>71</v>
      </c>
      <c r="H23" s="14">
        <v>6.76</v>
      </c>
      <c r="I23" s="9"/>
      <c r="J23" s="9"/>
      <c r="K23" s="9"/>
      <c r="L23" s="49"/>
    </row>
    <row r="24" spans="1:12" x14ac:dyDescent="0.25">
      <c r="A24" s="1">
        <v>41682</v>
      </c>
      <c r="B24" s="11" t="s">
        <v>64</v>
      </c>
      <c r="C24" s="11" t="s">
        <v>99</v>
      </c>
      <c r="D24" s="14">
        <v>50</v>
      </c>
      <c r="E24" s="40">
        <v>41711</v>
      </c>
      <c r="F24" s="11" t="s">
        <v>39</v>
      </c>
      <c r="G24" s="11" t="s">
        <v>122</v>
      </c>
      <c r="H24" s="14">
        <v>13.22</v>
      </c>
      <c r="I24" s="9"/>
      <c r="J24" s="9"/>
      <c r="K24" s="9"/>
      <c r="L24" s="49"/>
    </row>
    <row r="25" spans="1:12" x14ac:dyDescent="0.25">
      <c r="A25" s="1">
        <v>41687</v>
      </c>
      <c r="B25" s="11" t="s">
        <v>96</v>
      </c>
      <c r="C25" s="11" t="s">
        <v>41</v>
      </c>
      <c r="D25" s="14">
        <v>3.85</v>
      </c>
      <c r="E25" s="40">
        <v>41713</v>
      </c>
      <c r="F25" s="11" t="s">
        <v>39</v>
      </c>
      <c r="G25" s="11" t="s">
        <v>42</v>
      </c>
      <c r="H25" s="14">
        <v>8.8699999999999992</v>
      </c>
      <c r="I25" s="9"/>
      <c r="J25" s="9"/>
      <c r="K25" s="9"/>
      <c r="L25" s="49"/>
    </row>
    <row r="26" spans="1:12" x14ac:dyDescent="0.25">
      <c r="A26" s="1">
        <v>41689</v>
      </c>
      <c r="B26" s="11" t="s">
        <v>97</v>
      </c>
      <c r="C26" s="11" t="s">
        <v>80</v>
      </c>
      <c r="D26" s="14">
        <v>25</v>
      </c>
      <c r="E26" s="40">
        <v>41731</v>
      </c>
      <c r="F26" s="11" t="s">
        <v>39</v>
      </c>
      <c r="G26" s="11" t="s">
        <v>40</v>
      </c>
      <c r="H26" s="14">
        <v>10</v>
      </c>
      <c r="I26" s="9"/>
      <c r="J26" s="9"/>
      <c r="K26" s="9"/>
      <c r="L26" s="49"/>
    </row>
    <row r="27" spans="1:12" x14ac:dyDescent="0.25">
      <c r="A27" s="1">
        <v>41689</v>
      </c>
      <c r="B27" s="11" t="s">
        <v>100</v>
      </c>
      <c r="C27" s="11" t="s">
        <v>86</v>
      </c>
      <c r="D27" s="14">
        <v>25</v>
      </c>
      <c r="E27" s="40">
        <v>41745</v>
      </c>
      <c r="F27" s="11" t="s">
        <v>39</v>
      </c>
      <c r="G27" s="11" t="s">
        <v>42</v>
      </c>
      <c r="H27" s="14">
        <v>8.8699999999999992</v>
      </c>
      <c r="I27" s="9"/>
      <c r="J27" s="9"/>
      <c r="K27" s="9"/>
      <c r="L27" s="49"/>
    </row>
    <row r="28" spans="1:12" x14ac:dyDescent="0.25">
      <c r="A28" s="1">
        <v>41709</v>
      </c>
      <c r="B28" s="11" t="s">
        <v>96</v>
      </c>
      <c r="C28" s="11" t="s">
        <v>51</v>
      </c>
      <c r="D28" s="14">
        <v>5.83</v>
      </c>
      <c r="E28" s="40">
        <v>41771</v>
      </c>
      <c r="F28" s="11" t="s">
        <v>39</v>
      </c>
      <c r="G28" s="11" t="s">
        <v>71</v>
      </c>
      <c r="H28" s="14">
        <v>6.76</v>
      </c>
      <c r="I28" s="9"/>
      <c r="J28" s="9"/>
      <c r="K28" s="9"/>
      <c r="L28" s="49"/>
    </row>
    <row r="29" spans="1:12" x14ac:dyDescent="0.25">
      <c r="A29" s="1">
        <v>41716</v>
      </c>
      <c r="B29" s="11" t="s">
        <v>96</v>
      </c>
      <c r="C29" s="11" t="s">
        <v>41</v>
      </c>
      <c r="D29" s="14">
        <v>3.85</v>
      </c>
      <c r="E29" s="40">
        <v>41771</v>
      </c>
      <c r="F29" s="11" t="s">
        <v>39</v>
      </c>
      <c r="G29" s="11" t="s">
        <v>91</v>
      </c>
      <c r="H29" s="14">
        <v>3.1</v>
      </c>
      <c r="I29" s="9"/>
      <c r="J29" s="9"/>
      <c r="K29" s="9"/>
      <c r="L29" s="49"/>
    </row>
    <row r="30" spans="1:12" x14ac:dyDescent="0.25">
      <c r="A30" s="1">
        <v>41716</v>
      </c>
      <c r="B30" s="11" t="s">
        <v>97</v>
      </c>
      <c r="C30" s="11" t="s">
        <v>80</v>
      </c>
      <c r="D30" s="14">
        <v>25</v>
      </c>
      <c r="E30" s="40">
        <v>41773</v>
      </c>
      <c r="F30" s="11" t="s">
        <v>39</v>
      </c>
      <c r="G30" s="11" t="s">
        <v>42</v>
      </c>
      <c r="H30" s="14">
        <v>8.8699999999999992</v>
      </c>
      <c r="I30" s="9"/>
      <c r="J30" s="9"/>
      <c r="K30" s="9"/>
      <c r="L30" s="49"/>
    </row>
    <row r="31" spans="1:12" x14ac:dyDescent="0.25">
      <c r="A31" s="1">
        <v>41719</v>
      </c>
      <c r="B31" s="11" t="s">
        <v>100</v>
      </c>
      <c r="C31" s="11" t="s">
        <v>86</v>
      </c>
      <c r="D31" s="14">
        <v>25</v>
      </c>
      <c r="E31" s="40">
        <v>41773</v>
      </c>
      <c r="F31" s="11" t="s">
        <v>39</v>
      </c>
      <c r="G31" s="11" t="s">
        <v>123</v>
      </c>
      <c r="H31" s="14">
        <v>6.25</v>
      </c>
      <c r="I31" s="9"/>
      <c r="J31" s="9"/>
      <c r="K31" s="9"/>
      <c r="L31" s="49"/>
    </row>
    <row r="32" spans="1:12" x14ac:dyDescent="0.25">
      <c r="A32" s="1">
        <v>41740</v>
      </c>
      <c r="B32" s="11" t="s">
        <v>96</v>
      </c>
      <c r="C32" s="11" t="s">
        <v>51</v>
      </c>
      <c r="D32" s="14">
        <v>5.83</v>
      </c>
      <c r="E32" s="40">
        <v>41775</v>
      </c>
      <c r="F32" s="11" t="s">
        <v>39</v>
      </c>
      <c r="G32" s="11" t="s">
        <v>42</v>
      </c>
      <c r="H32" s="14">
        <v>10</v>
      </c>
      <c r="I32" s="9"/>
      <c r="J32" s="9"/>
      <c r="K32" s="9"/>
      <c r="L32" s="49"/>
    </row>
    <row r="33" spans="1:12" x14ac:dyDescent="0.25">
      <c r="A33" s="1">
        <v>41750</v>
      </c>
      <c r="B33" s="11" t="s">
        <v>100</v>
      </c>
      <c r="C33" s="11" t="s">
        <v>86</v>
      </c>
      <c r="D33" s="14">
        <v>25</v>
      </c>
      <c r="E33" s="40">
        <v>41781</v>
      </c>
      <c r="F33" s="11" t="s">
        <v>39</v>
      </c>
      <c r="G33" s="11" t="s">
        <v>40</v>
      </c>
      <c r="H33" s="14">
        <v>10</v>
      </c>
      <c r="I33" s="9"/>
      <c r="J33" s="9"/>
      <c r="K33" s="9"/>
      <c r="L33" s="49"/>
    </row>
    <row r="34" spans="1:12" x14ac:dyDescent="0.25">
      <c r="A34" s="1">
        <v>41750</v>
      </c>
      <c r="B34" s="11" t="s">
        <v>96</v>
      </c>
      <c r="C34" s="11" t="s">
        <v>41</v>
      </c>
      <c r="D34" s="14">
        <v>3.85</v>
      </c>
      <c r="E34" s="40">
        <v>41799</v>
      </c>
      <c r="F34" s="11" t="s">
        <v>39</v>
      </c>
      <c r="G34" s="11" t="s">
        <v>42</v>
      </c>
      <c r="H34" s="14">
        <v>8.8699999999999992</v>
      </c>
      <c r="I34" s="9"/>
      <c r="J34" s="9"/>
      <c r="K34" s="9"/>
      <c r="L34" s="49"/>
    </row>
    <row r="35" spans="1:12" x14ac:dyDescent="0.25">
      <c r="A35" s="1">
        <v>41750</v>
      </c>
      <c r="B35" s="11" t="s">
        <v>97</v>
      </c>
      <c r="C35" s="11" t="s">
        <v>80</v>
      </c>
      <c r="D35" s="14">
        <v>25</v>
      </c>
      <c r="E35" s="40">
        <v>41800</v>
      </c>
      <c r="F35" s="11" t="s">
        <v>39</v>
      </c>
      <c r="G35" s="11" t="s">
        <v>123</v>
      </c>
      <c r="H35" s="14">
        <v>6.25</v>
      </c>
      <c r="I35" s="9"/>
      <c r="J35" s="9"/>
      <c r="K35" s="9"/>
      <c r="L35" s="49"/>
    </row>
    <row r="36" spans="1:12" x14ac:dyDescent="0.25">
      <c r="A36" s="1">
        <v>41766</v>
      </c>
      <c r="B36" s="11" t="s">
        <v>101</v>
      </c>
      <c r="C36" s="11" t="s">
        <v>102</v>
      </c>
      <c r="D36" s="14">
        <v>3.37</v>
      </c>
      <c r="E36" s="40">
        <v>41827</v>
      </c>
      <c r="F36" s="11" t="s">
        <v>39</v>
      </c>
      <c r="G36" s="11" t="s">
        <v>40</v>
      </c>
      <c r="H36" s="14">
        <v>10</v>
      </c>
      <c r="I36" s="9"/>
      <c r="J36" s="9"/>
      <c r="K36" s="9"/>
      <c r="L36" s="49"/>
    </row>
    <row r="37" spans="1:12" x14ac:dyDescent="0.25">
      <c r="A37" s="1">
        <v>41766</v>
      </c>
      <c r="B37" s="11" t="s">
        <v>101</v>
      </c>
      <c r="C37" s="11" t="s">
        <v>103</v>
      </c>
      <c r="D37" s="14">
        <v>25</v>
      </c>
      <c r="E37" s="40">
        <v>41829</v>
      </c>
      <c r="F37" s="11" t="s">
        <v>39</v>
      </c>
      <c r="G37" s="11" t="s">
        <v>123</v>
      </c>
      <c r="H37" s="14">
        <v>8.25</v>
      </c>
      <c r="I37" s="9"/>
      <c r="J37" s="9"/>
      <c r="K37" s="9"/>
      <c r="L37" s="49"/>
    </row>
    <row r="38" spans="1:12" x14ac:dyDescent="0.25">
      <c r="A38" s="1">
        <v>41773</v>
      </c>
      <c r="B38" s="11" t="s">
        <v>96</v>
      </c>
      <c r="C38" s="11" t="s">
        <v>51</v>
      </c>
      <c r="D38" s="14">
        <v>5.83</v>
      </c>
      <c r="E38" s="40">
        <v>41829</v>
      </c>
      <c r="F38" s="11" t="s">
        <v>39</v>
      </c>
      <c r="G38" s="11" t="s">
        <v>42</v>
      </c>
      <c r="H38" s="14">
        <v>8.8699999999999992</v>
      </c>
      <c r="I38" s="9"/>
      <c r="J38" s="9"/>
      <c r="K38" s="9"/>
      <c r="L38" s="49"/>
    </row>
    <row r="39" spans="1:12" x14ac:dyDescent="0.25">
      <c r="A39" s="1">
        <v>41782</v>
      </c>
      <c r="B39" s="11" t="s">
        <v>97</v>
      </c>
      <c r="C39" s="11" t="s">
        <v>104</v>
      </c>
      <c r="D39" s="14">
        <v>25</v>
      </c>
      <c r="E39" s="40">
        <v>41831</v>
      </c>
      <c r="F39" s="11" t="s">
        <v>39</v>
      </c>
      <c r="G39" s="11" t="s">
        <v>71</v>
      </c>
      <c r="H39" s="14">
        <v>6.76</v>
      </c>
      <c r="I39" s="9"/>
      <c r="J39" s="9"/>
      <c r="K39" s="9"/>
      <c r="L39" s="49"/>
    </row>
    <row r="40" spans="1:12" x14ac:dyDescent="0.25">
      <c r="A40" s="1">
        <v>41782</v>
      </c>
      <c r="B40" s="11" t="s">
        <v>97</v>
      </c>
      <c r="C40" s="11" t="s">
        <v>105</v>
      </c>
      <c r="D40" s="14">
        <v>30</v>
      </c>
      <c r="E40" s="40">
        <v>41831</v>
      </c>
      <c r="F40" s="11" t="s">
        <v>39</v>
      </c>
      <c r="G40" s="11" t="s">
        <v>91</v>
      </c>
      <c r="H40" s="14">
        <v>3.1</v>
      </c>
      <c r="I40" s="9"/>
      <c r="J40" s="9"/>
      <c r="K40" s="9"/>
      <c r="L40" s="49"/>
    </row>
    <row r="41" spans="1:12" x14ac:dyDescent="0.25">
      <c r="A41" s="1">
        <v>41796</v>
      </c>
      <c r="B41" s="11" t="s">
        <v>97</v>
      </c>
      <c r="C41" s="11" t="s">
        <v>80</v>
      </c>
      <c r="D41" s="14">
        <v>25</v>
      </c>
      <c r="E41" s="40">
        <v>41858</v>
      </c>
      <c r="F41" s="11" t="s">
        <v>39</v>
      </c>
      <c r="G41" s="11" t="s">
        <v>40</v>
      </c>
      <c r="H41" s="14">
        <v>10</v>
      </c>
      <c r="I41" s="9"/>
      <c r="J41" s="9"/>
      <c r="K41" s="9"/>
      <c r="L41" s="49"/>
    </row>
    <row r="42" spans="1:12" x14ac:dyDescent="0.25">
      <c r="A42" s="1">
        <v>41796</v>
      </c>
      <c r="B42" s="11" t="s">
        <v>96</v>
      </c>
      <c r="C42" s="11" t="s">
        <v>41</v>
      </c>
      <c r="D42" s="14">
        <v>3.85</v>
      </c>
      <c r="E42" s="40">
        <v>41859</v>
      </c>
      <c r="F42" s="11" t="s">
        <v>39</v>
      </c>
      <c r="G42" s="11" t="s">
        <v>42</v>
      </c>
      <c r="H42" s="14">
        <v>8.8699999999999992</v>
      </c>
      <c r="I42" s="9"/>
      <c r="J42" s="9"/>
      <c r="K42" s="9"/>
      <c r="L42" s="49"/>
    </row>
    <row r="43" spans="1:12" x14ac:dyDescent="0.25">
      <c r="A43" s="1">
        <v>41803</v>
      </c>
      <c r="B43" s="11" t="s">
        <v>97</v>
      </c>
      <c r="C43" s="11" t="s">
        <v>106</v>
      </c>
      <c r="D43" s="14">
        <v>10</v>
      </c>
      <c r="E43" s="40">
        <v>41859</v>
      </c>
      <c r="F43" s="11" t="s">
        <v>39</v>
      </c>
      <c r="G43" s="11" t="s">
        <v>123</v>
      </c>
      <c r="H43" s="14">
        <v>6.25</v>
      </c>
      <c r="I43" s="9"/>
      <c r="J43" s="9"/>
      <c r="K43" s="9"/>
      <c r="L43" s="49"/>
    </row>
    <row r="44" spans="1:12" x14ac:dyDescent="0.25">
      <c r="A44" s="1">
        <v>41803</v>
      </c>
      <c r="B44" s="11" t="s">
        <v>97</v>
      </c>
      <c r="C44" s="11" t="s">
        <v>92</v>
      </c>
      <c r="D44" s="14">
        <v>10</v>
      </c>
      <c r="E44" s="40">
        <v>41871</v>
      </c>
      <c r="F44" s="11" t="s">
        <v>124</v>
      </c>
      <c r="G44" s="11" t="s">
        <v>84</v>
      </c>
      <c r="H44" s="14">
        <v>6.77</v>
      </c>
      <c r="I44" s="9"/>
      <c r="J44" s="9"/>
      <c r="K44" s="9"/>
      <c r="L44" s="49"/>
    </row>
    <row r="45" spans="1:12" x14ac:dyDescent="0.25">
      <c r="A45" s="1">
        <v>41807</v>
      </c>
      <c r="B45" s="11" t="s">
        <v>96</v>
      </c>
      <c r="C45" s="11" t="s">
        <v>51</v>
      </c>
      <c r="D45" s="14">
        <v>5.83</v>
      </c>
      <c r="E45" s="40">
        <v>41871</v>
      </c>
      <c r="F45" s="11" t="s">
        <v>124</v>
      </c>
      <c r="G45" s="11" t="s">
        <v>125</v>
      </c>
      <c r="H45" s="14">
        <v>3.64</v>
      </c>
      <c r="I45" s="9"/>
      <c r="J45" s="9"/>
      <c r="K45" s="9"/>
      <c r="L45" s="49"/>
    </row>
    <row r="46" spans="1:12" x14ac:dyDescent="0.25">
      <c r="A46" s="1">
        <v>41809</v>
      </c>
      <c r="B46" s="11" t="s">
        <v>97</v>
      </c>
      <c r="C46" s="11" t="s">
        <v>104</v>
      </c>
      <c r="D46" s="14">
        <v>25</v>
      </c>
      <c r="E46" s="40">
        <v>41880</v>
      </c>
      <c r="F46" s="11" t="s">
        <v>126</v>
      </c>
      <c r="G46" s="11" t="s">
        <v>127</v>
      </c>
      <c r="H46" s="14">
        <v>25</v>
      </c>
      <c r="I46" s="9"/>
      <c r="J46" s="9"/>
      <c r="K46" s="9"/>
      <c r="L46" s="49"/>
    </row>
    <row r="47" spans="1:12" x14ac:dyDescent="0.25">
      <c r="A47" s="1">
        <v>41809</v>
      </c>
      <c r="B47" s="11" t="s">
        <v>96</v>
      </c>
      <c r="C47" s="11" t="s">
        <v>107</v>
      </c>
      <c r="D47" s="14">
        <v>25</v>
      </c>
      <c r="E47" s="40">
        <v>41883</v>
      </c>
      <c r="F47" s="11" t="s">
        <v>39</v>
      </c>
      <c r="G47" s="11" t="s">
        <v>91</v>
      </c>
      <c r="H47" s="14">
        <v>3.1</v>
      </c>
      <c r="I47" s="9"/>
      <c r="J47" s="9"/>
      <c r="K47" s="9"/>
      <c r="L47" s="49"/>
    </row>
    <row r="48" spans="1:12" x14ac:dyDescent="0.25">
      <c r="A48" s="1">
        <v>41835</v>
      </c>
      <c r="B48" s="11" t="s">
        <v>96</v>
      </c>
      <c r="C48" s="11" t="s">
        <v>51</v>
      </c>
      <c r="D48" s="14">
        <v>0</v>
      </c>
      <c r="E48" s="40">
        <v>41884</v>
      </c>
      <c r="F48" s="11" t="s">
        <v>39</v>
      </c>
      <c r="G48" s="11" t="s">
        <v>71</v>
      </c>
      <c r="H48" s="14">
        <v>6.76</v>
      </c>
      <c r="I48" s="9"/>
      <c r="J48" s="9"/>
      <c r="K48" s="9"/>
      <c r="L48" s="49"/>
    </row>
    <row r="49" spans="1:28" x14ac:dyDescent="0.25">
      <c r="A49" s="1">
        <v>41835</v>
      </c>
      <c r="B49" s="11" t="s">
        <v>97</v>
      </c>
      <c r="C49" s="11" t="s">
        <v>104</v>
      </c>
      <c r="D49" s="14">
        <v>25</v>
      </c>
      <c r="E49" s="40">
        <v>41887</v>
      </c>
      <c r="F49" s="11" t="s">
        <v>39</v>
      </c>
      <c r="G49" s="11" t="s">
        <v>40</v>
      </c>
      <c r="H49" s="14">
        <v>10</v>
      </c>
      <c r="I49" s="9"/>
      <c r="J49" s="9"/>
      <c r="K49" s="9"/>
      <c r="L49" s="49"/>
    </row>
    <row r="50" spans="1:28" x14ac:dyDescent="0.25">
      <c r="A50" s="1">
        <v>41836</v>
      </c>
      <c r="B50" s="11" t="s">
        <v>97</v>
      </c>
      <c r="C50" s="11" t="s">
        <v>80</v>
      </c>
      <c r="D50" s="14">
        <v>0</v>
      </c>
      <c r="E50" s="40">
        <v>41899</v>
      </c>
      <c r="F50" s="11" t="s">
        <v>126</v>
      </c>
      <c r="G50" s="11" t="s">
        <v>84</v>
      </c>
      <c r="H50" s="14">
        <v>9.1300000000000008</v>
      </c>
      <c r="I50" s="9"/>
      <c r="J50" s="9"/>
      <c r="K50" s="9"/>
      <c r="L50" s="49"/>
    </row>
    <row r="51" spans="1:28" x14ac:dyDescent="0.25">
      <c r="A51" s="1">
        <v>41838</v>
      </c>
      <c r="B51" s="11" t="s">
        <v>97</v>
      </c>
      <c r="C51" s="11" t="s">
        <v>105</v>
      </c>
      <c r="D51" s="14">
        <v>0</v>
      </c>
      <c r="E51" s="40">
        <v>41899</v>
      </c>
      <c r="F51" s="11" t="s">
        <v>39</v>
      </c>
      <c r="G51" s="11" t="s">
        <v>42</v>
      </c>
      <c r="H51" s="14">
        <v>8.8699999999999992</v>
      </c>
      <c r="I51" s="9"/>
      <c r="J51" s="9"/>
      <c r="K51" s="9"/>
      <c r="L51" s="49"/>
    </row>
    <row r="52" spans="1:28" x14ac:dyDescent="0.25">
      <c r="A52" s="1">
        <v>41843</v>
      </c>
      <c r="B52" s="11" t="s">
        <v>108</v>
      </c>
      <c r="C52" s="11" t="s">
        <v>107</v>
      </c>
      <c r="D52" s="14">
        <v>0</v>
      </c>
      <c r="E52" s="40">
        <v>41912</v>
      </c>
      <c r="F52" s="11" t="s">
        <v>126</v>
      </c>
      <c r="G52" s="11" t="s">
        <v>127</v>
      </c>
      <c r="H52" s="14">
        <v>25</v>
      </c>
      <c r="I52" s="9"/>
      <c r="J52" s="9"/>
      <c r="K52" s="9"/>
      <c r="L52" s="49"/>
    </row>
    <row r="53" spans="1:28" x14ac:dyDescent="0.25">
      <c r="A53" s="1">
        <v>41865</v>
      </c>
      <c r="B53" s="11" t="s">
        <v>96</v>
      </c>
      <c r="C53" s="11" t="s">
        <v>109</v>
      </c>
      <c r="D53" s="14">
        <v>0</v>
      </c>
      <c r="E53" s="40">
        <v>41920</v>
      </c>
      <c r="F53" s="11" t="s">
        <v>39</v>
      </c>
      <c r="G53" s="11" t="s">
        <v>40</v>
      </c>
      <c r="H53" s="14">
        <v>10</v>
      </c>
      <c r="I53" s="9"/>
      <c r="J53" s="9"/>
      <c r="K53" s="9"/>
      <c r="L53" s="49"/>
    </row>
    <row r="54" spans="1:28" x14ac:dyDescent="0.25">
      <c r="A54" s="1">
        <v>41866</v>
      </c>
      <c r="B54" s="11" t="s">
        <v>96</v>
      </c>
      <c r="C54" s="11" t="s">
        <v>51</v>
      </c>
      <c r="D54" s="14">
        <v>0</v>
      </c>
      <c r="E54" s="40">
        <v>41920</v>
      </c>
      <c r="F54" s="11" t="s">
        <v>39</v>
      </c>
      <c r="G54" s="11" t="s">
        <v>128</v>
      </c>
      <c r="H54" s="14">
        <v>10</v>
      </c>
      <c r="I54" s="9"/>
      <c r="J54" s="9"/>
      <c r="K54" s="9"/>
      <c r="L54" s="49"/>
    </row>
    <row r="55" spans="1:28" x14ac:dyDescent="0.25">
      <c r="A55" s="1">
        <v>41869</v>
      </c>
      <c r="B55" s="11" t="s">
        <v>97</v>
      </c>
      <c r="C55" s="11" t="s">
        <v>104</v>
      </c>
      <c r="D55" s="14">
        <v>0</v>
      </c>
      <c r="E55" s="40">
        <v>41925</v>
      </c>
      <c r="F55" s="11" t="s">
        <v>39</v>
      </c>
      <c r="G55" s="11" t="s">
        <v>42</v>
      </c>
      <c r="H55" s="14">
        <v>8.8699999999999992</v>
      </c>
      <c r="I55" s="9"/>
      <c r="J55" s="9"/>
      <c r="K55" s="9"/>
      <c r="L55" s="49"/>
    </row>
    <row r="56" spans="1:28" x14ac:dyDescent="0.25">
      <c r="A56" s="1">
        <v>41871</v>
      </c>
      <c r="B56" s="11" t="s">
        <v>108</v>
      </c>
      <c r="C56" s="11" t="s">
        <v>110</v>
      </c>
      <c r="D56" s="14">
        <v>0</v>
      </c>
      <c r="E56" s="40">
        <v>41938</v>
      </c>
      <c r="F56" s="11" t="s">
        <v>39</v>
      </c>
      <c r="G56" s="11" t="s">
        <v>91</v>
      </c>
      <c r="H56" s="14">
        <v>3.1</v>
      </c>
      <c r="I56" s="9"/>
      <c r="J56" s="9"/>
      <c r="K56" s="9"/>
      <c r="L56" s="49"/>
    </row>
    <row r="57" spans="1:28" x14ac:dyDescent="0.25">
      <c r="A57" s="1">
        <v>41871</v>
      </c>
      <c r="B57" s="11" t="s">
        <v>108</v>
      </c>
      <c r="C57" s="11" t="s">
        <v>107</v>
      </c>
      <c r="D57" s="14">
        <v>0</v>
      </c>
      <c r="E57" s="40">
        <v>41939</v>
      </c>
      <c r="F57" s="11" t="s">
        <v>126</v>
      </c>
      <c r="G57" s="11" t="s">
        <v>127</v>
      </c>
      <c r="H57" s="14">
        <v>25</v>
      </c>
      <c r="I57" s="9"/>
      <c r="J57" s="9"/>
      <c r="K57" s="9"/>
      <c r="L57" s="49"/>
    </row>
    <row r="58" spans="1:28" x14ac:dyDescent="0.25">
      <c r="A58" s="1">
        <v>41874</v>
      </c>
      <c r="B58" s="11" t="s">
        <v>97</v>
      </c>
      <c r="C58" s="11" t="s">
        <v>80</v>
      </c>
      <c r="D58" s="14">
        <v>0</v>
      </c>
      <c r="E58" s="40">
        <v>41944</v>
      </c>
      <c r="F58" s="11" t="s">
        <v>39</v>
      </c>
      <c r="G58" s="11" t="s">
        <v>71</v>
      </c>
      <c r="H58" s="14">
        <v>6.76</v>
      </c>
      <c r="I58" s="9"/>
      <c r="J58" s="9"/>
      <c r="K58" s="9"/>
      <c r="L58" s="49"/>
    </row>
    <row r="59" spans="1:28" x14ac:dyDescent="0.25">
      <c r="A59" s="1">
        <v>41892</v>
      </c>
      <c r="B59" s="11" t="s">
        <v>97</v>
      </c>
      <c r="C59" s="11" t="s">
        <v>111</v>
      </c>
      <c r="D59" s="14">
        <v>0</v>
      </c>
      <c r="E59" s="40">
        <v>41956</v>
      </c>
      <c r="F59" s="11" t="s">
        <v>39</v>
      </c>
      <c r="G59" s="11" t="s">
        <v>40</v>
      </c>
      <c r="H59" s="14">
        <v>10</v>
      </c>
      <c r="I59" s="9"/>
      <c r="J59" s="9"/>
      <c r="K59" s="9"/>
      <c r="L59" s="49"/>
      <c r="Y59" s="9"/>
      <c r="Z59" s="9"/>
      <c r="AA59" s="9"/>
      <c r="AB59" s="9"/>
    </row>
    <row r="60" spans="1:28" x14ac:dyDescent="0.25">
      <c r="A60" s="1">
        <v>41892</v>
      </c>
      <c r="B60" s="11" t="s">
        <v>97</v>
      </c>
      <c r="C60" s="11" t="s">
        <v>47</v>
      </c>
      <c r="D60" s="14">
        <v>0</v>
      </c>
      <c r="E60" s="40">
        <v>41962</v>
      </c>
      <c r="F60" s="11" t="s">
        <v>39</v>
      </c>
      <c r="G60" s="11" t="s">
        <v>42</v>
      </c>
      <c r="H60" s="14">
        <v>8.82</v>
      </c>
      <c r="I60" s="9"/>
      <c r="J60" s="9"/>
      <c r="K60" s="9"/>
      <c r="L60" s="49"/>
      <c r="Y60" s="9"/>
      <c r="Z60" s="9"/>
      <c r="AA60" s="9"/>
      <c r="AB60" s="9"/>
    </row>
    <row r="61" spans="1:28" x14ac:dyDescent="0.25">
      <c r="A61" s="1">
        <v>41897</v>
      </c>
      <c r="B61" s="11" t="s">
        <v>108</v>
      </c>
      <c r="C61" s="11" t="s">
        <v>107</v>
      </c>
      <c r="D61" s="14">
        <v>0</v>
      </c>
      <c r="E61" s="40">
        <v>41992</v>
      </c>
      <c r="F61" s="11" t="s">
        <v>39</v>
      </c>
      <c r="G61" s="11" t="s">
        <v>40</v>
      </c>
      <c r="H61" s="14">
        <v>10</v>
      </c>
      <c r="I61" s="9"/>
      <c r="J61" s="9"/>
      <c r="K61" s="9"/>
      <c r="L61" s="49"/>
      <c r="Y61" s="9"/>
      <c r="Z61" s="9"/>
      <c r="AA61" s="9"/>
      <c r="AB61" s="9"/>
    </row>
    <row r="62" spans="1:28" x14ac:dyDescent="0.25">
      <c r="A62" s="1">
        <v>41897</v>
      </c>
      <c r="B62" s="11" t="s">
        <v>96</v>
      </c>
      <c r="C62" s="11" t="s">
        <v>63</v>
      </c>
      <c r="D62" s="14">
        <v>0</v>
      </c>
      <c r="E62" s="40">
        <v>41992</v>
      </c>
      <c r="F62" s="11" t="s">
        <v>39</v>
      </c>
      <c r="G62" s="11" t="s">
        <v>42</v>
      </c>
      <c r="H62" s="14">
        <v>8.82</v>
      </c>
      <c r="I62" s="9"/>
      <c r="J62" s="9"/>
      <c r="K62" s="9"/>
      <c r="L62" s="49"/>
      <c r="Y62" s="9"/>
      <c r="Z62" s="9"/>
      <c r="AA62" s="9"/>
      <c r="AB62" s="9"/>
    </row>
    <row r="63" spans="1:28" x14ac:dyDescent="0.25">
      <c r="A63" s="1">
        <v>41897</v>
      </c>
      <c r="B63" s="11" t="s">
        <v>96</v>
      </c>
      <c r="C63" s="11" t="s">
        <v>112</v>
      </c>
      <c r="D63" s="14">
        <v>0</v>
      </c>
      <c r="E63" s="40">
        <v>41992</v>
      </c>
      <c r="F63" s="11" t="s">
        <v>39</v>
      </c>
      <c r="G63" s="11" t="s">
        <v>123</v>
      </c>
      <c r="H63" s="14">
        <v>6.25</v>
      </c>
      <c r="I63" s="9"/>
      <c r="J63" s="9"/>
      <c r="K63" s="9"/>
      <c r="L63" s="49"/>
      <c r="Y63" s="9"/>
      <c r="Z63" s="9"/>
      <c r="AA63" s="9"/>
      <c r="AB63" s="9"/>
    </row>
    <row r="64" spans="1:28" x14ac:dyDescent="0.25">
      <c r="A64" s="1">
        <v>41898</v>
      </c>
      <c r="B64" s="11" t="s">
        <v>96</v>
      </c>
      <c r="C64" s="11" t="s">
        <v>113</v>
      </c>
      <c r="D64" s="14">
        <v>0</v>
      </c>
      <c r="E64" s="40">
        <v>41992</v>
      </c>
      <c r="F64" s="11" t="s">
        <v>39</v>
      </c>
      <c r="G64" s="11" t="s">
        <v>91</v>
      </c>
      <c r="H64" s="14">
        <v>3.1</v>
      </c>
      <c r="I64" s="9"/>
      <c r="J64" s="9"/>
      <c r="K64" s="9"/>
      <c r="L64" s="49"/>
      <c r="Y64" s="9"/>
      <c r="Z64" s="9"/>
      <c r="AA64" s="9"/>
      <c r="AB64" s="9"/>
    </row>
    <row r="65" spans="1:28" ht="15.75" thickBot="1" x14ac:dyDescent="0.3">
      <c r="A65" s="1">
        <v>41899</v>
      </c>
      <c r="B65" s="11" t="s">
        <v>108</v>
      </c>
      <c r="C65" s="11" t="s">
        <v>114</v>
      </c>
      <c r="D65" s="14">
        <v>0</v>
      </c>
      <c r="E65" s="41">
        <v>41993</v>
      </c>
      <c r="F65" s="12" t="s">
        <v>126</v>
      </c>
      <c r="G65" s="12" t="s">
        <v>127</v>
      </c>
      <c r="H65" s="17">
        <v>25</v>
      </c>
      <c r="I65" s="9"/>
      <c r="J65" s="9"/>
      <c r="K65" s="9"/>
      <c r="L65" s="49"/>
      <c r="Y65" s="9"/>
      <c r="Z65" s="9"/>
      <c r="AA65" s="9"/>
      <c r="AB65" s="9"/>
    </row>
    <row r="66" spans="1:28" ht="15.75" thickBot="1" x14ac:dyDescent="0.3">
      <c r="A66" s="1">
        <v>41899</v>
      </c>
      <c r="B66" s="11" t="s">
        <v>108</v>
      </c>
      <c r="C66" s="11" t="s">
        <v>110</v>
      </c>
      <c r="D66" s="14">
        <v>0</v>
      </c>
      <c r="E66" s="227"/>
      <c r="F66" s="9"/>
      <c r="G66" s="200" t="s">
        <v>2</v>
      </c>
      <c r="H66" s="228">
        <f>SUM(H12:H65)</f>
        <v>583.83000000000015</v>
      </c>
      <c r="I66" s="9"/>
      <c r="J66" s="9"/>
      <c r="K66" s="9"/>
      <c r="L66" s="49"/>
      <c r="Y66" s="9"/>
      <c r="Z66" s="9"/>
      <c r="AA66" s="9"/>
      <c r="AB66" s="9"/>
    </row>
    <row r="67" spans="1:28" x14ac:dyDescent="0.25">
      <c r="A67" s="1">
        <v>41911</v>
      </c>
      <c r="B67" s="11" t="s">
        <v>97</v>
      </c>
      <c r="C67" s="11" t="s">
        <v>80</v>
      </c>
      <c r="D67" s="14">
        <v>0</v>
      </c>
      <c r="E67" s="9"/>
      <c r="F67" s="9"/>
      <c r="I67" s="9"/>
      <c r="J67" s="9"/>
      <c r="K67" s="9"/>
      <c r="L67" s="49"/>
      <c r="Y67" s="9"/>
      <c r="Z67" s="9"/>
      <c r="AA67" s="9"/>
      <c r="AB67" s="9"/>
    </row>
    <row r="68" spans="1:28" x14ac:dyDescent="0.25">
      <c r="A68" s="1">
        <v>41920</v>
      </c>
      <c r="B68" s="11" t="s">
        <v>85</v>
      </c>
      <c r="C68" s="11" t="s">
        <v>47</v>
      </c>
      <c r="D68" s="14">
        <v>0</v>
      </c>
      <c r="E68" s="9"/>
      <c r="F68" s="9"/>
      <c r="G68" s="9"/>
      <c r="H68" s="9"/>
      <c r="I68" s="9"/>
      <c r="J68" s="9"/>
      <c r="K68" s="9"/>
      <c r="L68" s="49"/>
      <c r="Y68" s="9"/>
      <c r="Z68" s="9"/>
      <c r="AA68" s="9"/>
      <c r="AB68" s="9"/>
    </row>
    <row r="69" spans="1:28" x14ac:dyDescent="0.25">
      <c r="A69" s="1">
        <v>41920</v>
      </c>
      <c r="B69" s="11" t="s">
        <v>85</v>
      </c>
      <c r="C69" s="11" t="s">
        <v>80</v>
      </c>
      <c r="D69" s="14">
        <v>0</v>
      </c>
      <c r="E69" s="9"/>
      <c r="F69" s="9"/>
      <c r="G69" s="9"/>
      <c r="H69" s="9"/>
      <c r="I69" s="9"/>
      <c r="J69" s="9"/>
      <c r="K69" s="9"/>
      <c r="L69" s="49"/>
      <c r="Y69" s="9"/>
      <c r="Z69" s="9"/>
      <c r="AA69" s="9"/>
      <c r="AB69" s="9"/>
    </row>
    <row r="70" spans="1:28" x14ac:dyDescent="0.25">
      <c r="A70" s="1">
        <v>41921</v>
      </c>
      <c r="B70" s="11" t="s">
        <v>85</v>
      </c>
      <c r="C70" s="11" t="s">
        <v>47</v>
      </c>
      <c r="D70" s="14">
        <v>0</v>
      </c>
      <c r="E70" s="9"/>
      <c r="F70" s="9"/>
      <c r="G70" s="9"/>
      <c r="H70" s="9"/>
      <c r="I70" s="9"/>
      <c r="J70" s="9"/>
      <c r="K70" s="9"/>
      <c r="L70" s="49"/>
      <c r="Y70" s="9"/>
      <c r="Z70" s="9"/>
      <c r="AA70" s="9"/>
      <c r="AB70" s="9"/>
    </row>
    <row r="71" spans="1:28" x14ac:dyDescent="0.25">
      <c r="A71" s="1">
        <v>41921</v>
      </c>
      <c r="B71" s="11" t="s">
        <v>85</v>
      </c>
      <c r="C71" s="11" t="s">
        <v>115</v>
      </c>
      <c r="D71" s="14">
        <v>0</v>
      </c>
      <c r="E71" s="9"/>
      <c r="F71" s="9"/>
      <c r="G71" s="9"/>
      <c r="H71" s="9"/>
      <c r="I71" s="9"/>
      <c r="J71" s="9"/>
      <c r="K71" s="9"/>
      <c r="L71" s="49"/>
      <c r="Y71" s="9"/>
      <c r="Z71" s="9"/>
      <c r="AA71" s="9"/>
      <c r="AB71" s="9"/>
    </row>
    <row r="72" spans="1:28" x14ac:dyDescent="0.25">
      <c r="A72" s="1">
        <v>41921</v>
      </c>
      <c r="B72" s="11" t="s">
        <v>85</v>
      </c>
      <c r="C72" s="11" t="s">
        <v>116</v>
      </c>
      <c r="D72" s="14">
        <v>0</v>
      </c>
      <c r="E72" s="9"/>
      <c r="F72" s="9"/>
      <c r="G72" s="9"/>
      <c r="H72" s="9"/>
      <c r="I72" s="9"/>
      <c r="J72" s="9"/>
      <c r="K72" s="9"/>
      <c r="L72" s="49"/>
      <c r="Y72" s="9"/>
      <c r="Z72" s="9"/>
      <c r="AA72" s="9"/>
      <c r="AB72" s="9"/>
    </row>
    <row r="73" spans="1:28" x14ac:dyDescent="0.25">
      <c r="A73" s="1">
        <v>41927</v>
      </c>
      <c r="B73" s="11" t="s">
        <v>108</v>
      </c>
      <c r="C73" s="11" t="s">
        <v>114</v>
      </c>
      <c r="D73" s="14">
        <v>0</v>
      </c>
      <c r="E73" s="9"/>
      <c r="F73" s="9"/>
      <c r="G73" s="9"/>
      <c r="H73" s="9"/>
      <c r="I73" s="9"/>
      <c r="J73" s="9"/>
      <c r="K73" s="9"/>
      <c r="L73" s="49"/>
      <c r="Y73" s="9"/>
      <c r="Z73" s="9"/>
      <c r="AA73" s="9"/>
      <c r="AB73" s="9"/>
    </row>
    <row r="74" spans="1:28" x14ac:dyDescent="0.25">
      <c r="A74" s="1">
        <v>41927</v>
      </c>
      <c r="B74" s="11" t="s">
        <v>96</v>
      </c>
      <c r="C74" s="11" t="s">
        <v>112</v>
      </c>
      <c r="D74" s="14">
        <v>0</v>
      </c>
      <c r="E74" s="9"/>
      <c r="F74" s="9"/>
      <c r="G74" s="9"/>
      <c r="H74" s="9"/>
      <c r="I74" s="9"/>
      <c r="J74" s="9"/>
      <c r="K74" s="9"/>
      <c r="L74" s="49"/>
      <c r="Y74" s="9"/>
      <c r="Z74" s="9"/>
      <c r="AA74" s="9"/>
      <c r="AB74" s="9"/>
    </row>
    <row r="75" spans="1:28" x14ac:dyDescent="0.25">
      <c r="A75" s="1">
        <v>41934</v>
      </c>
      <c r="B75" s="11" t="s">
        <v>108</v>
      </c>
      <c r="C75" s="11" t="s">
        <v>110</v>
      </c>
      <c r="D75" s="14">
        <v>0</v>
      </c>
      <c r="E75" s="9"/>
      <c r="F75" s="9"/>
      <c r="G75" s="9"/>
      <c r="H75" s="9"/>
      <c r="I75" s="9"/>
      <c r="J75" s="9"/>
      <c r="K75" s="9"/>
      <c r="L75" s="49"/>
      <c r="Y75" s="9"/>
      <c r="Z75" s="9"/>
      <c r="AA75" s="9"/>
      <c r="AB75" s="9"/>
    </row>
    <row r="76" spans="1:28" x14ac:dyDescent="0.25">
      <c r="A76" s="1">
        <v>41934</v>
      </c>
      <c r="B76" s="11" t="s">
        <v>96</v>
      </c>
      <c r="C76" s="11" t="s">
        <v>109</v>
      </c>
      <c r="D76" s="14">
        <v>0</v>
      </c>
      <c r="E76" s="9"/>
      <c r="F76" s="9"/>
      <c r="G76" s="9"/>
      <c r="H76" s="9"/>
      <c r="I76" s="9"/>
      <c r="J76" s="9"/>
      <c r="K76" s="9"/>
      <c r="L76" s="49"/>
      <c r="Y76" s="9"/>
      <c r="Z76" s="9"/>
      <c r="AA76" s="9"/>
      <c r="AB76" s="9"/>
    </row>
    <row r="77" spans="1:28" x14ac:dyDescent="0.25">
      <c r="A77" s="1">
        <v>41935</v>
      </c>
      <c r="B77" s="11" t="s">
        <v>64</v>
      </c>
      <c r="C77" s="11" t="s">
        <v>99</v>
      </c>
      <c r="D77" s="14">
        <v>0</v>
      </c>
      <c r="E77" s="9"/>
      <c r="F77" s="9"/>
      <c r="G77" s="9"/>
      <c r="H77" s="9"/>
      <c r="I77" s="9"/>
      <c r="J77" s="9"/>
      <c r="K77" s="9"/>
      <c r="L77" s="49"/>
      <c r="Y77" s="9"/>
      <c r="Z77" s="9"/>
      <c r="AA77" s="9"/>
      <c r="AB77" s="9"/>
    </row>
    <row r="78" spans="1:28" x14ac:dyDescent="0.25">
      <c r="A78" s="1">
        <v>41941</v>
      </c>
      <c r="B78" s="11" t="s">
        <v>85</v>
      </c>
      <c r="C78" s="11" t="s">
        <v>15</v>
      </c>
      <c r="D78" s="14">
        <v>0</v>
      </c>
      <c r="E78" s="9"/>
      <c r="F78" s="9"/>
      <c r="G78" s="9"/>
      <c r="H78" s="9"/>
      <c r="I78" s="9"/>
      <c r="J78" s="9"/>
      <c r="K78" s="9"/>
      <c r="L78" s="49"/>
      <c r="Y78" s="9"/>
      <c r="Z78" s="9"/>
      <c r="AA78" s="9"/>
      <c r="AB78" s="9"/>
    </row>
    <row r="79" spans="1:28" x14ac:dyDescent="0.25">
      <c r="A79" s="1">
        <v>41941</v>
      </c>
      <c r="B79" s="11" t="s">
        <v>117</v>
      </c>
      <c r="C79" s="11" t="s">
        <v>73</v>
      </c>
      <c r="D79" s="14">
        <v>0</v>
      </c>
      <c r="E79" s="9"/>
      <c r="F79" s="9"/>
      <c r="G79" s="9"/>
      <c r="H79" s="9"/>
      <c r="I79" s="9"/>
      <c r="J79" s="9"/>
      <c r="K79" s="9"/>
      <c r="L79" s="49"/>
      <c r="Y79" s="9"/>
      <c r="Z79" s="9"/>
      <c r="AA79" s="9"/>
      <c r="AB79" s="9"/>
    </row>
    <row r="80" spans="1:28" x14ac:dyDescent="0.25">
      <c r="A80" s="1">
        <v>41941</v>
      </c>
      <c r="B80" s="11" t="s">
        <v>85</v>
      </c>
      <c r="C80" s="11" t="s">
        <v>70</v>
      </c>
      <c r="D80" s="14">
        <v>0</v>
      </c>
      <c r="E80" s="9"/>
      <c r="F80" s="9"/>
      <c r="G80" s="9"/>
      <c r="H80" s="9"/>
      <c r="I80" s="9"/>
      <c r="J80" s="9"/>
      <c r="K80" s="9"/>
      <c r="L80" s="49"/>
      <c r="Y80" s="9"/>
      <c r="Z80" s="9"/>
      <c r="AA80" s="9"/>
      <c r="AB80" s="9"/>
    </row>
    <row r="81" spans="1:28" x14ac:dyDescent="0.25">
      <c r="A81" s="1">
        <v>41941</v>
      </c>
      <c r="B81" s="11" t="s">
        <v>85</v>
      </c>
      <c r="C81" s="11" t="s">
        <v>115</v>
      </c>
      <c r="D81" s="14">
        <v>0</v>
      </c>
      <c r="E81" s="9"/>
      <c r="F81" s="9"/>
      <c r="G81" s="9"/>
      <c r="H81" s="9"/>
      <c r="I81" s="9"/>
      <c r="J81" s="9"/>
      <c r="K81" s="9"/>
      <c r="L81" s="49"/>
      <c r="Y81" s="9"/>
      <c r="Z81" s="9"/>
      <c r="AA81" s="9"/>
      <c r="AB81" s="9"/>
    </row>
    <row r="82" spans="1:28" x14ac:dyDescent="0.25">
      <c r="A82" s="1">
        <v>41947</v>
      </c>
      <c r="B82" s="11" t="s">
        <v>85</v>
      </c>
      <c r="C82" s="11" t="s">
        <v>80</v>
      </c>
      <c r="D82" s="14">
        <v>0</v>
      </c>
      <c r="E82" s="9"/>
      <c r="F82" s="9"/>
      <c r="G82" s="9"/>
      <c r="H82" s="9"/>
      <c r="I82" s="9"/>
      <c r="J82" s="9"/>
      <c r="K82" s="9"/>
      <c r="L82" s="49"/>
      <c r="Y82" s="9"/>
      <c r="Z82" s="9"/>
      <c r="AA82" s="9"/>
      <c r="AB82" s="9"/>
    </row>
    <row r="83" spans="1:28" x14ac:dyDescent="0.25">
      <c r="A83" s="1">
        <v>41947</v>
      </c>
      <c r="B83" s="11" t="s">
        <v>85</v>
      </c>
      <c r="C83" s="11" t="s">
        <v>47</v>
      </c>
      <c r="D83" s="14">
        <v>0</v>
      </c>
      <c r="E83" s="9"/>
      <c r="F83" s="9"/>
      <c r="G83" s="9"/>
      <c r="H83" s="9"/>
      <c r="I83" s="9"/>
      <c r="J83" s="9"/>
      <c r="K83" s="9"/>
      <c r="L83" s="49"/>
      <c r="Y83" s="9"/>
      <c r="Z83" s="9"/>
      <c r="AA83" s="9"/>
      <c r="AB83" s="9"/>
    </row>
    <row r="84" spans="1:28" x14ac:dyDescent="0.25">
      <c r="A84" s="1">
        <v>41644</v>
      </c>
      <c r="B84" s="11" t="s">
        <v>85</v>
      </c>
      <c r="C84" s="11" t="s">
        <v>80</v>
      </c>
      <c r="D84" s="14">
        <v>0</v>
      </c>
      <c r="E84" s="9"/>
      <c r="F84" s="9"/>
      <c r="G84" s="9"/>
      <c r="H84" s="9"/>
      <c r="I84" s="9"/>
      <c r="J84" s="9"/>
      <c r="K84" s="9"/>
      <c r="L84" s="49"/>
      <c r="Y84" s="9"/>
      <c r="Z84" s="9"/>
      <c r="AA84" s="9"/>
      <c r="AB84" s="9"/>
    </row>
    <row r="85" spans="1:28" x14ac:dyDescent="0.25">
      <c r="A85" s="1">
        <v>41955</v>
      </c>
      <c r="B85" s="11" t="s">
        <v>108</v>
      </c>
      <c r="C85" s="11" t="s">
        <v>114</v>
      </c>
      <c r="D85" s="14">
        <v>0</v>
      </c>
      <c r="E85" s="9"/>
      <c r="F85" s="9"/>
      <c r="G85" s="9"/>
      <c r="H85" s="9"/>
      <c r="I85" s="9"/>
      <c r="J85" s="9"/>
      <c r="K85" s="9"/>
      <c r="L85" s="49"/>
      <c r="Y85" s="9"/>
      <c r="Z85" s="9"/>
      <c r="AA85" s="9"/>
      <c r="AB85" s="9"/>
    </row>
    <row r="86" spans="1:28" x14ac:dyDescent="0.25">
      <c r="A86" s="1">
        <v>41957</v>
      </c>
      <c r="B86" s="11" t="s">
        <v>96</v>
      </c>
      <c r="C86" s="11" t="s">
        <v>112</v>
      </c>
      <c r="D86" s="14">
        <v>0</v>
      </c>
      <c r="E86" s="9"/>
      <c r="F86" s="9"/>
      <c r="G86" s="9"/>
      <c r="H86" s="9"/>
      <c r="I86" s="9"/>
      <c r="J86" s="9"/>
      <c r="K86" s="9"/>
      <c r="L86" s="49"/>
      <c r="Y86" s="9"/>
      <c r="Z86" s="9"/>
      <c r="AA86" s="9"/>
      <c r="AB86" s="9"/>
    </row>
    <row r="87" spans="1:28" x14ac:dyDescent="0.25">
      <c r="A87" s="1">
        <v>41957</v>
      </c>
      <c r="B87" s="11" t="s">
        <v>117</v>
      </c>
      <c r="C87" s="11" t="s">
        <v>142</v>
      </c>
      <c r="D87" s="14">
        <v>0</v>
      </c>
      <c r="E87" s="9"/>
      <c r="F87" s="9"/>
      <c r="G87" s="9"/>
      <c r="H87" s="9"/>
      <c r="I87" s="9"/>
      <c r="J87" s="9"/>
      <c r="K87" s="9"/>
      <c r="L87" s="49"/>
      <c r="Y87" s="9"/>
      <c r="Z87" s="9"/>
      <c r="AA87" s="9"/>
      <c r="AB87" s="9"/>
    </row>
    <row r="88" spans="1:28" s="111" customFormat="1" x14ac:dyDescent="0.25">
      <c r="A88" s="1">
        <v>41966</v>
      </c>
      <c r="B88" s="11" t="s">
        <v>117</v>
      </c>
      <c r="C88" s="11" t="s">
        <v>73</v>
      </c>
      <c r="D88" s="14">
        <v>0</v>
      </c>
      <c r="E88" s="9"/>
      <c r="F88" s="9"/>
      <c r="G88" s="9"/>
      <c r="H88" s="9"/>
      <c r="I88" s="9"/>
      <c r="J88" s="9"/>
      <c r="K88" s="9"/>
      <c r="L88" s="49"/>
      <c r="Y88" s="9"/>
      <c r="Z88" s="9"/>
      <c r="AA88" s="9"/>
      <c r="AB88" s="9"/>
    </row>
    <row r="89" spans="1:28" s="111" customFormat="1" x14ac:dyDescent="0.25">
      <c r="A89" s="1">
        <v>41966</v>
      </c>
      <c r="B89" s="11" t="s">
        <v>108</v>
      </c>
      <c r="C89" s="11" t="s">
        <v>110</v>
      </c>
      <c r="D89" s="14">
        <v>0</v>
      </c>
      <c r="E89" s="9"/>
      <c r="F89" s="9"/>
      <c r="G89" s="9"/>
      <c r="H89" s="9"/>
      <c r="I89" s="9"/>
      <c r="J89" s="9"/>
      <c r="K89" s="9"/>
      <c r="L89" s="49"/>
      <c r="Y89" s="9"/>
      <c r="Z89" s="9"/>
      <c r="AA89" s="9"/>
      <c r="AB89" s="9"/>
    </row>
    <row r="90" spans="1:28" s="111" customFormat="1" x14ac:dyDescent="0.25">
      <c r="A90" s="1">
        <v>41974</v>
      </c>
      <c r="B90" s="11" t="s">
        <v>64</v>
      </c>
      <c r="C90" s="11" t="s">
        <v>99</v>
      </c>
      <c r="D90" s="14">
        <v>0</v>
      </c>
      <c r="E90" s="9"/>
      <c r="F90" s="9"/>
      <c r="G90" s="9"/>
      <c r="H90" s="9"/>
      <c r="I90" s="9"/>
      <c r="J90" s="9"/>
      <c r="K90" s="9"/>
      <c r="L90" s="49"/>
      <c r="Y90" s="9"/>
      <c r="Z90" s="9"/>
      <c r="AA90" s="9"/>
      <c r="AB90" s="9"/>
    </row>
    <row r="91" spans="1:28" s="111" customFormat="1" x14ac:dyDescent="0.25">
      <c r="A91" s="1">
        <v>41977</v>
      </c>
      <c r="B91" s="11" t="s">
        <v>85</v>
      </c>
      <c r="C91" s="11" t="s">
        <v>80</v>
      </c>
      <c r="D91" s="14">
        <v>0</v>
      </c>
      <c r="E91" s="9"/>
      <c r="F91" s="9"/>
      <c r="G91" s="9"/>
      <c r="H91" s="9"/>
      <c r="I91" s="9"/>
      <c r="J91" s="9"/>
      <c r="K91" s="9"/>
      <c r="L91" s="49"/>
      <c r="Y91" s="9"/>
      <c r="Z91" s="9"/>
      <c r="AA91" s="9"/>
      <c r="AB91" s="9"/>
    </row>
    <row r="92" spans="1:28" s="111" customFormat="1" x14ac:dyDescent="0.25">
      <c r="A92" s="1">
        <v>41977</v>
      </c>
      <c r="B92" s="11" t="s">
        <v>85</v>
      </c>
      <c r="C92" s="11" t="s">
        <v>47</v>
      </c>
      <c r="D92" s="14">
        <v>0</v>
      </c>
      <c r="E92" s="9"/>
      <c r="F92" s="9"/>
      <c r="G92" s="9"/>
      <c r="H92" s="9"/>
      <c r="I92" s="9"/>
      <c r="J92" s="9"/>
      <c r="K92" s="9"/>
      <c r="L92" s="49"/>
      <c r="Y92" s="9"/>
      <c r="Z92" s="9"/>
      <c r="AA92" s="9"/>
      <c r="AB92" s="9"/>
    </row>
    <row r="93" spans="1:28" s="111" customFormat="1" x14ac:dyDescent="0.25">
      <c r="A93" s="1">
        <v>41977</v>
      </c>
      <c r="B93" s="11" t="s">
        <v>85</v>
      </c>
      <c r="C93" s="11" t="s">
        <v>47</v>
      </c>
      <c r="D93" s="14">
        <v>0</v>
      </c>
      <c r="E93" s="9"/>
      <c r="F93" s="9"/>
      <c r="G93" s="9"/>
      <c r="H93" s="9"/>
      <c r="I93" s="9"/>
      <c r="J93" s="9"/>
      <c r="K93" s="9"/>
      <c r="L93" s="49"/>
      <c r="Y93" s="9"/>
      <c r="Z93" s="9"/>
      <c r="AA93" s="9"/>
      <c r="AB93" s="9"/>
    </row>
    <row r="94" spans="1:28" s="111" customFormat="1" x14ac:dyDescent="0.25">
      <c r="A94" s="1">
        <v>41980</v>
      </c>
      <c r="B94" s="11" t="s">
        <v>108</v>
      </c>
      <c r="C94" s="11" t="s">
        <v>114</v>
      </c>
      <c r="D94" s="14">
        <v>0</v>
      </c>
      <c r="E94" s="9"/>
      <c r="F94" s="9"/>
      <c r="G94" s="9"/>
      <c r="H94" s="9"/>
      <c r="I94" s="9"/>
      <c r="J94" s="9"/>
      <c r="K94" s="9"/>
      <c r="L94" s="49"/>
      <c r="Y94" s="9"/>
      <c r="Z94" s="9"/>
      <c r="AA94" s="9"/>
      <c r="AB94" s="9"/>
    </row>
    <row r="95" spans="1:28" s="111" customFormat="1" x14ac:dyDescent="0.25">
      <c r="A95" s="1">
        <v>41983</v>
      </c>
      <c r="B95" s="11" t="s">
        <v>85</v>
      </c>
      <c r="C95" s="11" t="s">
        <v>115</v>
      </c>
      <c r="D95" s="14">
        <v>0</v>
      </c>
      <c r="E95" s="9"/>
      <c r="F95" s="9"/>
      <c r="G95" s="9"/>
      <c r="H95" s="9"/>
      <c r="I95" s="9"/>
      <c r="J95" s="9"/>
      <c r="K95" s="9"/>
      <c r="L95" s="49"/>
      <c r="Y95" s="9"/>
      <c r="Z95" s="9"/>
      <c r="AA95" s="9"/>
      <c r="AB95" s="9"/>
    </row>
    <row r="96" spans="1:28" s="111" customFormat="1" x14ac:dyDescent="0.25">
      <c r="A96" s="1">
        <v>41983</v>
      </c>
      <c r="B96" s="11" t="s">
        <v>96</v>
      </c>
      <c r="C96" s="11" t="s">
        <v>278</v>
      </c>
      <c r="D96" s="14">
        <v>0</v>
      </c>
      <c r="E96" s="9"/>
      <c r="F96" s="9"/>
      <c r="G96" s="9"/>
      <c r="H96" s="9"/>
      <c r="I96" s="9"/>
      <c r="J96" s="9"/>
      <c r="K96" s="9"/>
      <c r="L96" s="49"/>
      <c r="Y96" s="9"/>
      <c r="Z96" s="9"/>
      <c r="AA96" s="9"/>
      <c r="AB96" s="9"/>
    </row>
    <row r="97" spans="1:28" s="111" customFormat="1" x14ac:dyDescent="0.25">
      <c r="A97" s="1">
        <v>41983</v>
      </c>
      <c r="B97" s="11" t="s">
        <v>85</v>
      </c>
      <c r="C97" s="11" t="s">
        <v>70</v>
      </c>
      <c r="D97" s="14">
        <v>0</v>
      </c>
      <c r="E97" s="9"/>
      <c r="F97" s="9"/>
      <c r="G97" s="9"/>
      <c r="H97" s="9"/>
      <c r="I97" s="9"/>
      <c r="J97" s="9"/>
      <c r="K97" s="9"/>
      <c r="L97" s="49"/>
      <c r="Y97" s="9"/>
      <c r="Z97" s="9"/>
      <c r="AA97" s="9"/>
      <c r="AB97" s="9"/>
    </row>
    <row r="98" spans="1:28" s="111" customFormat="1" x14ac:dyDescent="0.25">
      <c r="A98" s="1">
        <v>41984</v>
      </c>
      <c r="B98" s="11" t="s">
        <v>97</v>
      </c>
      <c r="C98" s="11" t="s">
        <v>112</v>
      </c>
      <c r="D98" s="14">
        <v>0</v>
      </c>
      <c r="E98" s="9"/>
      <c r="F98" s="9"/>
      <c r="G98" s="9"/>
      <c r="H98" s="9"/>
      <c r="I98" s="9"/>
      <c r="J98" s="9"/>
      <c r="K98" s="9"/>
      <c r="L98" s="49"/>
      <c r="Y98" s="9"/>
      <c r="Z98" s="9"/>
      <c r="AA98" s="9"/>
      <c r="AB98" s="9"/>
    </row>
    <row r="99" spans="1:28" s="111" customFormat="1" x14ac:dyDescent="0.25">
      <c r="A99" s="1">
        <v>41985</v>
      </c>
      <c r="B99" s="11" t="s">
        <v>96</v>
      </c>
      <c r="C99" s="11" t="s">
        <v>113</v>
      </c>
      <c r="D99" s="14">
        <v>0</v>
      </c>
      <c r="E99" s="9"/>
      <c r="F99" s="9"/>
      <c r="G99" s="9"/>
      <c r="H99" s="9"/>
      <c r="I99" s="9"/>
      <c r="J99" s="9"/>
      <c r="K99" s="9"/>
      <c r="L99" s="49"/>
      <c r="Y99" s="9"/>
      <c r="Z99" s="9"/>
      <c r="AA99" s="9"/>
      <c r="AB99" s="9"/>
    </row>
    <row r="100" spans="1:28" s="111" customFormat="1" x14ac:dyDescent="0.25">
      <c r="A100" s="1">
        <v>41995</v>
      </c>
      <c r="B100" s="11" t="s">
        <v>108</v>
      </c>
      <c r="C100" s="11" t="s">
        <v>110</v>
      </c>
      <c r="D100" s="14">
        <v>0</v>
      </c>
      <c r="E100" s="9"/>
      <c r="F100" s="9"/>
      <c r="G100" s="9"/>
      <c r="H100" s="9"/>
      <c r="I100" s="9"/>
      <c r="J100" s="9"/>
      <c r="K100" s="9"/>
      <c r="L100" s="49"/>
      <c r="Y100" s="9"/>
      <c r="Z100" s="9"/>
      <c r="AA100" s="9"/>
      <c r="AB100" s="9"/>
    </row>
    <row r="101" spans="1:28" s="111" customFormat="1" ht="15.75" thickBot="1" x14ac:dyDescent="0.3">
      <c r="A101" s="2">
        <v>41995</v>
      </c>
      <c r="B101" s="12" t="s">
        <v>117</v>
      </c>
      <c r="C101" s="12" t="s">
        <v>73</v>
      </c>
      <c r="D101" s="15">
        <v>0</v>
      </c>
      <c r="E101" s="9"/>
      <c r="F101" s="9"/>
      <c r="G101" s="9"/>
      <c r="H101" s="9"/>
      <c r="I101" s="9"/>
      <c r="J101" s="9"/>
      <c r="K101" s="9"/>
      <c r="L101" s="49"/>
      <c r="Y101" s="9"/>
      <c r="Z101" s="9"/>
      <c r="AA101" s="9"/>
      <c r="AB101" s="9"/>
    </row>
    <row r="102" spans="1:28" ht="15.75" thickBot="1" x14ac:dyDescent="0.3">
      <c r="A102" s="50"/>
      <c r="B102" s="47"/>
      <c r="C102" s="44" t="s">
        <v>2</v>
      </c>
      <c r="D102" s="16">
        <f>SUM(D12:D101)</f>
        <v>822.88000000000022</v>
      </c>
      <c r="E102" s="47"/>
      <c r="F102" s="47"/>
      <c r="G102" s="47"/>
      <c r="H102" s="47"/>
      <c r="I102" s="47"/>
      <c r="J102" s="47"/>
      <c r="K102" s="47"/>
      <c r="L102" s="51"/>
      <c r="Y102" s="9"/>
      <c r="Z102" s="9"/>
      <c r="AA102" s="9"/>
      <c r="AB102" s="9"/>
    </row>
    <row r="103" spans="1:28" ht="15.75" thickBot="1" x14ac:dyDescent="0.3">
      <c r="A103" s="259">
        <v>2013</v>
      </c>
      <c r="B103" s="260"/>
      <c r="C103" s="260"/>
      <c r="D103" s="260"/>
      <c r="E103" s="260"/>
      <c r="F103" s="260"/>
      <c r="G103" s="260"/>
      <c r="H103" s="261"/>
      <c r="I103" s="54"/>
      <c r="J103" s="54"/>
      <c r="K103" s="54"/>
      <c r="L103" s="54"/>
      <c r="Y103" s="9"/>
      <c r="Z103" s="9"/>
      <c r="AA103" s="9"/>
      <c r="AB103" s="9"/>
    </row>
    <row r="104" spans="1:28" ht="15.75" thickBot="1" x14ac:dyDescent="0.3">
      <c r="A104" s="249" t="s">
        <v>30</v>
      </c>
      <c r="B104" s="250"/>
      <c r="C104" s="250"/>
      <c r="D104" s="251"/>
      <c r="E104" s="250" t="s">
        <v>29</v>
      </c>
      <c r="F104" s="250"/>
      <c r="G104" s="250"/>
      <c r="H104" s="251"/>
    </row>
    <row r="105" spans="1:28" ht="15.75" thickBot="1" x14ac:dyDescent="0.3">
      <c r="A105" s="4" t="s">
        <v>0</v>
      </c>
      <c r="B105" s="4" t="s">
        <v>10</v>
      </c>
      <c r="C105" s="4" t="s">
        <v>8</v>
      </c>
      <c r="D105" s="4" t="s">
        <v>1</v>
      </c>
      <c r="E105" s="19" t="s">
        <v>0</v>
      </c>
      <c r="F105" s="4" t="s">
        <v>10</v>
      </c>
      <c r="G105" s="4" t="s">
        <v>8</v>
      </c>
      <c r="H105" s="4" t="s">
        <v>1</v>
      </c>
    </row>
    <row r="106" spans="1:28" x14ac:dyDescent="0.25">
      <c r="A106" s="5">
        <v>41278</v>
      </c>
      <c r="B106" s="10" t="s">
        <v>72</v>
      </c>
      <c r="C106" s="10" t="s">
        <v>47</v>
      </c>
      <c r="D106" s="13">
        <v>52.12</v>
      </c>
      <c r="E106" s="5">
        <v>41281</v>
      </c>
      <c r="F106" s="10" t="s">
        <v>39</v>
      </c>
      <c r="G106" s="10" t="s">
        <v>40</v>
      </c>
      <c r="H106" s="13">
        <v>41.73</v>
      </c>
    </row>
    <row r="107" spans="1:28" x14ac:dyDescent="0.25">
      <c r="A107" s="1">
        <v>41280</v>
      </c>
      <c r="B107" s="11" t="s">
        <v>72</v>
      </c>
      <c r="C107" s="11" t="s">
        <v>61</v>
      </c>
      <c r="D107" s="14">
        <v>205.41</v>
      </c>
      <c r="E107" s="40">
        <v>41305</v>
      </c>
      <c r="F107" s="11" t="s">
        <v>39</v>
      </c>
      <c r="G107" s="11" t="s">
        <v>42</v>
      </c>
      <c r="H107" s="14">
        <v>13.1</v>
      </c>
    </row>
    <row r="108" spans="1:28" x14ac:dyDescent="0.25">
      <c r="A108" s="1">
        <v>41281</v>
      </c>
      <c r="B108" s="11" t="s">
        <v>72</v>
      </c>
      <c r="C108" s="11" t="s">
        <v>51</v>
      </c>
      <c r="D108" s="14">
        <v>18.989999999999998</v>
      </c>
      <c r="E108" s="40">
        <v>41309</v>
      </c>
      <c r="F108" s="11" t="s">
        <v>39</v>
      </c>
      <c r="G108" s="11" t="s">
        <v>71</v>
      </c>
      <c r="H108" s="14">
        <v>7.3</v>
      </c>
    </row>
    <row r="109" spans="1:28" x14ac:dyDescent="0.25">
      <c r="A109" s="1">
        <v>41288</v>
      </c>
      <c r="B109" s="11" t="s">
        <v>64</v>
      </c>
      <c r="C109" s="11" t="s">
        <v>73</v>
      </c>
      <c r="D109" s="14">
        <v>2.4700000000000002</v>
      </c>
      <c r="E109" s="40">
        <v>41323</v>
      </c>
      <c r="F109" s="11" t="s">
        <v>39</v>
      </c>
      <c r="G109" s="11" t="s">
        <v>40</v>
      </c>
      <c r="H109" s="14">
        <v>41.73</v>
      </c>
    </row>
    <row r="110" spans="1:28" x14ac:dyDescent="0.25">
      <c r="A110" s="1">
        <v>41288</v>
      </c>
      <c r="B110" s="11" t="s">
        <v>64</v>
      </c>
      <c r="C110" s="11" t="s">
        <v>66</v>
      </c>
      <c r="D110" s="14">
        <v>35</v>
      </c>
      <c r="E110" s="40">
        <v>41335</v>
      </c>
      <c r="F110" s="11" t="s">
        <v>39</v>
      </c>
      <c r="G110" s="11" t="s">
        <v>42</v>
      </c>
      <c r="H110" s="14">
        <v>13.1</v>
      </c>
    </row>
    <row r="111" spans="1:28" x14ac:dyDescent="0.25">
      <c r="A111" s="1">
        <v>41292</v>
      </c>
      <c r="B111" s="11" t="s">
        <v>72</v>
      </c>
      <c r="C111" s="11" t="s">
        <v>51</v>
      </c>
      <c r="D111" s="14">
        <v>4.83</v>
      </c>
      <c r="E111" s="40">
        <v>41341</v>
      </c>
      <c r="F111" s="11" t="s">
        <v>39</v>
      </c>
      <c r="G111" s="11" t="s">
        <v>89</v>
      </c>
      <c r="H111" s="14">
        <v>12.91</v>
      </c>
    </row>
    <row r="112" spans="1:28" x14ac:dyDescent="0.25">
      <c r="A112" s="1">
        <v>41302</v>
      </c>
      <c r="B112" s="11" t="s">
        <v>72</v>
      </c>
      <c r="C112" s="11" t="s">
        <v>47</v>
      </c>
      <c r="D112" s="14">
        <v>10</v>
      </c>
      <c r="E112" s="40">
        <v>41364</v>
      </c>
      <c r="F112" s="11" t="s">
        <v>39</v>
      </c>
      <c r="G112" s="11" t="s">
        <v>42</v>
      </c>
      <c r="H112" s="14">
        <v>13.1</v>
      </c>
    </row>
    <row r="113" spans="1:8" x14ac:dyDescent="0.25">
      <c r="A113" s="1">
        <v>41312</v>
      </c>
      <c r="B113" s="11" t="s">
        <v>64</v>
      </c>
      <c r="C113" s="11" t="s">
        <v>66</v>
      </c>
      <c r="D113" s="14">
        <v>35</v>
      </c>
      <c r="E113" s="40">
        <v>41374</v>
      </c>
      <c r="F113" s="11" t="s">
        <v>39</v>
      </c>
      <c r="G113" s="11" t="s">
        <v>71</v>
      </c>
      <c r="H113" s="14">
        <v>7.3</v>
      </c>
    </row>
    <row r="114" spans="1:8" x14ac:dyDescent="0.25">
      <c r="A114" s="1">
        <v>41312</v>
      </c>
      <c r="B114" s="11" t="s">
        <v>72</v>
      </c>
      <c r="C114" s="11" t="s">
        <v>51</v>
      </c>
      <c r="D114" s="14">
        <v>18.989999999999998</v>
      </c>
      <c r="E114" s="40">
        <v>41374</v>
      </c>
      <c r="F114" s="11" t="s">
        <v>39</v>
      </c>
      <c r="G114" s="11" t="s">
        <v>40</v>
      </c>
      <c r="H114" s="14">
        <v>41.73</v>
      </c>
    </row>
    <row r="115" spans="1:8" x14ac:dyDescent="0.25">
      <c r="A115" s="1">
        <v>41314</v>
      </c>
      <c r="B115" s="11" t="s">
        <v>64</v>
      </c>
      <c r="C115" s="11" t="s">
        <v>73</v>
      </c>
      <c r="D115" s="14">
        <v>2.4700000000000002</v>
      </c>
      <c r="E115" s="40">
        <v>41396</v>
      </c>
      <c r="F115" s="11" t="s">
        <v>39</v>
      </c>
      <c r="G115" s="11" t="s">
        <v>42</v>
      </c>
      <c r="H115" s="14">
        <v>13.1</v>
      </c>
    </row>
    <row r="116" spans="1:8" x14ac:dyDescent="0.25">
      <c r="A116" s="1">
        <v>41323</v>
      </c>
      <c r="B116" s="11" t="s">
        <v>72</v>
      </c>
      <c r="C116" s="11" t="s">
        <v>51</v>
      </c>
      <c r="D116" s="14">
        <v>4.83</v>
      </c>
      <c r="E116" s="40">
        <v>41417</v>
      </c>
      <c r="F116" s="11" t="s">
        <v>39</v>
      </c>
      <c r="G116" s="11" t="s">
        <v>40</v>
      </c>
      <c r="H116" s="14">
        <v>10</v>
      </c>
    </row>
    <row r="117" spans="1:8" x14ac:dyDescent="0.25">
      <c r="A117" s="1">
        <v>41323</v>
      </c>
      <c r="B117" s="11" t="s">
        <v>72</v>
      </c>
      <c r="C117" s="11" t="s">
        <v>67</v>
      </c>
      <c r="D117" s="14">
        <v>6.75</v>
      </c>
      <c r="E117" s="40">
        <v>41417</v>
      </c>
      <c r="F117" s="11" t="s">
        <v>39</v>
      </c>
      <c r="G117" s="11" t="s">
        <v>71</v>
      </c>
      <c r="H117" s="14">
        <v>7.3</v>
      </c>
    </row>
    <row r="118" spans="1:8" x14ac:dyDescent="0.25">
      <c r="A118" s="1">
        <v>41327</v>
      </c>
      <c r="B118" s="11" t="s">
        <v>72</v>
      </c>
      <c r="C118" s="11" t="s">
        <v>47</v>
      </c>
      <c r="D118" s="14">
        <v>10</v>
      </c>
      <c r="E118" s="40">
        <v>41425</v>
      </c>
      <c r="F118" s="11" t="s">
        <v>39</v>
      </c>
      <c r="G118" s="11" t="s">
        <v>42</v>
      </c>
      <c r="H118" s="14">
        <v>10</v>
      </c>
    </row>
    <row r="119" spans="1:8" x14ac:dyDescent="0.25">
      <c r="A119" s="1">
        <v>41337</v>
      </c>
      <c r="B119" s="11" t="s">
        <v>64</v>
      </c>
      <c r="C119" s="11" t="s">
        <v>66</v>
      </c>
      <c r="D119" s="14">
        <v>35</v>
      </c>
      <c r="E119" s="40">
        <v>41445</v>
      </c>
      <c r="F119" s="11" t="s">
        <v>39</v>
      </c>
      <c r="G119" s="11" t="s">
        <v>90</v>
      </c>
      <c r="H119" s="14">
        <v>14.11</v>
      </c>
    </row>
    <row r="120" spans="1:8" x14ac:dyDescent="0.25">
      <c r="A120" s="1">
        <v>41338</v>
      </c>
      <c r="B120" s="11" t="s">
        <v>72</v>
      </c>
      <c r="C120" s="11" t="s">
        <v>51</v>
      </c>
      <c r="D120" s="14">
        <v>17.190000000000001</v>
      </c>
      <c r="E120" s="40">
        <v>41455</v>
      </c>
      <c r="F120" s="11" t="s">
        <v>39</v>
      </c>
      <c r="G120" s="11" t="s">
        <v>42</v>
      </c>
      <c r="H120" s="14">
        <v>10</v>
      </c>
    </row>
    <row r="121" spans="1:8" x14ac:dyDescent="0.25">
      <c r="A121" s="1">
        <v>41338</v>
      </c>
      <c r="B121" s="11" t="s">
        <v>72</v>
      </c>
      <c r="C121" s="11" t="s">
        <v>61</v>
      </c>
      <c r="D121" s="14">
        <v>65</v>
      </c>
      <c r="E121" s="40">
        <v>41463</v>
      </c>
      <c r="F121" s="11" t="s">
        <v>39</v>
      </c>
      <c r="G121" s="11" t="s">
        <v>71</v>
      </c>
      <c r="H121" s="14">
        <v>7.3</v>
      </c>
    </row>
    <row r="122" spans="1:8" x14ac:dyDescent="0.25">
      <c r="A122" s="1">
        <v>41339</v>
      </c>
      <c r="B122" s="11" t="s">
        <v>64</v>
      </c>
      <c r="C122" s="11" t="s">
        <v>73</v>
      </c>
      <c r="D122" s="14">
        <v>3.33</v>
      </c>
      <c r="E122" s="40">
        <v>41463</v>
      </c>
      <c r="F122" s="11" t="s">
        <v>39</v>
      </c>
      <c r="G122" s="11" t="s">
        <v>40</v>
      </c>
      <c r="H122" s="14">
        <v>10</v>
      </c>
    </row>
    <row r="123" spans="1:8" x14ac:dyDescent="0.25">
      <c r="A123" s="1">
        <v>41342</v>
      </c>
      <c r="B123" s="11" t="s">
        <v>64</v>
      </c>
      <c r="C123" s="11" t="s">
        <v>73</v>
      </c>
      <c r="D123" s="14">
        <v>2.4700000000000002</v>
      </c>
      <c r="E123" s="40">
        <v>41485</v>
      </c>
      <c r="F123" s="11" t="s">
        <v>39</v>
      </c>
      <c r="G123" s="11" t="s">
        <v>42</v>
      </c>
      <c r="H123" s="14">
        <v>10</v>
      </c>
    </row>
    <row r="124" spans="1:8" x14ac:dyDescent="0.25">
      <c r="A124" s="1">
        <v>41351</v>
      </c>
      <c r="B124" s="11" t="s">
        <v>72</v>
      </c>
      <c r="C124" s="11" t="s">
        <v>51</v>
      </c>
      <c r="D124" s="14">
        <v>4.83</v>
      </c>
      <c r="E124" s="40">
        <v>41492</v>
      </c>
      <c r="F124" s="11" t="s">
        <v>39</v>
      </c>
      <c r="G124" s="11" t="s">
        <v>40</v>
      </c>
      <c r="H124" s="14">
        <v>10</v>
      </c>
    </row>
    <row r="125" spans="1:8" x14ac:dyDescent="0.25">
      <c r="A125" s="1">
        <v>41356</v>
      </c>
      <c r="B125" s="11" t="s">
        <v>72</v>
      </c>
      <c r="C125" s="11" t="s">
        <v>47</v>
      </c>
      <c r="D125" s="14">
        <v>10</v>
      </c>
      <c r="E125" s="40">
        <v>41515</v>
      </c>
      <c r="F125" s="11" t="s">
        <v>39</v>
      </c>
      <c r="G125" s="11" t="s">
        <v>42</v>
      </c>
      <c r="H125" s="14">
        <v>10</v>
      </c>
    </row>
    <row r="126" spans="1:8" x14ac:dyDescent="0.25">
      <c r="A126" s="1">
        <v>41362</v>
      </c>
      <c r="B126" s="11" t="s">
        <v>64</v>
      </c>
      <c r="C126" s="11" t="s">
        <v>66</v>
      </c>
      <c r="D126" s="14">
        <v>35</v>
      </c>
      <c r="E126" s="40">
        <v>41521</v>
      </c>
      <c r="F126" s="11" t="s">
        <v>39</v>
      </c>
      <c r="G126" s="11" t="s">
        <v>91</v>
      </c>
      <c r="H126" s="14">
        <v>3.17</v>
      </c>
    </row>
    <row r="127" spans="1:8" x14ac:dyDescent="0.25">
      <c r="A127" s="1">
        <v>41372</v>
      </c>
      <c r="B127" s="11" t="s">
        <v>72</v>
      </c>
      <c r="C127" s="11" t="s">
        <v>61</v>
      </c>
      <c r="D127" s="14">
        <v>65</v>
      </c>
      <c r="E127" s="40">
        <v>41521</v>
      </c>
      <c r="F127" s="11" t="s">
        <v>39</v>
      </c>
      <c r="G127" s="11" t="s">
        <v>95</v>
      </c>
      <c r="H127" s="14">
        <v>10</v>
      </c>
    </row>
    <row r="128" spans="1:8" x14ac:dyDescent="0.25">
      <c r="A128" s="1">
        <v>41372</v>
      </c>
      <c r="B128" s="11" t="s">
        <v>72</v>
      </c>
      <c r="C128" s="11" t="s">
        <v>51</v>
      </c>
      <c r="D128" s="14">
        <v>17.190000000000001</v>
      </c>
      <c r="E128" s="40">
        <v>41535</v>
      </c>
      <c r="F128" s="11" t="s">
        <v>39</v>
      </c>
      <c r="G128" s="11" t="s">
        <v>92</v>
      </c>
      <c r="H128" s="14">
        <v>10</v>
      </c>
    </row>
    <row r="129" spans="1:8" x14ac:dyDescent="0.25">
      <c r="A129" s="1">
        <v>41379</v>
      </c>
      <c r="B129" s="11" t="s">
        <v>64</v>
      </c>
      <c r="C129" s="11" t="s">
        <v>73</v>
      </c>
      <c r="D129" s="14">
        <v>2.4700000000000002</v>
      </c>
      <c r="E129" s="40">
        <v>41535</v>
      </c>
      <c r="F129" s="11" t="s">
        <v>39</v>
      </c>
      <c r="G129" s="11" t="s">
        <v>93</v>
      </c>
      <c r="H129" s="14">
        <v>4.41</v>
      </c>
    </row>
    <row r="130" spans="1:8" x14ac:dyDescent="0.25">
      <c r="A130" s="1">
        <v>41380</v>
      </c>
      <c r="B130" s="11" t="s">
        <v>72</v>
      </c>
      <c r="C130" s="11" t="s">
        <v>47</v>
      </c>
      <c r="D130" s="14">
        <v>10</v>
      </c>
      <c r="E130" s="40">
        <v>41541</v>
      </c>
      <c r="F130" s="11" t="s">
        <v>39</v>
      </c>
      <c r="G130" s="11" t="s">
        <v>71</v>
      </c>
      <c r="H130" s="14">
        <v>5.52</v>
      </c>
    </row>
    <row r="131" spans="1:8" x14ac:dyDescent="0.25">
      <c r="A131" s="1">
        <v>41382</v>
      </c>
      <c r="B131" s="11" t="s">
        <v>64</v>
      </c>
      <c r="C131" s="11" t="s">
        <v>66</v>
      </c>
      <c r="D131" s="14">
        <v>45</v>
      </c>
      <c r="E131" s="40">
        <v>41542</v>
      </c>
      <c r="F131" s="11" t="s">
        <v>39</v>
      </c>
      <c r="G131" s="11" t="s">
        <v>94</v>
      </c>
      <c r="H131" s="14">
        <v>42.24</v>
      </c>
    </row>
    <row r="132" spans="1:8" x14ac:dyDescent="0.25">
      <c r="A132" s="1">
        <v>41382</v>
      </c>
      <c r="B132" s="11" t="s">
        <v>72</v>
      </c>
      <c r="C132" s="11" t="s">
        <v>51</v>
      </c>
      <c r="D132" s="14">
        <v>4.83</v>
      </c>
      <c r="E132" s="40">
        <v>41543</v>
      </c>
      <c r="F132" s="11" t="s">
        <v>39</v>
      </c>
      <c r="G132" s="11" t="s">
        <v>42</v>
      </c>
      <c r="H132" s="14">
        <v>10</v>
      </c>
    </row>
    <row r="133" spans="1:8" x14ac:dyDescent="0.25">
      <c r="A133" s="1">
        <v>41397</v>
      </c>
      <c r="B133" s="11" t="s">
        <v>64</v>
      </c>
      <c r="C133" s="11" t="s">
        <v>73</v>
      </c>
      <c r="D133" s="14">
        <v>3.33</v>
      </c>
      <c r="E133" s="40">
        <v>41550</v>
      </c>
      <c r="F133" s="11" t="s">
        <v>39</v>
      </c>
      <c r="G133" s="11" t="s">
        <v>40</v>
      </c>
      <c r="H133" s="14">
        <v>10</v>
      </c>
    </row>
    <row r="134" spans="1:8" x14ac:dyDescent="0.25">
      <c r="A134" s="1">
        <v>41400</v>
      </c>
      <c r="B134" s="11" t="s">
        <v>72</v>
      </c>
      <c r="C134" s="11" t="s">
        <v>61</v>
      </c>
      <c r="D134" s="14">
        <v>65</v>
      </c>
      <c r="E134" s="40">
        <v>41569</v>
      </c>
      <c r="F134" s="11" t="s">
        <v>39</v>
      </c>
      <c r="G134" s="11" t="s">
        <v>42</v>
      </c>
      <c r="H134" s="14">
        <v>10</v>
      </c>
    </row>
    <row r="135" spans="1:8" x14ac:dyDescent="0.25">
      <c r="A135" s="1">
        <v>41402</v>
      </c>
      <c r="B135" s="11" t="s">
        <v>72</v>
      </c>
      <c r="C135" s="11" t="s">
        <v>47</v>
      </c>
      <c r="D135" s="14">
        <v>10</v>
      </c>
      <c r="E135" s="40">
        <v>41590</v>
      </c>
      <c r="F135" s="11" t="s">
        <v>39</v>
      </c>
      <c r="G135" s="11" t="s">
        <v>71</v>
      </c>
      <c r="H135" s="14">
        <v>6.08</v>
      </c>
    </row>
    <row r="136" spans="1:8" x14ac:dyDescent="0.25">
      <c r="A136" s="1">
        <v>41404</v>
      </c>
      <c r="B136" s="11" t="s">
        <v>72</v>
      </c>
      <c r="C136" s="11" t="s">
        <v>51</v>
      </c>
      <c r="D136" s="14">
        <v>17.190000000000001</v>
      </c>
      <c r="E136" s="40">
        <v>41590</v>
      </c>
      <c r="F136" s="11" t="s">
        <v>39</v>
      </c>
      <c r="G136" s="11" t="s">
        <v>91</v>
      </c>
      <c r="H136" s="14">
        <v>3.58</v>
      </c>
    </row>
    <row r="137" spans="1:8" x14ac:dyDescent="0.25">
      <c r="A137" s="1">
        <v>41409</v>
      </c>
      <c r="B137" s="11" t="s">
        <v>64</v>
      </c>
      <c r="C137" s="11" t="s">
        <v>66</v>
      </c>
      <c r="D137" s="14">
        <v>35</v>
      </c>
      <c r="E137" s="40">
        <v>41597</v>
      </c>
      <c r="F137" s="11" t="s">
        <v>39</v>
      </c>
      <c r="G137" s="11" t="s">
        <v>42</v>
      </c>
      <c r="H137" s="14">
        <v>10</v>
      </c>
    </row>
    <row r="138" spans="1:8" x14ac:dyDescent="0.25">
      <c r="A138" s="1">
        <v>41409</v>
      </c>
      <c r="B138" s="11" t="s">
        <v>64</v>
      </c>
      <c r="C138" s="11" t="s">
        <v>73</v>
      </c>
      <c r="D138" s="14">
        <v>3.64</v>
      </c>
      <c r="E138" s="40">
        <v>41597</v>
      </c>
      <c r="F138" s="11" t="s">
        <v>39</v>
      </c>
      <c r="G138" s="11" t="s">
        <v>40</v>
      </c>
      <c r="H138" s="14">
        <v>10</v>
      </c>
    </row>
    <row r="139" spans="1:8" ht="15.75" thickBot="1" x14ac:dyDescent="0.3">
      <c r="A139" s="1">
        <v>41413</v>
      </c>
      <c r="B139" s="11" t="s">
        <v>72</v>
      </c>
      <c r="C139" s="11" t="s">
        <v>67</v>
      </c>
      <c r="D139" s="14">
        <v>6.75</v>
      </c>
      <c r="E139" s="41">
        <v>41623</v>
      </c>
      <c r="F139" s="12" t="s">
        <v>39</v>
      </c>
      <c r="G139" s="12" t="s">
        <v>42</v>
      </c>
      <c r="H139" s="15">
        <v>10</v>
      </c>
    </row>
    <row r="140" spans="1:8" ht="15.75" thickBot="1" x14ac:dyDescent="0.3">
      <c r="A140" s="1">
        <v>41414</v>
      </c>
      <c r="B140" s="11" t="s">
        <v>72</v>
      </c>
      <c r="C140" s="11" t="s">
        <v>51</v>
      </c>
      <c r="D140" s="14">
        <v>4.66</v>
      </c>
      <c r="E140" s="9"/>
      <c r="F140" s="9"/>
      <c r="G140" s="44" t="s">
        <v>2</v>
      </c>
      <c r="H140" s="16">
        <f>SUM(H106:H139)</f>
        <v>448.81</v>
      </c>
    </row>
    <row r="141" spans="1:8" x14ac:dyDescent="0.25">
      <c r="A141" s="1">
        <v>41429</v>
      </c>
      <c r="B141" s="11" t="s">
        <v>74</v>
      </c>
      <c r="C141" s="11" t="s">
        <v>75</v>
      </c>
      <c r="D141" s="14">
        <v>4.82</v>
      </c>
      <c r="E141" s="9"/>
      <c r="F141" s="9"/>
      <c r="G141" s="9"/>
      <c r="H141" s="49"/>
    </row>
    <row r="142" spans="1:8" x14ac:dyDescent="0.25">
      <c r="A142" s="1">
        <v>41429</v>
      </c>
      <c r="B142" s="11" t="s">
        <v>72</v>
      </c>
      <c r="C142" s="11" t="s">
        <v>61</v>
      </c>
      <c r="D142" s="14">
        <v>65</v>
      </c>
      <c r="E142" s="9"/>
      <c r="F142" s="9"/>
      <c r="G142" s="9"/>
      <c r="H142" s="49"/>
    </row>
    <row r="143" spans="1:8" x14ac:dyDescent="0.25">
      <c r="A143" s="1">
        <v>41435</v>
      </c>
      <c r="B143" s="11" t="s">
        <v>72</v>
      </c>
      <c r="C143" s="11" t="s">
        <v>51</v>
      </c>
      <c r="D143" s="14">
        <v>17.190000000000001</v>
      </c>
      <c r="E143" s="9"/>
      <c r="F143" s="9"/>
      <c r="G143" s="9"/>
      <c r="H143" s="49"/>
    </row>
    <row r="144" spans="1:8" x14ac:dyDescent="0.25">
      <c r="A144" s="1">
        <v>41443</v>
      </c>
      <c r="B144" s="11" t="s">
        <v>72</v>
      </c>
      <c r="C144" s="11" t="s">
        <v>51</v>
      </c>
      <c r="D144" s="14">
        <v>4.66</v>
      </c>
      <c r="E144" s="9"/>
      <c r="F144" s="9"/>
      <c r="G144" s="9"/>
      <c r="H144" s="49"/>
    </row>
    <row r="145" spans="1:8" x14ac:dyDescent="0.25">
      <c r="A145" s="1">
        <v>41451</v>
      </c>
      <c r="B145" s="11" t="s">
        <v>74</v>
      </c>
      <c r="C145" s="11" t="s">
        <v>76</v>
      </c>
      <c r="D145" s="14">
        <v>4</v>
      </c>
      <c r="E145" s="9"/>
      <c r="F145" s="9"/>
      <c r="G145" s="9"/>
      <c r="H145" s="49"/>
    </row>
    <row r="146" spans="1:8" x14ac:dyDescent="0.25">
      <c r="A146" s="1">
        <v>41451</v>
      </c>
      <c r="B146" s="11" t="s">
        <v>74</v>
      </c>
      <c r="C146" s="11" t="s">
        <v>77</v>
      </c>
      <c r="D146" s="14">
        <v>2.5499999999999998</v>
      </c>
      <c r="E146" s="9"/>
      <c r="F146" s="9"/>
      <c r="G146" s="9"/>
      <c r="H146" s="49"/>
    </row>
    <row r="147" spans="1:8" x14ac:dyDescent="0.25">
      <c r="A147" s="1">
        <v>41451</v>
      </c>
      <c r="B147" s="11" t="s">
        <v>74</v>
      </c>
      <c r="C147" s="11" t="s">
        <v>78</v>
      </c>
      <c r="D147" s="14">
        <v>3.14</v>
      </c>
      <c r="E147" s="9"/>
      <c r="F147" s="9"/>
      <c r="G147" s="9"/>
      <c r="H147" s="49"/>
    </row>
    <row r="148" spans="1:8" x14ac:dyDescent="0.25">
      <c r="A148" s="1">
        <v>41451</v>
      </c>
      <c r="B148" s="11" t="s">
        <v>74</v>
      </c>
      <c r="C148" s="11" t="s">
        <v>79</v>
      </c>
      <c r="D148" s="14">
        <v>45</v>
      </c>
      <c r="E148" s="9"/>
      <c r="F148" s="9"/>
      <c r="G148" s="9"/>
      <c r="H148" s="49"/>
    </row>
    <row r="149" spans="1:8" x14ac:dyDescent="0.25">
      <c r="A149" s="1">
        <v>41463</v>
      </c>
      <c r="B149" s="11" t="s">
        <v>72</v>
      </c>
      <c r="C149" s="11" t="s">
        <v>47</v>
      </c>
      <c r="D149" s="14">
        <v>10</v>
      </c>
      <c r="E149" s="9"/>
      <c r="F149" s="9"/>
      <c r="G149" s="9"/>
      <c r="H149" s="49"/>
    </row>
    <row r="150" spans="1:8" x14ac:dyDescent="0.25">
      <c r="A150" s="1">
        <v>41463</v>
      </c>
      <c r="B150" s="11" t="s">
        <v>64</v>
      </c>
      <c r="C150" s="11" t="s">
        <v>73</v>
      </c>
      <c r="D150" s="14">
        <v>3.33</v>
      </c>
      <c r="E150" s="9"/>
      <c r="F150" s="9"/>
      <c r="G150" s="9"/>
      <c r="H150" s="49"/>
    </row>
    <row r="151" spans="1:8" x14ac:dyDescent="0.25">
      <c r="A151" s="1">
        <v>41464</v>
      </c>
      <c r="B151" s="11" t="s">
        <v>72</v>
      </c>
      <c r="C151" s="11" t="s">
        <v>61</v>
      </c>
      <c r="D151" s="14">
        <v>65</v>
      </c>
      <c r="E151" s="9"/>
      <c r="F151" s="9"/>
      <c r="G151" s="9"/>
      <c r="H151" s="49"/>
    </row>
    <row r="152" spans="1:8" x14ac:dyDescent="0.25">
      <c r="A152" s="1">
        <v>41465</v>
      </c>
      <c r="B152" s="11" t="s">
        <v>72</v>
      </c>
      <c r="C152" s="11" t="s">
        <v>51</v>
      </c>
      <c r="D152" s="14">
        <v>7.45</v>
      </c>
      <c r="E152" s="9"/>
      <c r="F152" s="9"/>
      <c r="G152" s="9"/>
      <c r="H152" s="49"/>
    </row>
    <row r="153" spans="1:8" x14ac:dyDescent="0.25">
      <c r="A153" s="1">
        <v>41476</v>
      </c>
      <c r="B153" s="11" t="s">
        <v>72</v>
      </c>
      <c r="C153" s="11" t="s">
        <v>51</v>
      </c>
      <c r="D153" s="14">
        <v>4.66</v>
      </c>
      <c r="E153" s="9"/>
      <c r="F153" s="9"/>
      <c r="G153" s="9"/>
      <c r="H153" s="49"/>
    </row>
    <row r="154" spans="1:8" x14ac:dyDescent="0.25">
      <c r="A154" s="1">
        <v>41493</v>
      </c>
      <c r="B154" s="11" t="s">
        <v>72</v>
      </c>
      <c r="C154" s="11" t="s">
        <v>47</v>
      </c>
      <c r="D154" s="14">
        <v>10</v>
      </c>
      <c r="E154" s="9"/>
      <c r="F154" s="9"/>
      <c r="G154" s="9"/>
      <c r="H154" s="49"/>
    </row>
    <row r="155" spans="1:8" x14ac:dyDescent="0.25">
      <c r="A155" s="1">
        <v>41493</v>
      </c>
      <c r="B155" s="11" t="s">
        <v>72</v>
      </c>
      <c r="C155" s="11" t="s">
        <v>51</v>
      </c>
      <c r="D155" s="14">
        <v>7.45</v>
      </c>
      <c r="E155" s="9"/>
      <c r="F155" s="9"/>
      <c r="G155" s="9"/>
      <c r="H155" s="49"/>
    </row>
    <row r="156" spans="1:8" x14ac:dyDescent="0.25">
      <c r="A156" s="1">
        <v>41493</v>
      </c>
      <c r="B156" s="11" t="s">
        <v>72</v>
      </c>
      <c r="C156" s="11" t="s">
        <v>61</v>
      </c>
      <c r="D156" s="14">
        <v>65</v>
      </c>
      <c r="E156" s="9"/>
      <c r="F156" s="9"/>
      <c r="G156" s="9"/>
      <c r="H156" s="49"/>
    </row>
    <row r="157" spans="1:8" x14ac:dyDescent="0.25">
      <c r="A157" s="1">
        <v>41502</v>
      </c>
      <c r="B157" s="11" t="s">
        <v>64</v>
      </c>
      <c r="C157" s="11" t="s">
        <v>73</v>
      </c>
      <c r="D157" s="14">
        <v>2.91</v>
      </c>
      <c r="E157" s="9"/>
      <c r="F157" s="9"/>
      <c r="G157" s="9"/>
      <c r="H157" s="49"/>
    </row>
    <row r="158" spans="1:8" x14ac:dyDescent="0.25">
      <c r="A158" s="1">
        <v>41507</v>
      </c>
      <c r="B158" s="11" t="s">
        <v>72</v>
      </c>
      <c r="C158" s="11" t="s">
        <v>51</v>
      </c>
      <c r="D158" s="14">
        <v>6.58</v>
      </c>
      <c r="E158" s="9"/>
      <c r="F158" s="9"/>
      <c r="G158" s="9"/>
      <c r="H158" s="49"/>
    </row>
    <row r="159" spans="1:8" x14ac:dyDescent="0.25">
      <c r="A159" s="1">
        <v>41515</v>
      </c>
      <c r="B159" s="11" t="s">
        <v>72</v>
      </c>
      <c r="C159" s="11" t="s">
        <v>51</v>
      </c>
      <c r="D159" s="14">
        <v>6.58</v>
      </c>
      <c r="E159" s="9"/>
      <c r="F159" s="9"/>
      <c r="G159" s="9"/>
      <c r="H159" s="49"/>
    </row>
    <row r="160" spans="1:8" x14ac:dyDescent="0.25">
      <c r="A160" s="1">
        <v>41520</v>
      </c>
      <c r="B160" s="11" t="s">
        <v>72</v>
      </c>
      <c r="C160" s="11" t="s">
        <v>47</v>
      </c>
      <c r="D160" s="14">
        <v>10</v>
      </c>
      <c r="E160" s="9"/>
      <c r="F160" s="9"/>
      <c r="G160" s="9"/>
      <c r="H160" s="49"/>
    </row>
    <row r="161" spans="1:8" x14ac:dyDescent="0.25">
      <c r="A161" s="1">
        <v>41520</v>
      </c>
      <c r="B161" s="11" t="s">
        <v>72</v>
      </c>
      <c r="C161" s="11" t="s">
        <v>61</v>
      </c>
      <c r="D161" s="14">
        <v>65</v>
      </c>
      <c r="E161" s="9"/>
      <c r="F161" s="9"/>
      <c r="G161" s="9"/>
      <c r="H161" s="49"/>
    </row>
    <row r="162" spans="1:8" x14ac:dyDescent="0.25">
      <c r="A162" s="1">
        <v>41528</v>
      </c>
      <c r="B162" s="11" t="s">
        <v>72</v>
      </c>
      <c r="C162" s="11" t="s">
        <v>51</v>
      </c>
      <c r="D162" s="14">
        <v>13.75</v>
      </c>
      <c r="E162" s="9"/>
      <c r="F162" s="9"/>
      <c r="G162" s="9"/>
      <c r="H162" s="49"/>
    </row>
    <row r="163" spans="1:8" x14ac:dyDescent="0.25">
      <c r="A163" s="1">
        <v>41529</v>
      </c>
      <c r="B163" s="11" t="s">
        <v>72</v>
      </c>
      <c r="C163" s="11" t="s">
        <v>61</v>
      </c>
      <c r="D163" s="14">
        <v>65</v>
      </c>
      <c r="E163" s="9"/>
      <c r="F163" s="9"/>
      <c r="G163" s="9"/>
      <c r="H163" s="49"/>
    </row>
    <row r="164" spans="1:8" x14ac:dyDescent="0.25">
      <c r="A164" s="1">
        <v>41535</v>
      </c>
      <c r="B164" s="11" t="s">
        <v>64</v>
      </c>
      <c r="C164" s="11" t="s">
        <v>73</v>
      </c>
      <c r="D164" s="14">
        <v>2.91</v>
      </c>
      <c r="E164" s="9"/>
      <c r="F164" s="9"/>
      <c r="G164" s="9"/>
      <c r="H164" s="49"/>
    </row>
    <row r="165" spans="1:8" x14ac:dyDescent="0.25">
      <c r="A165" s="1">
        <v>41541</v>
      </c>
      <c r="B165" s="11" t="s">
        <v>74</v>
      </c>
      <c r="C165" s="11" t="s">
        <v>79</v>
      </c>
      <c r="D165" s="14">
        <v>45</v>
      </c>
      <c r="E165" s="9"/>
      <c r="F165" s="9"/>
      <c r="G165" s="9"/>
      <c r="H165" s="49"/>
    </row>
    <row r="166" spans="1:8" x14ac:dyDescent="0.25">
      <c r="A166" s="1">
        <v>41554</v>
      </c>
      <c r="B166" s="11" t="s">
        <v>72</v>
      </c>
      <c r="C166" s="11" t="s">
        <v>47</v>
      </c>
      <c r="D166" s="14">
        <v>10</v>
      </c>
      <c r="E166" s="9"/>
      <c r="F166" s="9"/>
      <c r="G166" s="9"/>
      <c r="H166" s="49"/>
    </row>
    <row r="167" spans="1:8" x14ac:dyDescent="0.25">
      <c r="A167" s="1">
        <v>41556</v>
      </c>
      <c r="B167" s="11" t="s">
        <v>72</v>
      </c>
      <c r="C167" s="11" t="s">
        <v>51</v>
      </c>
      <c r="D167" s="14">
        <v>13.75</v>
      </c>
      <c r="E167" s="9"/>
      <c r="F167" s="9"/>
      <c r="G167" s="9"/>
      <c r="H167" s="49"/>
    </row>
    <row r="168" spans="1:8" x14ac:dyDescent="0.25">
      <c r="A168" s="1">
        <v>41567</v>
      </c>
      <c r="B168" s="11" t="s">
        <v>64</v>
      </c>
      <c r="C168" s="11" t="s">
        <v>73</v>
      </c>
      <c r="D168" s="14">
        <v>3.45</v>
      </c>
      <c r="E168" s="9"/>
      <c r="F168" s="9"/>
      <c r="G168" s="9"/>
      <c r="H168" s="49"/>
    </row>
    <row r="169" spans="1:8" x14ac:dyDescent="0.25">
      <c r="A169" s="1">
        <v>41577</v>
      </c>
      <c r="B169" s="11" t="s">
        <v>72</v>
      </c>
      <c r="C169" s="11" t="s">
        <v>41</v>
      </c>
      <c r="D169" s="14">
        <v>3</v>
      </c>
      <c r="E169" s="9"/>
      <c r="F169" s="9"/>
      <c r="G169" s="9"/>
      <c r="H169" s="49"/>
    </row>
    <row r="170" spans="1:8" x14ac:dyDescent="0.25">
      <c r="A170" s="1">
        <v>41577</v>
      </c>
      <c r="B170" s="11" t="s">
        <v>72</v>
      </c>
      <c r="C170" s="11" t="s">
        <v>78</v>
      </c>
      <c r="D170" s="14">
        <v>3.15</v>
      </c>
      <c r="E170" s="9"/>
      <c r="F170" s="9"/>
      <c r="G170" s="9"/>
      <c r="H170" s="49"/>
    </row>
    <row r="171" spans="1:8" x14ac:dyDescent="0.25">
      <c r="A171" s="1">
        <v>41577</v>
      </c>
      <c r="B171" s="11" t="s">
        <v>72</v>
      </c>
      <c r="C171" s="11" t="s">
        <v>47</v>
      </c>
      <c r="D171" s="14">
        <v>10</v>
      </c>
      <c r="E171" s="9"/>
      <c r="F171" s="9"/>
      <c r="G171" s="9"/>
      <c r="H171" s="49"/>
    </row>
    <row r="172" spans="1:8" x14ac:dyDescent="0.25">
      <c r="A172" s="1">
        <v>41577</v>
      </c>
      <c r="B172" s="11" t="s">
        <v>72</v>
      </c>
      <c r="C172" s="11" t="s">
        <v>61</v>
      </c>
      <c r="D172" s="14">
        <v>0</v>
      </c>
      <c r="E172" s="9"/>
      <c r="F172" s="9"/>
      <c r="G172" s="9"/>
      <c r="H172" s="49"/>
    </row>
    <row r="173" spans="1:8" x14ac:dyDescent="0.25">
      <c r="A173" s="1">
        <v>41577</v>
      </c>
      <c r="B173" s="11" t="s">
        <v>72</v>
      </c>
      <c r="C173" s="11" t="s">
        <v>61</v>
      </c>
      <c r="D173" s="14">
        <v>113.8</v>
      </c>
      <c r="E173" s="9"/>
      <c r="F173" s="9"/>
      <c r="G173" s="9"/>
      <c r="H173" s="49"/>
    </row>
    <row r="174" spans="1:8" x14ac:dyDescent="0.25">
      <c r="A174" s="1">
        <v>41577</v>
      </c>
      <c r="B174" s="11" t="s">
        <v>72</v>
      </c>
      <c r="C174" s="11" t="s">
        <v>80</v>
      </c>
      <c r="D174" s="14">
        <v>8.94</v>
      </c>
      <c r="E174" s="9"/>
      <c r="F174" s="9"/>
      <c r="G174" s="9"/>
      <c r="H174" s="49"/>
    </row>
    <row r="175" spans="1:8" x14ac:dyDescent="0.25">
      <c r="A175" s="1">
        <v>41584</v>
      </c>
      <c r="B175" s="11" t="s">
        <v>72</v>
      </c>
      <c r="C175" s="11" t="s">
        <v>41</v>
      </c>
      <c r="D175" s="14">
        <v>3.88</v>
      </c>
      <c r="E175" s="9"/>
      <c r="F175" s="9"/>
      <c r="G175" s="9"/>
      <c r="H175" s="49"/>
    </row>
    <row r="176" spans="1:8" x14ac:dyDescent="0.25">
      <c r="A176" s="1">
        <v>41584</v>
      </c>
      <c r="B176" s="11" t="s">
        <v>72</v>
      </c>
      <c r="C176" s="11" t="s">
        <v>81</v>
      </c>
      <c r="D176" s="14">
        <v>6.9</v>
      </c>
      <c r="E176" s="9"/>
      <c r="F176" s="9"/>
      <c r="G176" s="9"/>
      <c r="H176" s="49"/>
    </row>
    <row r="177" spans="1:8" x14ac:dyDescent="0.25">
      <c r="A177" s="1">
        <v>41589</v>
      </c>
      <c r="B177" s="11" t="s">
        <v>72</v>
      </c>
      <c r="C177" s="11" t="s">
        <v>51</v>
      </c>
      <c r="D177" s="14">
        <v>13.75</v>
      </c>
      <c r="E177" s="9"/>
      <c r="F177" s="9"/>
      <c r="G177" s="9"/>
      <c r="H177" s="49"/>
    </row>
    <row r="178" spans="1:8" x14ac:dyDescent="0.25">
      <c r="A178" s="1">
        <v>41596</v>
      </c>
      <c r="B178" s="11" t="s">
        <v>64</v>
      </c>
      <c r="C178" s="11" t="s">
        <v>73</v>
      </c>
      <c r="D178" s="14">
        <v>2.6</v>
      </c>
      <c r="E178" s="9"/>
      <c r="F178" s="9"/>
      <c r="G178" s="9"/>
      <c r="H178" s="49"/>
    </row>
    <row r="179" spans="1:8" x14ac:dyDescent="0.25">
      <c r="A179" s="1">
        <v>41603</v>
      </c>
      <c r="B179" s="11" t="s">
        <v>72</v>
      </c>
      <c r="C179" s="11" t="s">
        <v>80</v>
      </c>
      <c r="D179" s="14">
        <v>8.94</v>
      </c>
      <c r="E179" s="9"/>
      <c r="F179" s="9"/>
      <c r="G179" s="9"/>
      <c r="H179" s="49"/>
    </row>
    <row r="180" spans="1:8" x14ac:dyDescent="0.25">
      <c r="A180" s="1">
        <v>41610</v>
      </c>
      <c r="B180" s="11" t="s">
        <v>72</v>
      </c>
      <c r="C180" s="11" t="s">
        <v>47</v>
      </c>
      <c r="D180" s="14">
        <v>10</v>
      </c>
      <c r="E180" s="9"/>
      <c r="F180" s="9"/>
      <c r="G180" s="9"/>
      <c r="H180" s="49"/>
    </row>
    <row r="181" spans="1:8" x14ac:dyDescent="0.25">
      <c r="A181" s="1">
        <v>41611</v>
      </c>
      <c r="B181" s="11" t="s">
        <v>82</v>
      </c>
      <c r="C181" s="11" t="s">
        <v>83</v>
      </c>
      <c r="D181" s="14">
        <v>4.3899999999999997</v>
      </c>
      <c r="E181" s="9"/>
      <c r="F181" s="9"/>
      <c r="G181" s="9"/>
      <c r="H181" s="49"/>
    </row>
    <row r="182" spans="1:8" x14ac:dyDescent="0.25">
      <c r="A182" s="1">
        <v>41613</v>
      </c>
      <c r="B182" s="11" t="s">
        <v>72</v>
      </c>
      <c r="C182" s="11" t="s">
        <v>84</v>
      </c>
      <c r="D182" s="14">
        <v>4.1500000000000004</v>
      </c>
      <c r="E182" s="9"/>
      <c r="F182" s="9"/>
      <c r="G182" s="9"/>
      <c r="H182" s="49"/>
    </row>
    <row r="183" spans="1:8" x14ac:dyDescent="0.25">
      <c r="A183" s="1">
        <v>41613</v>
      </c>
      <c r="B183" s="11" t="s">
        <v>72</v>
      </c>
      <c r="C183" s="11" t="s">
        <v>81</v>
      </c>
      <c r="D183" s="14">
        <v>10</v>
      </c>
      <c r="E183" s="9"/>
      <c r="F183" s="9"/>
      <c r="G183" s="9"/>
      <c r="H183" s="49"/>
    </row>
    <row r="184" spans="1:8" x14ac:dyDescent="0.25">
      <c r="A184" s="1">
        <v>41613</v>
      </c>
      <c r="B184" s="11" t="s">
        <v>85</v>
      </c>
      <c r="C184" s="11" t="s">
        <v>86</v>
      </c>
      <c r="D184" s="14">
        <v>0</v>
      </c>
      <c r="E184" s="9"/>
      <c r="F184" s="9"/>
      <c r="G184" s="9"/>
      <c r="H184" s="49"/>
    </row>
    <row r="185" spans="1:8" x14ac:dyDescent="0.25">
      <c r="A185" s="1">
        <v>41613</v>
      </c>
      <c r="B185" s="11" t="s">
        <v>85</v>
      </c>
      <c r="C185" s="11" t="s">
        <v>47</v>
      </c>
      <c r="D185" s="14">
        <v>10</v>
      </c>
      <c r="E185" s="9"/>
      <c r="F185" s="9"/>
      <c r="G185" s="9"/>
      <c r="H185" s="49"/>
    </row>
    <row r="186" spans="1:8" x14ac:dyDescent="0.25">
      <c r="A186" s="1">
        <v>41620</v>
      </c>
      <c r="B186" s="11" t="s">
        <v>72</v>
      </c>
      <c r="C186" s="11" t="s">
        <v>42</v>
      </c>
      <c r="D186" s="14">
        <v>10</v>
      </c>
      <c r="E186" s="9"/>
      <c r="F186" s="9"/>
      <c r="G186" s="9"/>
      <c r="H186" s="49"/>
    </row>
    <row r="187" spans="1:8" x14ac:dyDescent="0.25">
      <c r="A187" s="1">
        <v>41620</v>
      </c>
      <c r="B187" s="11" t="s">
        <v>72</v>
      </c>
      <c r="C187" s="11" t="s">
        <v>51</v>
      </c>
      <c r="D187" s="14">
        <v>13.75</v>
      </c>
      <c r="E187" s="9"/>
      <c r="F187" s="9"/>
      <c r="G187" s="9"/>
      <c r="H187" s="49"/>
    </row>
    <row r="188" spans="1:8" x14ac:dyDescent="0.25">
      <c r="A188" s="1">
        <v>41626</v>
      </c>
      <c r="B188" s="11" t="s">
        <v>85</v>
      </c>
      <c r="C188" s="11" t="s">
        <v>80</v>
      </c>
      <c r="D188" s="14">
        <v>10</v>
      </c>
      <c r="E188" s="9"/>
      <c r="F188" s="9"/>
      <c r="G188" s="9"/>
      <c r="H188" s="49"/>
    </row>
    <row r="189" spans="1:8" x14ac:dyDescent="0.25">
      <c r="A189" s="1">
        <v>41626</v>
      </c>
      <c r="B189" s="11" t="s">
        <v>72</v>
      </c>
      <c r="C189" s="11" t="s">
        <v>41</v>
      </c>
      <c r="D189" s="14">
        <v>3.89</v>
      </c>
      <c r="E189" s="9"/>
      <c r="F189" s="9"/>
      <c r="G189" s="9"/>
      <c r="H189" s="49"/>
    </row>
    <row r="190" spans="1:8" x14ac:dyDescent="0.25">
      <c r="A190" s="1">
        <v>41638</v>
      </c>
      <c r="B190" s="11" t="s">
        <v>87</v>
      </c>
      <c r="C190" s="11" t="s">
        <v>88</v>
      </c>
      <c r="D190" s="14">
        <v>5.25</v>
      </c>
      <c r="E190" s="9"/>
      <c r="F190" s="9"/>
      <c r="G190" s="9"/>
      <c r="H190" s="49"/>
    </row>
    <row r="191" spans="1:8" ht="15.75" thickBot="1" x14ac:dyDescent="0.3">
      <c r="A191" s="2">
        <v>41638</v>
      </c>
      <c r="B191" s="12" t="s">
        <v>87</v>
      </c>
      <c r="C191" s="12" t="s">
        <v>75</v>
      </c>
      <c r="D191" s="15">
        <v>7.39</v>
      </c>
      <c r="E191" s="9"/>
      <c r="F191" s="9"/>
      <c r="G191" s="9"/>
      <c r="H191" s="49"/>
    </row>
    <row r="192" spans="1:8" ht="15.75" thickBot="1" x14ac:dyDescent="0.3">
      <c r="A192" s="50"/>
      <c r="B192" s="47"/>
      <c r="C192" s="44" t="s">
        <v>2</v>
      </c>
      <c r="D192" s="16">
        <f>SUM(D106:D191)</f>
        <v>1697.7000000000012</v>
      </c>
      <c r="E192" s="47"/>
      <c r="F192" s="47"/>
      <c r="G192" s="47"/>
      <c r="H192" s="51"/>
    </row>
    <row r="193" spans="1:8" ht="15.75" thickBot="1" x14ac:dyDescent="0.3">
      <c r="A193" s="259">
        <v>2012</v>
      </c>
      <c r="B193" s="260"/>
      <c r="C193" s="260"/>
      <c r="D193" s="260"/>
      <c r="E193" s="260"/>
      <c r="F193" s="260"/>
      <c r="G193" s="260"/>
      <c r="H193" s="261"/>
    </row>
    <row r="194" spans="1:8" ht="15.75" thickBot="1" x14ac:dyDescent="0.3">
      <c r="A194" s="249" t="s">
        <v>35</v>
      </c>
      <c r="B194" s="250"/>
      <c r="C194" s="250"/>
      <c r="D194" s="251"/>
      <c r="E194" s="249" t="s">
        <v>34</v>
      </c>
      <c r="F194" s="250"/>
      <c r="G194" s="250"/>
      <c r="H194" s="251"/>
    </row>
    <row r="195" spans="1:8" ht="15.75" thickBot="1" x14ac:dyDescent="0.3">
      <c r="A195" s="3" t="s">
        <v>0</v>
      </c>
      <c r="B195" s="3" t="s">
        <v>10</v>
      </c>
      <c r="C195" s="3" t="s">
        <v>8</v>
      </c>
      <c r="D195" s="3" t="s">
        <v>1</v>
      </c>
      <c r="E195" s="3" t="s">
        <v>0</v>
      </c>
      <c r="F195" s="3" t="s">
        <v>10</v>
      </c>
      <c r="G195" s="3" t="s">
        <v>8</v>
      </c>
      <c r="H195" s="3" t="s">
        <v>1</v>
      </c>
    </row>
    <row r="196" spans="1:8" x14ac:dyDescent="0.25">
      <c r="A196" s="5">
        <v>40912</v>
      </c>
      <c r="B196" s="10" t="s">
        <v>59</v>
      </c>
      <c r="C196" s="10" t="s">
        <v>47</v>
      </c>
      <c r="D196" s="13">
        <v>61.7</v>
      </c>
      <c r="E196" s="5">
        <v>40914</v>
      </c>
      <c r="F196" s="10" t="s">
        <v>39</v>
      </c>
      <c r="G196" s="10" t="s">
        <v>68</v>
      </c>
      <c r="H196" s="13">
        <v>4.09</v>
      </c>
    </row>
    <row r="197" spans="1:8" x14ac:dyDescent="0.25">
      <c r="A197" s="1">
        <v>40912</v>
      </c>
      <c r="B197" s="11" t="s">
        <v>59</v>
      </c>
      <c r="C197" s="11" t="s">
        <v>53</v>
      </c>
      <c r="D197" s="14">
        <v>73.63</v>
      </c>
      <c r="E197" s="1">
        <v>40914</v>
      </c>
      <c r="F197" s="11" t="s">
        <v>39</v>
      </c>
      <c r="G197" s="11" t="s">
        <v>40</v>
      </c>
      <c r="H197" s="14">
        <v>10</v>
      </c>
    </row>
    <row r="198" spans="1:8" x14ac:dyDescent="0.25">
      <c r="A198" s="1">
        <v>40914</v>
      </c>
      <c r="B198" s="11" t="s">
        <v>59</v>
      </c>
      <c r="C198" s="11" t="s">
        <v>47</v>
      </c>
      <c r="D198" s="14">
        <v>61.7</v>
      </c>
      <c r="E198" s="1">
        <v>40923</v>
      </c>
      <c r="F198" s="11" t="s">
        <v>39</v>
      </c>
      <c r="G198" s="11" t="s">
        <v>44</v>
      </c>
      <c r="H198" s="14">
        <v>3.73</v>
      </c>
    </row>
    <row r="199" spans="1:8" x14ac:dyDescent="0.25">
      <c r="A199" s="1">
        <v>40927</v>
      </c>
      <c r="B199" s="11" t="s">
        <v>60</v>
      </c>
      <c r="C199" s="11" t="s">
        <v>51</v>
      </c>
      <c r="D199" s="14">
        <v>18.989999999999998</v>
      </c>
      <c r="E199" s="1">
        <v>40926</v>
      </c>
      <c r="F199" s="11" t="s">
        <v>39</v>
      </c>
      <c r="G199" s="11" t="s">
        <v>42</v>
      </c>
      <c r="H199" s="14">
        <v>6.29</v>
      </c>
    </row>
    <row r="200" spans="1:8" x14ac:dyDescent="0.25">
      <c r="A200" s="1">
        <v>40927</v>
      </c>
      <c r="B200" s="11" t="s">
        <v>14</v>
      </c>
      <c r="C200" s="11" t="s">
        <v>51</v>
      </c>
      <c r="D200" s="14">
        <v>2.61</v>
      </c>
      <c r="E200" s="1">
        <v>40942</v>
      </c>
      <c r="F200" s="11" t="s">
        <v>39</v>
      </c>
      <c r="G200" s="11" t="s">
        <v>40</v>
      </c>
      <c r="H200" s="14">
        <v>10</v>
      </c>
    </row>
    <row r="201" spans="1:8" x14ac:dyDescent="0.25">
      <c r="A201" s="1">
        <v>40942</v>
      </c>
      <c r="B201" s="11" t="s">
        <v>48</v>
      </c>
      <c r="C201" s="11" t="s">
        <v>63</v>
      </c>
      <c r="D201" s="14">
        <v>10</v>
      </c>
      <c r="E201" s="1">
        <v>40942</v>
      </c>
      <c r="F201" s="11" t="s">
        <v>39</v>
      </c>
      <c r="G201" s="11" t="s">
        <v>68</v>
      </c>
      <c r="H201" s="14">
        <v>7.46</v>
      </c>
    </row>
    <row r="202" spans="1:8" x14ac:dyDescent="0.25">
      <c r="A202" s="1">
        <v>40942</v>
      </c>
      <c r="B202" s="11" t="s">
        <v>62</v>
      </c>
      <c r="C202" s="11" t="s">
        <v>61</v>
      </c>
      <c r="D202" s="14">
        <v>65.36</v>
      </c>
      <c r="E202" s="1">
        <v>40958</v>
      </c>
      <c r="F202" s="11" t="s">
        <v>39</v>
      </c>
      <c r="G202" s="11" t="s">
        <v>44</v>
      </c>
      <c r="H202" s="14">
        <v>3.73</v>
      </c>
    </row>
    <row r="203" spans="1:8" x14ac:dyDescent="0.25">
      <c r="A203" s="1">
        <v>40958</v>
      </c>
      <c r="B203" s="11" t="s">
        <v>64</v>
      </c>
      <c r="C203" s="11" t="s">
        <v>65</v>
      </c>
      <c r="D203" s="14">
        <v>30</v>
      </c>
      <c r="E203" s="1">
        <v>40974</v>
      </c>
      <c r="F203" s="11" t="s">
        <v>39</v>
      </c>
      <c r="G203" s="11" t="s">
        <v>42</v>
      </c>
      <c r="H203" s="14">
        <v>6.21</v>
      </c>
    </row>
    <row r="204" spans="1:8" x14ac:dyDescent="0.25">
      <c r="A204" s="1">
        <v>40958</v>
      </c>
      <c r="B204" s="11" t="s">
        <v>60</v>
      </c>
      <c r="C204" s="11" t="s">
        <v>51</v>
      </c>
      <c r="D204" s="14">
        <v>18.89</v>
      </c>
      <c r="E204" s="1">
        <v>40983</v>
      </c>
      <c r="F204" s="11" t="s">
        <v>39</v>
      </c>
      <c r="G204" s="11" t="s">
        <v>40</v>
      </c>
      <c r="H204" s="14">
        <v>10</v>
      </c>
    </row>
    <row r="205" spans="1:8" x14ac:dyDescent="0.25">
      <c r="A205" s="1">
        <v>40958</v>
      </c>
      <c r="B205" s="11" t="s">
        <v>14</v>
      </c>
      <c r="C205" s="11" t="s">
        <v>51</v>
      </c>
      <c r="D205" s="14">
        <v>10</v>
      </c>
      <c r="E205" s="1">
        <v>40988</v>
      </c>
      <c r="F205" s="11" t="s">
        <v>39</v>
      </c>
      <c r="G205" s="11" t="s">
        <v>44</v>
      </c>
      <c r="H205" s="14">
        <v>3.73</v>
      </c>
    </row>
    <row r="206" spans="1:8" x14ac:dyDescent="0.25">
      <c r="A206" s="1">
        <v>40974</v>
      </c>
      <c r="B206" s="11" t="s">
        <v>60</v>
      </c>
      <c r="C206" s="11" t="s">
        <v>47</v>
      </c>
      <c r="D206" s="14">
        <v>10</v>
      </c>
      <c r="E206" s="1">
        <v>40990</v>
      </c>
      <c r="F206" s="11" t="s">
        <v>39</v>
      </c>
      <c r="G206" s="11" t="s">
        <v>69</v>
      </c>
      <c r="H206" s="14">
        <v>30</v>
      </c>
    </row>
    <row r="207" spans="1:8" x14ac:dyDescent="0.25">
      <c r="A207" s="1">
        <v>40974</v>
      </c>
      <c r="B207" s="11" t="s">
        <v>62</v>
      </c>
      <c r="C207" s="11" t="s">
        <v>61</v>
      </c>
      <c r="D207" s="14">
        <v>65</v>
      </c>
      <c r="E207" s="1">
        <v>40995</v>
      </c>
      <c r="F207" s="11" t="s">
        <v>39</v>
      </c>
      <c r="G207" s="11" t="s">
        <v>68</v>
      </c>
      <c r="H207" s="14">
        <v>17.38</v>
      </c>
    </row>
    <row r="208" spans="1:8" x14ac:dyDescent="0.25">
      <c r="A208" s="1">
        <v>40974</v>
      </c>
      <c r="B208" s="11" t="s">
        <v>60</v>
      </c>
      <c r="C208" s="11" t="s">
        <v>52</v>
      </c>
      <c r="D208" s="14">
        <v>10</v>
      </c>
      <c r="E208" s="1">
        <v>41002</v>
      </c>
      <c r="F208" s="11" t="s">
        <v>39</v>
      </c>
      <c r="G208" s="11" t="s">
        <v>40</v>
      </c>
      <c r="H208" s="14">
        <v>10</v>
      </c>
    </row>
    <row r="209" spans="1:8" x14ac:dyDescent="0.25">
      <c r="A209" s="1">
        <v>40988</v>
      </c>
      <c r="B209" s="11" t="s">
        <v>60</v>
      </c>
      <c r="C209" s="11" t="s">
        <v>51</v>
      </c>
      <c r="D209" s="14">
        <v>10</v>
      </c>
      <c r="E209" s="1">
        <v>41008</v>
      </c>
      <c r="F209" s="11" t="s">
        <v>39</v>
      </c>
      <c r="G209" s="11" t="s">
        <v>42</v>
      </c>
      <c r="H209" s="14">
        <v>6.21</v>
      </c>
    </row>
    <row r="210" spans="1:8" x14ac:dyDescent="0.25">
      <c r="A210" s="1">
        <v>41006</v>
      </c>
      <c r="B210" s="11" t="s">
        <v>60</v>
      </c>
      <c r="C210" s="11" t="s">
        <v>51</v>
      </c>
      <c r="D210" s="14">
        <v>18.989999999999998</v>
      </c>
      <c r="E210" s="1">
        <v>41008</v>
      </c>
      <c r="F210" s="11" t="s">
        <v>39</v>
      </c>
      <c r="G210" s="11" t="s">
        <v>44</v>
      </c>
      <c r="H210" s="14">
        <v>3.73</v>
      </c>
    </row>
    <row r="211" spans="1:8" x14ac:dyDescent="0.25">
      <c r="A211" s="1">
        <v>41006</v>
      </c>
      <c r="B211" s="11" t="s">
        <v>62</v>
      </c>
      <c r="C211" s="11" t="s">
        <v>61</v>
      </c>
      <c r="D211" s="14">
        <v>65</v>
      </c>
      <c r="E211" s="1">
        <v>41018</v>
      </c>
      <c r="F211" s="11" t="s">
        <v>39</v>
      </c>
      <c r="G211" s="11" t="s">
        <v>70</v>
      </c>
      <c r="H211" s="14">
        <v>0</v>
      </c>
    </row>
    <row r="212" spans="1:8" x14ac:dyDescent="0.25">
      <c r="A212" s="1">
        <v>41008</v>
      </c>
      <c r="B212" s="11" t="s">
        <v>60</v>
      </c>
      <c r="C212" s="11" t="s">
        <v>47</v>
      </c>
      <c r="D212" s="14">
        <v>10</v>
      </c>
      <c r="E212" s="1">
        <v>41018</v>
      </c>
      <c r="F212" s="11" t="s">
        <v>39</v>
      </c>
      <c r="G212" s="11" t="s">
        <v>71</v>
      </c>
      <c r="H212" s="14">
        <v>5.32</v>
      </c>
    </row>
    <row r="213" spans="1:8" x14ac:dyDescent="0.25">
      <c r="A213" s="1">
        <v>41017</v>
      </c>
      <c r="B213" s="11" t="s">
        <v>60</v>
      </c>
      <c r="C213" s="11" t="s">
        <v>51</v>
      </c>
      <c r="D213" s="14">
        <v>3.52</v>
      </c>
      <c r="E213" s="1">
        <v>41049</v>
      </c>
      <c r="F213" s="11" t="s">
        <v>39</v>
      </c>
      <c r="G213" s="11" t="s">
        <v>40</v>
      </c>
      <c r="H213" s="14">
        <v>23.83</v>
      </c>
    </row>
    <row r="214" spans="1:8" x14ac:dyDescent="0.25">
      <c r="A214" s="1">
        <v>41036</v>
      </c>
      <c r="B214" s="11" t="s">
        <v>60</v>
      </c>
      <c r="C214" s="11" t="s">
        <v>51</v>
      </c>
      <c r="D214" s="14">
        <v>18.989999999999998</v>
      </c>
      <c r="E214" s="1">
        <v>41049</v>
      </c>
      <c r="F214" s="11" t="s">
        <v>39</v>
      </c>
      <c r="G214" s="11" t="s">
        <v>44</v>
      </c>
      <c r="H214" s="14">
        <v>10</v>
      </c>
    </row>
    <row r="215" spans="1:8" x14ac:dyDescent="0.25">
      <c r="A215" s="1">
        <v>41047</v>
      </c>
      <c r="B215" s="11" t="s">
        <v>60</v>
      </c>
      <c r="C215" s="11" t="s">
        <v>51</v>
      </c>
      <c r="D215" s="14">
        <v>4.97</v>
      </c>
      <c r="E215" s="1">
        <v>41051</v>
      </c>
      <c r="F215" s="11" t="s">
        <v>39</v>
      </c>
      <c r="G215" s="11" t="s">
        <v>42</v>
      </c>
      <c r="H215" s="14">
        <v>10</v>
      </c>
    </row>
    <row r="216" spans="1:8" x14ac:dyDescent="0.25">
      <c r="A216" s="1">
        <v>41055</v>
      </c>
      <c r="B216" s="11" t="s">
        <v>60</v>
      </c>
      <c r="C216" s="11" t="s">
        <v>47</v>
      </c>
      <c r="D216" s="14">
        <v>10</v>
      </c>
      <c r="E216" s="1">
        <v>41054</v>
      </c>
      <c r="F216" s="11" t="s">
        <v>39</v>
      </c>
      <c r="G216" s="11" t="s">
        <v>71</v>
      </c>
      <c r="H216" s="14">
        <v>10</v>
      </c>
    </row>
    <row r="217" spans="1:8" x14ac:dyDescent="0.25">
      <c r="A217" s="1">
        <v>41066</v>
      </c>
      <c r="B217" s="11" t="s">
        <v>60</v>
      </c>
      <c r="C217" s="11" t="s">
        <v>52</v>
      </c>
      <c r="D217" s="14">
        <v>10</v>
      </c>
      <c r="E217" s="1">
        <v>41054</v>
      </c>
      <c r="F217" s="11" t="s">
        <v>39</v>
      </c>
      <c r="G217" s="11" t="s">
        <v>70</v>
      </c>
      <c r="H217" s="14">
        <v>10</v>
      </c>
    </row>
    <row r="218" spans="1:8" x14ac:dyDescent="0.25">
      <c r="A218" s="1">
        <v>41067</v>
      </c>
      <c r="B218" s="11" t="s">
        <v>60</v>
      </c>
      <c r="C218" s="11" t="s">
        <v>51</v>
      </c>
      <c r="D218" s="14">
        <v>18.989999999999998</v>
      </c>
      <c r="E218" s="1">
        <v>41077</v>
      </c>
      <c r="F218" s="11" t="s">
        <v>39</v>
      </c>
      <c r="G218" s="11" t="s">
        <v>44</v>
      </c>
      <c r="H218" s="14">
        <v>19.89</v>
      </c>
    </row>
    <row r="219" spans="1:8" x14ac:dyDescent="0.25">
      <c r="A219" s="1">
        <v>41067</v>
      </c>
      <c r="B219" s="11" t="s">
        <v>62</v>
      </c>
      <c r="C219" s="11" t="s">
        <v>61</v>
      </c>
      <c r="D219" s="14">
        <v>65</v>
      </c>
      <c r="E219" s="1">
        <v>41082</v>
      </c>
      <c r="F219" s="11" t="s">
        <v>39</v>
      </c>
      <c r="G219" s="11" t="s">
        <v>70</v>
      </c>
      <c r="H219" s="14">
        <v>29.99</v>
      </c>
    </row>
    <row r="220" spans="1:8" x14ac:dyDescent="0.25">
      <c r="A220" s="1">
        <v>41074</v>
      </c>
      <c r="B220" s="11" t="s">
        <v>60</v>
      </c>
      <c r="C220" s="11" t="s">
        <v>51</v>
      </c>
      <c r="D220" s="14">
        <v>4.97</v>
      </c>
      <c r="E220" s="1">
        <v>41090</v>
      </c>
      <c r="F220" s="11" t="s">
        <v>39</v>
      </c>
      <c r="G220" s="11" t="s">
        <v>42</v>
      </c>
      <c r="H220" s="14">
        <v>59.59</v>
      </c>
    </row>
    <row r="221" spans="1:8" x14ac:dyDescent="0.25">
      <c r="A221" s="1">
        <v>41075</v>
      </c>
      <c r="B221" s="11" t="s">
        <v>60</v>
      </c>
      <c r="C221" s="11" t="s">
        <v>51</v>
      </c>
      <c r="D221" s="14">
        <v>18.989999999999998</v>
      </c>
      <c r="E221" s="1">
        <v>41090</v>
      </c>
      <c r="F221" s="11" t="s">
        <v>39</v>
      </c>
      <c r="G221" s="11" t="s">
        <v>40</v>
      </c>
      <c r="H221" s="14">
        <v>126.99</v>
      </c>
    </row>
    <row r="222" spans="1:8" x14ac:dyDescent="0.25">
      <c r="A222" s="1">
        <v>41084</v>
      </c>
      <c r="B222" s="11" t="s">
        <v>60</v>
      </c>
      <c r="C222" s="11" t="s">
        <v>47</v>
      </c>
      <c r="D222" s="14">
        <v>10</v>
      </c>
      <c r="E222" s="1">
        <v>41109</v>
      </c>
      <c r="F222" s="11" t="s">
        <v>39</v>
      </c>
      <c r="G222" s="11" t="s">
        <v>42</v>
      </c>
      <c r="H222" s="14">
        <v>59.59</v>
      </c>
    </row>
    <row r="223" spans="1:8" x14ac:dyDescent="0.25">
      <c r="A223" s="1">
        <v>41099</v>
      </c>
      <c r="B223" s="11" t="s">
        <v>62</v>
      </c>
      <c r="C223" s="11" t="s">
        <v>61</v>
      </c>
      <c r="D223" s="14">
        <v>65</v>
      </c>
      <c r="E223" s="1">
        <v>41109</v>
      </c>
      <c r="F223" s="11" t="s">
        <v>39</v>
      </c>
      <c r="G223" s="11" t="s">
        <v>44</v>
      </c>
      <c r="H223" s="14">
        <v>19.89</v>
      </c>
    </row>
    <row r="224" spans="1:8" x14ac:dyDescent="0.25">
      <c r="A224" s="1">
        <v>41106</v>
      </c>
      <c r="B224" s="11" t="s">
        <v>60</v>
      </c>
      <c r="C224" s="11" t="s">
        <v>47</v>
      </c>
      <c r="D224" s="14">
        <v>10</v>
      </c>
      <c r="E224" s="1">
        <v>41109</v>
      </c>
      <c r="F224" s="11" t="s">
        <v>39</v>
      </c>
      <c r="G224" s="11" t="s">
        <v>40</v>
      </c>
      <c r="H224" s="14">
        <v>126.99</v>
      </c>
    </row>
    <row r="225" spans="1:8" x14ac:dyDescent="0.25">
      <c r="A225" s="1">
        <v>41106</v>
      </c>
      <c r="B225" s="11" t="s">
        <v>60</v>
      </c>
      <c r="C225" s="11" t="s">
        <v>51</v>
      </c>
      <c r="D225" s="14">
        <v>18.989999999999998</v>
      </c>
      <c r="E225" s="1">
        <v>41109</v>
      </c>
      <c r="F225" s="11" t="s">
        <v>39</v>
      </c>
      <c r="G225" s="11" t="s">
        <v>70</v>
      </c>
      <c r="H225" s="14">
        <v>29.99</v>
      </c>
    </row>
    <row r="226" spans="1:8" x14ac:dyDescent="0.25">
      <c r="A226" s="1">
        <v>41129</v>
      </c>
      <c r="B226" s="11" t="s">
        <v>60</v>
      </c>
      <c r="C226" s="11" t="s">
        <v>47</v>
      </c>
      <c r="D226" s="14">
        <v>10</v>
      </c>
      <c r="E226" s="1">
        <v>41109</v>
      </c>
      <c r="F226" s="11" t="s">
        <v>39</v>
      </c>
      <c r="G226" s="11" t="s">
        <v>71</v>
      </c>
      <c r="H226" s="14">
        <v>20.49</v>
      </c>
    </row>
    <row r="227" spans="1:8" x14ac:dyDescent="0.25">
      <c r="A227" s="1">
        <v>41129</v>
      </c>
      <c r="B227" s="11" t="s">
        <v>62</v>
      </c>
      <c r="C227" s="11" t="s">
        <v>61</v>
      </c>
      <c r="D227" s="14">
        <v>65</v>
      </c>
      <c r="E227" s="1">
        <v>41138</v>
      </c>
      <c r="F227" s="11" t="s">
        <v>39</v>
      </c>
      <c r="G227" s="11" t="s">
        <v>71</v>
      </c>
      <c r="H227" s="14">
        <v>20.49</v>
      </c>
    </row>
    <row r="228" spans="1:8" x14ac:dyDescent="0.25">
      <c r="A228" s="1">
        <v>41141</v>
      </c>
      <c r="B228" s="11" t="s">
        <v>60</v>
      </c>
      <c r="C228" s="11" t="s">
        <v>51</v>
      </c>
      <c r="D228" s="14">
        <v>18.989999999999998</v>
      </c>
      <c r="E228" s="1">
        <v>41142</v>
      </c>
      <c r="F228" s="11" t="s">
        <v>39</v>
      </c>
      <c r="G228" s="11" t="s">
        <v>42</v>
      </c>
      <c r="H228" s="14">
        <v>59.59</v>
      </c>
    </row>
    <row r="229" spans="1:8" x14ac:dyDescent="0.25">
      <c r="A229" s="1">
        <v>41145</v>
      </c>
      <c r="B229" s="11" t="s">
        <v>60</v>
      </c>
      <c r="C229" s="11" t="s">
        <v>51</v>
      </c>
      <c r="D229" s="14">
        <v>4.97</v>
      </c>
      <c r="E229" s="1">
        <v>41142</v>
      </c>
      <c r="F229" s="11" t="s">
        <v>39</v>
      </c>
      <c r="G229" s="11" t="s">
        <v>44</v>
      </c>
      <c r="H229" s="14">
        <v>19.89</v>
      </c>
    </row>
    <row r="230" spans="1:8" x14ac:dyDescent="0.25">
      <c r="A230" s="1">
        <v>41161</v>
      </c>
      <c r="B230" s="11" t="s">
        <v>60</v>
      </c>
      <c r="C230" s="11" t="s">
        <v>52</v>
      </c>
      <c r="D230" s="14">
        <v>10</v>
      </c>
      <c r="E230" s="1">
        <v>41141</v>
      </c>
      <c r="F230" s="11" t="s">
        <v>39</v>
      </c>
      <c r="G230" s="11" t="s">
        <v>70</v>
      </c>
      <c r="H230" s="14">
        <v>29.99</v>
      </c>
    </row>
    <row r="231" spans="1:8" x14ac:dyDescent="0.25">
      <c r="A231" s="1">
        <v>41161</v>
      </c>
      <c r="B231" s="11" t="s">
        <v>60</v>
      </c>
      <c r="C231" s="11" t="s">
        <v>47</v>
      </c>
      <c r="D231" s="14">
        <v>10</v>
      </c>
      <c r="E231" s="1">
        <v>41174</v>
      </c>
      <c r="F231" s="11" t="s">
        <v>39</v>
      </c>
      <c r="G231" s="11" t="s">
        <v>44</v>
      </c>
      <c r="H231" s="14">
        <v>19.89</v>
      </c>
    </row>
    <row r="232" spans="1:8" x14ac:dyDescent="0.25">
      <c r="A232" s="1">
        <v>41162</v>
      </c>
      <c r="B232" s="11" t="s">
        <v>60</v>
      </c>
      <c r="C232" s="11" t="s">
        <v>61</v>
      </c>
      <c r="D232" s="14">
        <v>65</v>
      </c>
      <c r="E232" s="1">
        <v>41187</v>
      </c>
      <c r="F232" s="11" t="s">
        <v>39</v>
      </c>
      <c r="G232" s="11" t="s">
        <v>42</v>
      </c>
      <c r="H232" s="14">
        <v>13.15</v>
      </c>
    </row>
    <row r="233" spans="1:8" x14ac:dyDescent="0.25">
      <c r="A233" s="1">
        <v>41190</v>
      </c>
      <c r="B233" s="11" t="s">
        <v>60</v>
      </c>
      <c r="C233" s="11" t="s">
        <v>51</v>
      </c>
      <c r="D233" s="14">
        <v>18.989999999999998</v>
      </c>
      <c r="E233" s="1">
        <v>41191</v>
      </c>
      <c r="F233" s="11" t="s">
        <v>39</v>
      </c>
      <c r="G233" s="11" t="s">
        <v>70</v>
      </c>
      <c r="H233" s="14">
        <v>4.3600000000000003</v>
      </c>
    </row>
    <row r="234" spans="1:8" x14ac:dyDescent="0.25">
      <c r="A234" s="1">
        <v>41190</v>
      </c>
      <c r="B234" s="11" t="s">
        <v>60</v>
      </c>
      <c r="C234" s="11" t="s">
        <v>61</v>
      </c>
      <c r="D234" s="14">
        <v>65</v>
      </c>
      <c r="E234" s="1">
        <v>41191</v>
      </c>
      <c r="F234" s="11" t="s">
        <v>39</v>
      </c>
      <c r="G234" s="11" t="s">
        <v>40</v>
      </c>
      <c r="H234" s="14">
        <v>41.78</v>
      </c>
    </row>
    <row r="235" spans="1:8" x14ac:dyDescent="0.25">
      <c r="A235" s="1">
        <v>41192</v>
      </c>
      <c r="B235" s="11" t="s">
        <v>60</v>
      </c>
      <c r="C235" s="11" t="s">
        <v>47</v>
      </c>
      <c r="D235" s="14">
        <v>10</v>
      </c>
      <c r="E235" s="1">
        <v>41218</v>
      </c>
      <c r="F235" s="11" t="s">
        <v>39</v>
      </c>
      <c r="G235" s="11" t="s">
        <v>42</v>
      </c>
      <c r="H235" s="14">
        <v>13.15</v>
      </c>
    </row>
    <row r="236" spans="1:8" x14ac:dyDescent="0.25">
      <c r="A236" s="1">
        <v>41193</v>
      </c>
      <c r="B236" s="11" t="s">
        <v>64</v>
      </c>
      <c r="C236" s="11" t="s">
        <v>66</v>
      </c>
      <c r="D236" s="14">
        <v>0</v>
      </c>
      <c r="E236" s="1">
        <v>41220</v>
      </c>
      <c r="F236" s="11" t="s">
        <v>39</v>
      </c>
      <c r="G236" s="11" t="s">
        <v>40</v>
      </c>
      <c r="H236" s="14">
        <v>41.78</v>
      </c>
    </row>
    <row r="237" spans="1:8" x14ac:dyDescent="0.25">
      <c r="A237" s="1">
        <v>41200</v>
      </c>
      <c r="B237" s="11" t="s">
        <v>60</v>
      </c>
      <c r="C237" s="11" t="s">
        <v>51</v>
      </c>
      <c r="D237" s="14">
        <v>4.88</v>
      </c>
      <c r="E237" s="1">
        <v>41220</v>
      </c>
      <c r="F237" s="11" t="s">
        <v>39</v>
      </c>
      <c r="G237" s="11" t="s">
        <v>70</v>
      </c>
      <c r="H237" s="14">
        <v>4.3600000000000003</v>
      </c>
    </row>
    <row r="238" spans="1:8" x14ac:dyDescent="0.25">
      <c r="A238" s="1">
        <v>41218</v>
      </c>
      <c r="B238" s="11" t="s">
        <v>64</v>
      </c>
      <c r="C238" s="11" t="s">
        <v>66</v>
      </c>
      <c r="D238" s="14">
        <v>45</v>
      </c>
      <c r="E238" s="1">
        <v>41242</v>
      </c>
      <c r="F238" s="11" t="s">
        <v>39</v>
      </c>
      <c r="G238" s="11" t="s">
        <v>71</v>
      </c>
      <c r="H238" s="14">
        <v>7.35</v>
      </c>
    </row>
    <row r="239" spans="1:8" x14ac:dyDescent="0.25">
      <c r="A239" s="1">
        <v>41218</v>
      </c>
      <c r="B239" s="11" t="s">
        <v>60</v>
      </c>
      <c r="C239" s="11" t="s">
        <v>61</v>
      </c>
      <c r="D239" s="14">
        <v>65</v>
      </c>
      <c r="E239" s="1">
        <v>41245</v>
      </c>
      <c r="F239" s="11" t="s">
        <v>39</v>
      </c>
      <c r="G239" s="11" t="s">
        <v>42</v>
      </c>
      <c r="H239" s="14">
        <v>13.15</v>
      </c>
    </row>
    <row r="240" spans="1:8" ht="15.75" thickBot="1" x14ac:dyDescent="0.3">
      <c r="A240" s="1">
        <v>41218</v>
      </c>
      <c r="B240" s="11" t="s">
        <v>60</v>
      </c>
      <c r="C240" s="11" t="s">
        <v>51</v>
      </c>
      <c r="D240" s="14">
        <v>18.989999999999998</v>
      </c>
      <c r="E240" s="2">
        <v>41273</v>
      </c>
      <c r="F240" s="12" t="s">
        <v>39</v>
      </c>
      <c r="G240" s="12" t="s">
        <v>42</v>
      </c>
      <c r="H240" s="15">
        <v>13.15</v>
      </c>
    </row>
    <row r="241" spans="1:8" ht="15.75" thickBot="1" x14ac:dyDescent="0.3">
      <c r="A241" s="1">
        <v>41230</v>
      </c>
      <c r="B241" s="11" t="s">
        <v>60</v>
      </c>
      <c r="C241" s="11" t="s">
        <v>51</v>
      </c>
      <c r="D241" s="14">
        <v>4.88</v>
      </c>
      <c r="E241" s="9"/>
      <c r="F241" s="9"/>
      <c r="G241" s="44" t="s">
        <v>2</v>
      </c>
      <c r="H241" s="16">
        <f>SUM(H196:H240)</f>
        <v>997.19999999999993</v>
      </c>
    </row>
    <row r="242" spans="1:8" x14ac:dyDescent="0.25">
      <c r="A242" s="1">
        <v>41230</v>
      </c>
      <c r="B242" s="11" t="s">
        <v>60</v>
      </c>
      <c r="C242" s="11" t="s">
        <v>47</v>
      </c>
      <c r="D242" s="14">
        <v>10</v>
      </c>
      <c r="E242" s="9"/>
      <c r="F242" s="9"/>
      <c r="G242" s="9"/>
      <c r="H242" s="49"/>
    </row>
    <row r="243" spans="1:8" x14ac:dyDescent="0.25">
      <c r="A243" s="1">
        <v>41240</v>
      </c>
      <c r="B243" s="11" t="s">
        <v>60</v>
      </c>
      <c r="C243" s="11" t="s">
        <v>67</v>
      </c>
      <c r="D243" s="14">
        <v>6.75</v>
      </c>
      <c r="E243" s="9"/>
      <c r="F243" s="9"/>
      <c r="G243" s="9"/>
      <c r="H243" s="49"/>
    </row>
    <row r="244" spans="1:8" x14ac:dyDescent="0.25">
      <c r="A244" s="1">
        <v>41240</v>
      </c>
      <c r="B244" s="11" t="s">
        <v>64</v>
      </c>
      <c r="C244" s="11" t="s">
        <v>66</v>
      </c>
      <c r="D244" s="14">
        <v>35</v>
      </c>
      <c r="E244" s="9"/>
      <c r="F244" s="9"/>
      <c r="G244" s="9"/>
      <c r="H244" s="49"/>
    </row>
    <row r="245" spans="1:8" x14ac:dyDescent="0.25">
      <c r="A245" s="1">
        <v>41240</v>
      </c>
      <c r="B245" s="11" t="s">
        <v>60</v>
      </c>
      <c r="C245" s="11" t="s">
        <v>67</v>
      </c>
      <c r="D245" s="14">
        <v>6.75</v>
      </c>
      <c r="E245" s="9"/>
      <c r="F245" s="9"/>
      <c r="G245" s="9"/>
      <c r="H245" s="49"/>
    </row>
    <row r="246" spans="1:8" x14ac:dyDescent="0.25">
      <c r="A246" s="1">
        <v>41253</v>
      </c>
      <c r="B246" s="11" t="s">
        <v>60</v>
      </c>
      <c r="C246" s="11" t="s">
        <v>51</v>
      </c>
      <c r="D246" s="14">
        <v>4.88</v>
      </c>
      <c r="E246" s="9"/>
      <c r="F246" s="9"/>
      <c r="G246" s="9"/>
      <c r="H246" s="49"/>
    </row>
    <row r="247" spans="1:8" x14ac:dyDescent="0.25">
      <c r="A247" s="1">
        <v>41253</v>
      </c>
      <c r="B247" s="11" t="s">
        <v>60</v>
      </c>
      <c r="C247" s="11" t="s">
        <v>61</v>
      </c>
      <c r="D247" s="14">
        <v>65</v>
      </c>
      <c r="E247" s="9"/>
      <c r="F247" s="9"/>
      <c r="G247" s="9"/>
      <c r="H247" s="49"/>
    </row>
    <row r="248" spans="1:8" x14ac:dyDescent="0.25">
      <c r="A248" s="1">
        <v>41260</v>
      </c>
      <c r="B248" s="11" t="s">
        <v>60</v>
      </c>
      <c r="C248" s="11" t="s">
        <v>47</v>
      </c>
      <c r="D248" s="14">
        <v>10</v>
      </c>
      <c r="E248" s="9"/>
      <c r="F248" s="9"/>
      <c r="G248" s="9"/>
      <c r="H248" s="49"/>
    </row>
    <row r="249" spans="1:8" x14ac:dyDescent="0.25">
      <c r="A249" s="1">
        <v>41265</v>
      </c>
      <c r="B249" s="11" t="s">
        <v>64</v>
      </c>
      <c r="C249" s="11" t="s">
        <v>66</v>
      </c>
      <c r="D249" s="14">
        <v>35</v>
      </c>
      <c r="E249" s="9"/>
      <c r="F249" s="9"/>
      <c r="G249" s="9"/>
      <c r="H249" s="49"/>
    </row>
    <row r="250" spans="1:8" ht="15.75" thickBot="1" x14ac:dyDescent="0.3">
      <c r="A250" s="2">
        <v>41272</v>
      </c>
      <c r="B250" s="12" t="s">
        <v>60</v>
      </c>
      <c r="C250" s="12" t="s">
        <v>51</v>
      </c>
      <c r="D250" s="15">
        <v>18.989999999999998</v>
      </c>
      <c r="E250" s="9"/>
      <c r="F250" s="9"/>
      <c r="G250" s="9"/>
      <c r="H250" s="49"/>
    </row>
    <row r="251" spans="1:8" ht="15.75" thickBot="1" x14ac:dyDescent="0.3">
      <c r="A251" s="50"/>
      <c r="B251" s="47"/>
      <c r="C251" s="44" t="s">
        <v>2</v>
      </c>
      <c r="D251" s="16">
        <f>SUM(D196:D250)</f>
        <v>1410.3600000000006</v>
      </c>
      <c r="E251" s="47"/>
      <c r="F251" s="47"/>
      <c r="G251" s="47"/>
      <c r="H251" s="51"/>
    </row>
    <row r="252" spans="1:8" ht="15.75" thickBot="1" x14ac:dyDescent="0.3">
      <c r="A252" s="259">
        <v>2011</v>
      </c>
      <c r="B252" s="260"/>
      <c r="C252" s="260"/>
      <c r="D252" s="260"/>
      <c r="E252" s="260"/>
      <c r="F252" s="260"/>
      <c r="G252" s="260"/>
      <c r="H252" s="261"/>
    </row>
    <row r="253" spans="1:8" ht="15.75" thickBot="1" x14ac:dyDescent="0.3">
      <c r="A253" s="249" t="s">
        <v>31</v>
      </c>
      <c r="B253" s="250"/>
      <c r="C253" s="250"/>
      <c r="D253" s="251"/>
      <c r="E253" s="249" t="s">
        <v>33</v>
      </c>
      <c r="F253" s="250"/>
      <c r="G253" s="250"/>
      <c r="H253" s="251"/>
    </row>
    <row r="254" spans="1:8" ht="15.75" thickBot="1" x14ac:dyDescent="0.3">
      <c r="A254" s="3" t="s">
        <v>0</v>
      </c>
      <c r="B254" s="3" t="s">
        <v>10</v>
      </c>
      <c r="C254" s="3" t="s">
        <v>8</v>
      </c>
      <c r="D254" s="3" t="s">
        <v>1</v>
      </c>
      <c r="E254" s="3" t="s">
        <v>0</v>
      </c>
      <c r="F254" s="3" t="s">
        <v>10</v>
      </c>
      <c r="G254" s="3" t="s">
        <v>8</v>
      </c>
      <c r="H254" s="3" t="s">
        <v>1</v>
      </c>
    </row>
    <row r="255" spans="1:8" x14ac:dyDescent="0.25">
      <c r="A255" s="5">
        <v>40555</v>
      </c>
      <c r="B255" s="10" t="s">
        <v>12</v>
      </c>
      <c r="C255" s="10" t="s">
        <v>46</v>
      </c>
      <c r="D255" s="13">
        <v>10</v>
      </c>
      <c r="E255" s="5">
        <v>40711</v>
      </c>
      <c r="F255" s="10" t="s">
        <v>39</v>
      </c>
      <c r="G255" s="10" t="s">
        <v>40</v>
      </c>
      <c r="H255" s="13">
        <v>10</v>
      </c>
    </row>
    <row r="256" spans="1:8" x14ac:dyDescent="0.25">
      <c r="A256" s="1">
        <v>40555</v>
      </c>
      <c r="B256" s="11" t="s">
        <v>12</v>
      </c>
      <c r="C256" s="11" t="s">
        <v>23</v>
      </c>
      <c r="D256" s="14">
        <v>265</v>
      </c>
      <c r="E256" s="1">
        <v>40711</v>
      </c>
      <c r="F256" s="11" t="s">
        <v>39</v>
      </c>
      <c r="G256" s="11" t="s">
        <v>41</v>
      </c>
      <c r="H256" s="14">
        <v>0</v>
      </c>
    </row>
    <row r="257" spans="1:8" x14ac:dyDescent="0.25">
      <c r="A257" s="1">
        <v>40576</v>
      </c>
      <c r="B257" s="11" t="s">
        <v>12</v>
      </c>
      <c r="C257" s="11" t="s">
        <v>47</v>
      </c>
      <c r="D257" s="14">
        <v>10</v>
      </c>
      <c r="E257" s="1">
        <v>40711</v>
      </c>
      <c r="F257" s="11" t="s">
        <v>39</v>
      </c>
      <c r="G257" s="11" t="s">
        <v>42</v>
      </c>
      <c r="H257" s="14">
        <v>8.4700000000000006</v>
      </c>
    </row>
    <row r="258" spans="1:8" x14ac:dyDescent="0.25">
      <c r="A258" s="1">
        <v>40581</v>
      </c>
      <c r="B258" s="11" t="s">
        <v>12</v>
      </c>
      <c r="C258" s="11" t="s">
        <v>46</v>
      </c>
      <c r="D258" s="14">
        <v>10</v>
      </c>
      <c r="E258" s="1">
        <v>40713</v>
      </c>
      <c r="F258" s="11" t="s">
        <v>39</v>
      </c>
      <c r="G258" s="11" t="s">
        <v>43</v>
      </c>
      <c r="H258" s="14">
        <v>50</v>
      </c>
    </row>
    <row r="259" spans="1:8" x14ac:dyDescent="0.25">
      <c r="A259" s="1">
        <v>40584</v>
      </c>
      <c r="B259" s="11" t="s">
        <v>48</v>
      </c>
      <c r="C259" s="11" t="s">
        <v>46</v>
      </c>
      <c r="D259" s="14">
        <v>0</v>
      </c>
      <c r="E259" s="1">
        <v>40739</v>
      </c>
      <c r="F259" s="11" t="s">
        <v>39</v>
      </c>
      <c r="G259" s="11" t="s">
        <v>41</v>
      </c>
      <c r="H259" s="14">
        <v>4.37</v>
      </c>
    </row>
    <row r="260" spans="1:8" x14ac:dyDescent="0.25">
      <c r="A260" s="1">
        <v>40584</v>
      </c>
      <c r="B260" s="11" t="s">
        <v>48</v>
      </c>
      <c r="C260" s="11" t="s">
        <v>49</v>
      </c>
      <c r="D260" s="14">
        <v>195</v>
      </c>
      <c r="E260" s="1">
        <v>40739</v>
      </c>
      <c r="F260" s="11" t="s">
        <v>39</v>
      </c>
      <c r="G260" s="11" t="s">
        <v>40</v>
      </c>
      <c r="H260" s="14">
        <v>10</v>
      </c>
    </row>
    <row r="261" spans="1:8" x14ac:dyDescent="0.25">
      <c r="A261" s="1">
        <v>40605</v>
      </c>
      <c r="B261" s="11" t="s">
        <v>50</v>
      </c>
      <c r="C261" s="11" t="s">
        <v>47</v>
      </c>
      <c r="D261" s="14">
        <v>0</v>
      </c>
      <c r="E261" s="1">
        <v>40739</v>
      </c>
      <c r="F261" s="11" t="s">
        <v>39</v>
      </c>
      <c r="G261" s="11" t="s">
        <v>42</v>
      </c>
      <c r="H261" s="14">
        <v>8.4700000000000006</v>
      </c>
    </row>
    <row r="262" spans="1:8" x14ac:dyDescent="0.25">
      <c r="A262" s="1">
        <v>40605</v>
      </c>
      <c r="B262" s="11" t="s">
        <v>50</v>
      </c>
      <c r="C262" s="11" t="s">
        <v>51</v>
      </c>
      <c r="D262" s="14">
        <v>0</v>
      </c>
      <c r="E262" s="1">
        <v>40758</v>
      </c>
      <c r="F262" s="11" t="s">
        <v>39</v>
      </c>
      <c r="G262" s="11" t="s">
        <v>41</v>
      </c>
      <c r="H262" s="14">
        <v>10</v>
      </c>
    </row>
    <row r="263" spans="1:8" x14ac:dyDescent="0.25">
      <c r="A263" s="1">
        <v>40605</v>
      </c>
      <c r="B263" s="11" t="s">
        <v>50</v>
      </c>
      <c r="C263" s="11" t="s">
        <v>47</v>
      </c>
      <c r="D263" s="14">
        <v>0</v>
      </c>
      <c r="E263" s="1">
        <v>40772</v>
      </c>
      <c r="F263" s="11" t="s">
        <v>39</v>
      </c>
      <c r="G263" s="11" t="s">
        <v>44</v>
      </c>
      <c r="H263" s="14">
        <v>0</v>
      </c>
    </row>
    <row r="264" spans="1:8" x14ac:dyDescent="0.25">
      <c r="A264" s="1">
        <v>40613</v>
      </c>
      <c r="B264" s="11" t="s">
        <v>50</v>
      </c>
      <c r="C264" s="11" t="s">
        <v>52</v>
      </c>
      <c r="D264" s="14">
        <v>0</v>
      </c>
      <c r="E264" s="1">
        <v>40780</v>
      </c>
      <c r="F264" s="11" t="s">
        <v>39</v>
      </c>
      <c r="G264" s="11" t="s">
        <v>42</v>
      </c>
      <c r="H264" s="14">
        <v>8.4700000000000006</v>
      </c>
    </row>
    <row r="265" spans="1:8" x14ac:dyDescent="0.25">
      <c r="A265" s="1">
        <v>40618</v>
      </c>
      <c r="B265" s="11" t="s">
        <v>14</v>
      </c>
      <c r="C265" s="11" t="s">
        <v>44</v>
      </c>
      <c r="D265" s="14">
        <v>0</v>
      </c>
      <c r="E265" s="1">
        <v>40784</v>
      </c>
      <c r="F265" s="11" t="s">
        <v>39</v>
      </c>
      <c r="G265" s="11" t="s">
        <v>40</v>
      </c>
      <c r="H265" s="14">
        <v>10</v>
      </c>
    </row>
    <row r="266" spans="1:8" x14ac:dyDescent="0.25">
      <c r="A266" s="1">
        <v>40622</v>
      </c>
      <c r="B266" s="11" t="s">
        <v>50</v>
      </c>
      <c r="C266" s="11" t="s">
        <v>51</v>
      </c>
      <c r="D266" s="14">
        <v>20.79</v>
      </c>
      <c r="E266" s="1">
        <v>40802</v>
      </c>
      <c r="F266" s="11" t="s">
        <v>39</v>
      </c>
      <c r="G266" s="11" t="s">
        <v>44</v>
      </c>
      <c r="H266" s="14">
        <v>5.37</v>
      </c>
    </row>
    <row r="267" spans="1:8" x14ac:dyDescent="0.25">
      <c r="A267" s="1">
        <v>40627</v>
      </c>
      <c r="B267" s="11" t="s">
        <v>14</v>
      </c>
      <c r="C267" s="11" t="s">
        <v>47</v>
      </c>
      <c r="D267" s="14">
        <v>0</v>
      </c>
      <c r="E267" s="1">
        <v>40818</v>
      </c>
      <c r="F267" s="11" t="s">
        <v>39</v>
      </c>
      <c r="G267" s="11" t="s">
        <v>40</v>
      </c>
      <c r="H267" s="14">
        <v>10</v>
      </c>
    </row>
    <row r="268" spans="1:8" x14ac:dyDescent="0.25">
      <c r="A268" s="1">
        <v>40635</v>
      </c>
      <c r="B268" s="11" t="s">
        <v>50</v>
      </c>
      <c r="C268" s="11" t="s">
        <v>51</v>
      </c>
      <c r="D268" s="14">
        <v>10</v>
      </c>
      <c r="E268" s="1">
        <v>40818</v>
      </c>
      <c r="F268" s="11" t="s">
        <v>39</v>
      </c>
      <c r="G268" s="11" t="s">
        <v>42</v>
      </c>
      <c r="H268" s="14">
        <v>8.4700000000000006</v>
      </c>
    </row>
    <row r="269" spans="1:8" x14ac:dyDescent="0.25">
      <c r="A269" s="1">
        <v>40640</v>
      </c>
      <c r="B269" s="11" t="s">
        <v>14</v>
      </c>
      <c r="C269" s="11" t="s">
        <v>53</v>
      </c>
      <c r="D269" s="14">
        <v>10</v>
      </c>
      <c r="E269" s="1">
        <v>40850</v>
      </c>
      <c r="F269" s="11" t="s">
        <v>39</v>
      </c>
      <c r="G269" s="11" t="s">
        <v>40</v>
      </c>
      <c r="H269" s="14">
        <v>10</v>
      </c>
    </row>
    <row r="270" spans="1:8" x14ac:dyDescent="0.25">
      <c r="A270" s="1">
        <v>40640</v>
      </c>
      <c r="B270" s="11" t="s">
        <v>50</v>
      </c>
      <c r="C270" s="11" t="s">
        <v>52</v>
      </c>
      <c r="D270" s="14">
        <v>10</v>
      </c>
      <c r="E270" s="1">
        <v>40851</v>
      </c>
      <c r="F270" s="11" t="s">
        <v>39</v>
      </c>
      <c r="G270" s="11" t="s">
        <v>44</v>
      </c>
      <c r="H270" s="14">
        <v>5.12</v>
      </c>
    </row>
    <row r="271" spans="1:8" x14ac:dyDescent="0.25">
      <c r="A271" s="1">
        <v>40649</v>
      </c>
      <c r="B271" s="11" t="s">
        <v>50</v>
      </c>
      <c r="C271" s="11" t="s">
        <v>47</v>
      </c>
      <c r="D271" s="14">
        <v>10</v>
      </c>
      <c r="E271" s="1">
        <v>40880</v>
      </c>
      <c r="F271" s="11" t="s">
        <v>39</v>
      </c>
      <c r="G271" s="11" t="s">
        <v>44</v>
      </c>
      <c r="H271" s="14">
        <v>5.12</v>
      </c>
    </row>
    <row r="272" spans="1:8" x14ac:dyDescent="0.25">
      <c r="A272" s="1">
        <v>40654</v>
      </c>
      <c r="B272" s="11" t="s">
        <v>50</v>
      </c>
      <c r="C272" s="11" t="s">
        <v>51</v>
      </c>
      <c r="D272" s="14">
        <v>20.79</v>
      </c>
      <c r="E272" s="1">
        <v>40884</v>
      </c>
      <c r="F272" s="11" t="s">
        <v>39</v>
      </c>
      <c r="G272" s="11" t="s">
        <v>42</v>
      </c>
      <c r="H272" s="14">
        <v>8.4700000000000006</v>
      </c>
    </row>
    <row r="273" spans="1:8" x14ac:dyDescent="0.25">
      <c r="A273" s="1">
        <v>40665</v>
      </c>
      <c r="B273" s="11" t="s">
        <v>50</v>
      </c>
      <c r="C273" s="11" t="s">
        <v>51</v>
      </c>
      <c r="D273" s="14">
        <v>10</v>
      </c>
      <c r="E273" s="1">
        <v>40884</v>
      </c>
      <c r="F273" s="11" t="s">
        <v>39</v>
      </c>
      <c r="G273" s="11" t="s">
        <v>40</v>
      </c>
      <c r="H273" s="14">
        <v>10</v>
      </c>
    </row>
    <row r="274" spans="1:8" ht="15.75" thickBot="1" x14ac:dyDescent="0.3">
      <c r="A274" s="1">
        <v>40668</v>
      </c>
      <c r="B274" s="11" t="s">
        <v>14</v>
      </c>
      <c r="C274" s="11" t="s">
        <v>47</v>
      </c>
      <c r="D274" s="14">
        <v>10</v>
      </c>
      <c r="E274" s="2">
        <v>40890</v>
      </c>
      <c r="F274" s="12" t="s">
        <v>39</v>
      </c>
      <c r="G274" s="12" t="s">
        <v>45</v>
      </c>
      <c r="H274" s="17">
        <v>8.48</v>
      </c>
    </row>
    <row r="275" spans="1:8" ht="15.75" thickBot="1" x14ac:dyDescent="0.3">
      <c r="A275" s="1">
        <v>40668</v>
      </c>
      <c r="B275" s="11" t="s">
        <v>50</v>
      </c>
      <c r="C275" s="11" t="s">
        <v>52</v>
      </c>
      <c r="D275" s="14">
        <v>10</v>
      </c>
      <c r="E275" s="9"/>
      <c r="F275" s="9"/>
      <c r="G275" s="45" t="s">
        <v>24</v>
      </c>
      <c r="H275" s="18">
        <f>SUM(H255:H274)</f>
        <v>190.81</v>
      </c>
    </row>
    <row r="276" spans="1:8" x14ac:dyDescent="0.25">
      <c r="A276" s="1">
        <v>40668</v>
      </c>
      <c r="B276" s="11" t="s">
        <v>14</v>
      </c>
      <c r="C276" s="11" t="s">
        <v>53</v>
      </c>
      <c r="D276" s="14">
        <v>0</v>
      </c>
      <c r="E276" s="9"/>
      <c r="F276" s="9"/>
      <c r="G276" s="9"/>
      <c r="H276" s="49"/>
    </row>
    <row r="277" spans="1:8" x14ac:dyDescent="0.25">
      <c r="A277" s="1">
        <v>40669</v>
      </c>
      <c r="B277" s="11" t="s">
        <v>14</v>
      </c>
      <c r="C277" s="11" t="s">
        <v>53</v>
      </c>
      <c r="D277" s="14">
        <v>10</v>
      </c>
      <c r="E277" s="9"/>
      <c r="F277" s="9"/>
      <c r="G277" s="9"/>
      <c r="H277" s="49"/>
    </row>
    <row r="278" spans="1:8" x14ac:dyDescent="0.25">
      <c r="A278" s="1">
        <v>40695</v>
      </c>
      <c r="B278" s="11" t="s">
        <v>14</v>
      </c>
      <c r="C278" s="11" t="s">
        <v>53</v>
      </c>
      <c r="D278" s="14">
        <v>10</v>
      </c>
      <c r="E278" s="9"/>
      <c r="F278" s="9"/>
      <c r="G278" s="9"/>
      <c r="H278" s="49"/>
    </row>
    <row r="279" spans="1:8" x14ac:dyDescent="0.25">
      <c r="A279" s="1">
        <v>40696</v>
      </c>
      <c r="B279" s="11" t="s">
        <v>50</v>
      </c>
      <c r="C279" s="11" t="s">
        <v>51</v>
      </c>
      <c r="D279" s="14">
        <v>10</v>
      </c>
      <c r="E279" s="9"/>
      <c r="F279" s="9"/>
      <c r="G279" s="9"/>
      <c r="H279" s="49"/>
    </row>
    <row r="280" spans="1:8" x14ac:dyDescent="0.25">
      <c r="A280" s="1">
        <v>40696</v>
      </c>
      <c r="B280" s="11" t="s">
        <v>50</v>
      </c>
      <c r="C280" s="11" t="s">
        <v>51</v>
      </c>
      <c r="D280" s="14">
        <v>20.79</v>
      </c>
      <c r="E280" s="9"/>
      <c r="F280" s="9"/>
      <c r="G280" s="9"/>
      <c r="H280" s="49"/>
    </row>
    <row r="281" spans="1:8" x14ac:dyDescent="0.25">
      <c r="A281" s="1">
        <v>40698</v>
      </c>
      <c r="B281" s="11" t="s">
        <v>50</v>
      </c>
      <c r="C281" s="11" t="s">
        <v>52</v>
      </c>
      <c r="D281" s="14">
        <v>10</v>
      </c>
      <c r="E281" s="9"/>
      <c r="F281" s="9"/>
      <c r="G281" s="9"/>
      <c r="H281" s="49"/>
    </row>
    <row r="282" spans="1:8" x14ac:dyDescent="0.25">
      <c r="A282" s="1">
        <v>40711</v>
      </c>
      <c r="B282" s="11" t="s">
        <v>14</v>
      </c>
      <c r="C282" s="11" t="s">
        <v>53</v>
      </c>
      <c r="D282" s="14">
        <v>10</v>
      </c>
      <c r="E282" s="9"/>
      <c r="F282" s="9"/>
      <c r="G282" s="9"/>
      <c r="H282" s="49"/>
    </row>
    <row r="283" spans="1:8" x14ac:dyDescent="0.25">
      <c r="A283" s="1">
        <v>40726</v>
      </c>
      <c r="B283" s="11" t="s">
        <v>14</v>
      </c>
      <c r="C283" s="11" t="s">
        <v>47</v>
      </c>
      <c r="D283" s="14">
        <v>10</v>
      </c>
      <c r="E283" s="9"/>
      <c r="F283" s="9"/>
      <c r="G283" s="9"/>
      <c r="H283" s="49"/>
    </row>
    <row r="284" spans="1:8" x14ac:dyDescent="0.25">
      <c r="A284" s="1">
        <v>40727</v>
      </c>
      <c r="B284" s="11" t="s">
        <v>14</v>
      </c>
      <c r="C284" s="11" t="s">
        <v>51</v>
      </c>
      <c r="D284" s="14">
        <v>19.39</v>
      </c>
      <c r="E284" s="9"/>
      <c r="F284" s="9"/>
      <c r="G284" s="9"/>
      <c r="H284" s="49"/>
    </row>
    <row r="285" spans="1:8" x14ac:dyDescent="0.25">
      <c r="A285" s="1">
        <v>40727</v>
      </c>
      <c r="B285" s="11" t="s">
        <v>14</v>
      </c>
      <c r="C285" s="11" t="s">
        <v>51</v>
      </c>
      <c r="D285" s="14">
        <v>10</v>
      </c>
      <c r="E285" s="9"/>
      <c r="F285" s="9"/>
      <c r="G285" s="9"/>
      <c r="H285" s="49"/>
    </row>
    <row r="286" spans="1:8" x14ac:dyDescent="0.25">
      <c r="A286" s="1">
        <v>40731</v>
      </c>
      <c r="B286" s="11" t="s">
        <v>14</v>
      </c>
      <c r="C286" s="11" t="s">
        <v>52</v>
      </c>
      <c r="D286" s="14">
        <v>10</v>
      </c>
      <c r="E286" s="9"/>
      <c r="F286" s="9"/>
      <c r="G286" s="9"/>
      <c r="H286" s="49"/>
    </row>
    <row r="287" spans="1:8" x14ac:dyDescent="0.25">
      <c r="A287" s="1">
        <v>40757</v>
      </c>
      <c r="B287" s="11" t="s">
        <v>14</v>
      </c>
      <c r="C287" s="11" t="s">
        <v>53</v>
      </c>
      <c r="D287" s="14">
        <v>10</v>
      </c>
      <c r="E287" s="9"/>
      <c r="F287" s="9"/>
      <c r="G287" s="9"/>
      <c r="H287" s="49"/>
    </row>
    <row r="288" spans="1:8" x14ac:dyDescent="0.25">
      <c r="A288" s="1">
        <v>40758</v>
      </c>
      <c r="B288" s="11" t="s">
        <v>14</v>
      </c>
      <c r="C288" s="11" t="s">
        <v>51</v>
      </c>
      <c r="D288" s="14">
        <v>10</v>
      </c>
      <c r="E288" s="9"/>
      <c r="F288" s="9"/>
      <c r="G288" s="9"/>
      <c r="H288" s="49"/>
    </row>
    <row r="289" spans="1:8" x14ac:dyDescent="0.25">
      <c r="A289" s="1">
        <v>40758</v>
      </c>
      <c r="B289" s="11" t="s">
        <v>14</v>
      </c>
      <c r="C289" s="11" t="s">
        <v>51</v>
      </c>
      <c r="D289" s="14">
        <v>19.39</v>
      </c>
      <c r="E289" s="9"/>
      <c r="F289" s="9"/>
      <c r="G289" s="9"/>
      <c r="H289" s="49"/>
    </row>
    <row r="290" spans="1:8" x14ac:dyDescent="0.25">
      <c r="A290" s="1">
        <v>40758</v>
      </c>
      <c r="B290" s="11" t="s">
        <v>14</v>
      </c>
      <c r="C290" s="11" t="s">
        <v>47</v>
      </c>
      <c r="D290" s="14">
        <v>10</v>
      </c>
      <c r="E290" s="9"/>
      <c r="F290" s="9"/>
      <c r="G290" s="9"/>
      <c r="H290" s="49"/>
    </row>
    <row r="291" spans="1:8" x14ac:dyDescent="0.25">
      <c r="A291" s="1">
        <v>40763</v>
      </c>
      <c r="B291" s="11" t="s">
        <v>14</v>
      </c>
      <c r="C291" s="11" t="s">
        <v>52</v>
      </c>
      <c r="D291" s="14">
        <v>10</v>
      </c>
      <c r="E291" s="9"/>
      <c r="F291" s="9"/>
      <c r="G291" s="9"/>
      <c r="H291" s="49"/>
    </row>
    <row r="292" spans="1:8" x14ac:dyDescent="0.25">
      <c r="A292" s="1">
        <v>40785</v>
      </c>
      <c r="B292" s="11" t="s">
        <v>14</v>
      </c>
      <c r="C292" s="11" t="s">
        <v>53</v>
      </c>
      <c r="D292" s="14">
        <v>10</v>
      </c>
      <c r="E292" s="9"/>
      <c r="F292" s="9"/>
      <c r="G292" s="9"/>
      <c r="H292" s="49"/>
    </row>
    <row r="293" spans="1:8" x14ac:dyDescent="0.25">
      <c r="A293" s="1">
        <v>40785</v>
      </c>
      <c r="B293" s="11" t="s">
        <v>14</v>
      </c>
      <c r="C293" s="11" t="s">
        <v>52</v>
      </c>
      <c r="D293" s="14">
        <v>10</v>
      </c>
      <c r="E293" s="9"/>
      <c r="F293" s="9"/>
      <c r="G293" s="9"/>
      <c r="H293" s="49"/>
    </row>
    <row r="294" spans="1:8" x14ac:dyDescent="0.25">
      <c r="A294" s="1">
        <v>40785</v>
      </c>
      <c r="B294" s="11" t="s">
        <v>14</v>
      </c>
      <c r="C294" s="11" t="s">
        <v>47</v>
      </c>
      <c r="D294" s="14">
        <v>10</v>
      </c>
      <c r="E294" s="9"/>
      <c r="F294" s="9"/>
      <c r="G294" s="9"/>
      <c r="H294" s="49"/>
    </row>
    <row r="295" spans="1:8" x14ac:dyDescent="0.25">
      <c r="A295" s="1">
        <v>40787</v>
      </c>
      <c r="B295" s="11" t="s">
        <v>14</v>
      </c>
      <c r="C295" s="11" t="s">
        <v>51</v>
      </c>
      <c r="D295" s="14">
        <v>19.39</v>
      </c>
      <c r="E295" s="9"/>
      <c r="F295" s="9"/>
      <c r="G295" s="9"/>
      <c r="H295" s="49"/>
    </row>
    <row r="296" spans="1:8" x14ac:dyDescent="0.25">
      <c r="A296" s="1">
        <v>40790</v>
      </c>
      <c r="B296" s="11" t="s">
        <v>14</v>
      </c>
      <c r="C296" s="11" t="s">
        <v>51</v>
      </c>
      <c r="D296" s="14">
        <v>10</v>
      </c>
      <c r="E296" s="9"/>
      <c r="F296" s="9"/>
      <c r="G296" s="9"/>
      <c r="H296" s="49"/>
    </row>
    <row r="297" spans="1:8" x14ac:dyDescent="0.25">
      <c r="A297" s="1">
        <v>40802</v>
      </c>
      <c r="B297" s="11" t="s">
        <v>14</v>
      </c>
      <c r="C297" s="11" t="s">
        <v>54</v>
      </c>
      <c r="D297" s="14">
        <v>10</v>
      </c>
      <c r="E297" s="9"/>
      <c r="F297" s="9"/>
      <c r="G297" s="9"/>
      <c r="H297" s="49"/>
    </row>
    <row r="298" spans="1:8" x14ac:dyDescent="0.25">
      <c r="A298" s="1">
        <v>40802</v>
      </c>
      <c r="B298" s="11" t="s">
        <v>55</v>
      </c>
      <c r="C298" s="11" t="s">
        <v>56</v>
      </c>
      <c r="D298" s="14">
        <v>10</v>
      </c>
      <c r="E298" s="9"/>
      <c r="F298" s="9"/>
      <c r="G298" s="9"/>
      <c r="H298" s="49"/>
    </row>
    <row r="299" spans="1:8" x14ac:dyDescent="0.25">
      <c r="A299" s="1">
        <v>40816</v>
      </c>
      <c r="B299" s="11" t="s">
        <v>14</v>
      </c>
      <c r="C299" s="11" t="s">
        <v>47</v>
      </c>
      <c r="D299" s="14">
        <v>10</v>
      </c>
      <c r="E299" s="9"/>
      <c r="F299" s="9"/>
      <c r="G299" s="9"/>
      <c r="H299" s="49"/>
    </row>
    <row r="300" spans="1:8" x14ac:dyDescent="0.25">
      <c r="A300" s="1">
        <v>40820</v>
      </c>
      <c r="B300" s="11" t="s">
        <v>14</v>
      </c>
      <c r="C300" s="11" t="s">
        <v>51</v>
      </c>
      <c r="D300" s="14">
        <v>19.39</v>
      </c>
      <c r="E300" s="9"/>
      <c r="F300" s="9"/>
      <c r="G300" s="9"/>
      <c r="H300" s="49"/>
    </row>
    <row r="301" spans="1:8" x14ac:dyDescent="0.25">
      <c r="A301" s="1">
        <v>40820</v>
      </c>
      <c r="B301" s="11" t="s">
        <v>14</v>
      </c>
      <c r="C301" s="11" t="s">
        <v>52</v>
      </c>
      <c r="D301" s="14">
        <v>10</v>
      </c>
      <c r="E301" s="9"/>
      <c r="F301" s="9"/>
      <c r="G301" s="9"/>
      <c r="H301" s="49"/>
    </row>
    <row r="302" spans="1:8" x14ac:dyDescent="0.25">
      <c r="A302" s="1">
        <v>40820</v>
      </c>
      <c r="B302" s="11" t="s">
        <v>14</v>
      </c>
      <c r="C302" s="11" t="s">
        <v>53</v>
      </c>
      <c r="D302" s="14">
        <v>10</v>
      </c>
      <c r="E302" s="9"/>
      <c r="F302" s="9"/>
      <c r="G302" s="9"/>
      <c r="H302" s="49"/>
    </row>
    <row r="303" spans="1:8" x14ac:dyDescent="0.25">
      <c r="A303" s="1">
        <v>40821</v>
      </c>
      <c r="B303" s="11" t="s">
        <v>14</v>
      </c>
      <c r="C303" s="11" t="s">
        <v>51</v>
      </c>
      <c r="D303" s="14">
        <v>10</v>
      </c>
      <c r="E303" s="9"/>
      <c r="F303" s="9"/>
      <c r="G303" s="9"/>
      <c r="H303" s="49"/>
    </row>
    <row r="304" spans="1:8" x14ac:dyDescent="0.25">
      <c r="A304" s="1">
        <v>40850</v>
      </c>
      <c r="B304" s="11" t="s">
        <v>14</v>
      </c>
      <c r="C304" s="11" t="s">
        <v>52</v>
      </c>
      <c r="D304" s="14">
        <v>10</v>
      </c>
      <c r="E304" s="9"/>
      <c r="F304" s="9"/>
      <c r="G304" s="9"/>
      <c r="H304" s="49"/>
    </row>
    <row r="305" spans="1:8" x14ac:dyDescent="0.25">
      <c r="A305" s="1">
        <v>40850</v>
      </c>
      <c r="B305" s="11" t="s">
        <v>14</v>
      </c>
      <c r="C305" s="11" t="s">
        <v>53</v>
      </c>
      <c r="D305" s="14">
        <v>10</v>
      </c>
      <c r="E305" s="9"/>
      <c r="F305" s="9"/>
      <c r="G305" s="9"/>
      <c r="H305" s="49"/>
    </row>
    <row r="306" spans="1:8" x14ac:dyDescent="0.25">
      <c r="A306" s="1">
        <v>40851</v>
      </c>
      <c r="B306" s="11" t="s">
        <v>14</v>
      </c>
      <c r="C306" s="11" t="s">
        <v>51</v>
      </c>
      <c r="D306" s="14">
        <v>19.39</v>
      </c>
      <c r="E306" s="9"/>
      <c r="F306" s="9"/>
      <c r="G306" s="9"/>
      <c r="H306" s="49"/>
    </row>
    <row r="307" spans="1:8" x14ac:dyDescent="0.25">
      <c r="A307" s="1">
        <v>40851</v>
      </c>
      <c r="B307" s="11" t="s">
        <v>14</v>
      </c>
      <c r="C307" s="11" t="s">
        <v>47</v>
      </c>
      <c r="D307" s="14">
        <v>10</v>
      </c>
      <c r="E307" s="9"/>
      <c r="F307" s="9"/>
      <c r="G307" s="9"/>
      <c r="H307" s="49"/>
    </row>
    <row r="308" spans="1:8" x14ac:dyDescent="0.25">
      <c r="A308" s="1">
        <v>40865</v>
      </c>
      <c r="B308" s="11" t="s">
        <v>14</v>
      </c>
      <c r="C308" s="11" t="s">
        <v>51</v>
      </c>
      <c r="D308" s="14">
        <v>10</v>
      </c>
      <c r="E308" s="9"/>
      <c r="F308" s="9"/>
      <c r="G308" s="9"/>
      <c r="H308" s="49"/>
    </row>
    <row r="309" spans="1:8" x14ac:dyDescent="0.25">
      <c r="A309" s="1">
        <v>40880</v>
      </c>
      <c r="B309" s="11" t="s">
        <v>14</v>
      </c>
      <c r="C309" s="11" t="s">
        <v>53</v>
      </c>
      <c r="D309" s="14">
        <v>10</v>
      </c>
      <c r="E309" s="9"/>
      <c r="F309" s="9"/>
      <c r="G309" s="9"/>
      <c r="H309" s="49"/>
    </row>
    <row r="310" spans="1:8" x14ac:dyDescent="0.25">
      <c r="A310" s="1">
        <v>40880</v>
      </c>
      <c r="B310" s="11" t="s">
        <v>14</v>
      </c>
      <c r="C310" s="11" t="s">
        <v>47</v>
      </c>
      <c r="D310" s="14">
        <v>10</v>
      </c>
      <c r="E310" s="9"/>
      <c r="F310" s="9"/>
      <c r="G310" s="9"/>
      <c r="H310" s="49"/>
    </row>
    <row r="311" spans="1:8" x14ac:dyDescent="0.25">
      <c r="A311" s="1">
        <v>40881</v>
      </c>
      <c r="B311" s="11" t="s">
        <v>57</v>
      </c>
      <c r="C311" s="11" t="s">
        <v>51</v>
      </c>
      <c r="D311" s="14">
        <v>18.989999999999998</v>
      </c>
      <c r="E311" s="9"/>
      <c r="F311" s="9"/>
      <c r="G311" s="9"/>
      <c r="H311" s="49"/>
    </row>
    <row r="312" spans="1:8" x14ac:dyDescent="0.25">
      <c r="A312" s="1">
        <v>40886</v>
      </c>
      <c r="B312" s="11" t="s">
        <v>55</v>
      </c>
      <c r="C312" s="11" t="s">
        <v>58</v>
      </c>
      <c r="D312" s="14">
        <v>30</v>
      </c>
      <c r="E312" s="9"/>
      <c r="F312" s="9"/>
      <c r="G312" s="9"/>
      <c r="H312" s="49"/>
    </row>
    <row r="313" spans="1:8" x14ac:dyDescent="0.25">
      <c r="A313" s="1">
        <v>40897</v>
      </c>
      <c r="B313" s="11" t="s">
        <v>57</v>
      </c>
      <c r="C313" s="11" t="s">
        <v>51</v>
      </c>
      <c r="D313" s="14">
        <v>18.989999999999998</v>
      </c>
      <c r="E313" s="9"/>
      <c r="F313" s="9"/>
      <c r="G313" s="9"/>
      <c r="H313" s="49"/>
    </row>
    <row r="314" spans="1:8" x14ac:dyDescent="0.25">
      <c r="A314" s="1">
        <v>40897</v>
      </c>
      <c r="B314" s="11" t="s">
        <v>14</v>
      </c>
      <c r="C314" s="11" t="s">
        <v>51</v>
      </c>
      <c r="D314" s="14">
        <v>10</v>
      </c>
      <c r="E314" s="9"/>
      <c r="F314" s="9"/>
      <c r="G314" s="9"/>
      <c r="H314" s="49"/>
    </row>
    <row r="315" spans="1:8" x14ac:dyDescent="0.25">
      <c r="A315" s="1">
        <v>40905</v>
      </c>
      <c r="B315" s="11" t="s">
        <v>48</v>
      </c>
      <c r="C315" s="11" t="s">
        <v>46</v>
      </c>
      <c r="D315" s="14">
        <v>10</v>
      </c>
      <c r="E315" s="9"/>
      <c r="F315" s="9"/>
      <c r="G315" s="9"/>
      <c r="H315" s="49"/>
    </row>
    <row r="316" spans="1:8" ht="15.75" thickBot="1" x14ac:dyDescent="0.3">
      <c r="A316" s="2">
        <v>40905</v>
      </c>
      <c r="B316" s="12" t="s">
        <v>14</v>
      </c>
      <c r="C316" s="12" t="s">
        <v>52</v>
      </c>
      <c r="D316" s="17">
        <v>10</v>
      </c>
      <c r="E316" s="9"/>
      <c r="F316" s="9"/>
      <c r="G316" s="9"/>
      <c r="H316" s="49"/>
    </row>
    <row r="317" spans="1:8" ht="15.75" thickBot="1" x14ac:dyDescent="0.3">
      <c r="A317" s="50"/>
      <c r="B317" s="47"/>
      <c r="C317" s="45" t="s">
        <v>24</v>
      </c>
      <c r="D317" s="18">
        <f>SUM(D255:D316)</f>
        <v>1097.3</v>
      </c>
      <c r="E317" s="47"/>
      <c r="F317" s="47"/>
      <c r="G317" s="47"/>
      <c r="H317" s="51"/>
    </row>
    <row r="318" spans="1:8" ht="15.75" thickBot="1" x14ac:dyDescent="0.3">
      <c r="A318" s="259">
        <v>2010</v>
      </c>
      <c r="B318" s="260"/>
      <c r="C318" s="260"/>
      <c r="D318" s="260"/>
      <c r="E318" s="260"/>
      <c r="F318" s="260"/>
      <c r="G318" s="260"/>
      <c r="H318" s="261"/>
    </row>
    <row r="319" spans="1:8" ht="15.75" thickBot="1" x14ac:dyDescent="0.3">
      <c r="A319" s="249" t="s">
        <v>32</v>
      </c>
      <c r="B319" s="250"/>
      <c r="C319" s="250"/>
      <c r="D319" s="251"/>
    </row>
    <row r="320" spans="1:8" ht="15.75" thickBot="1" x14ac:dyDescent="0.3">
      <c r="A320" s="4" t="s">
        <v>0</v>
      </c>
      <c r="B320" s="4" t="s">
        <v>10</v>
      </c>
      <c r="C320" s="4" t="s">
        <v>8</v>
      </c>
      <c r="D320" s="4" t="s">
        <v>1</v>
      </c>
    </row>
    <row r="321" spans="1:4" x14ac:dyDescent="0.25">
      <c r="A321" s="5">
        <v>40399</v>
      </c>
      <c r="B321" s="10" t="s">
        <v>11</v>
      </c>
      <c r="C321" s="10" t="s">
        <v>9</v>
      </c>
      <c r="D321" s="13">
        <v>86.59</v>
      </c>
    </row>
    <row r="322" spans="1:4" x14ac:dyDescent="0.25">
      <c r="A322" s="1">
        <v>40438</v>
      </c>
      <c r="B322" s="11" t="s">
        <v>11</v>
      </c>
      <c r="C322" s="11" t="s">
        <v>9</v>
      </c>
      <c r="D322" s="14">
        <v>72.22</v>
      </c>
    </row>
    <row r="323" spans="1:4" x14ac:dyDescent="0.25">
      <c r="A323" s="1">
        <v>40438</v>
      </c>
      <c r="B323" s="11" t="s">
        <v>14</v>
      </c>
      <c r="C323" s="11" t="s">
        <v>15</v>
      </c>
      <c r="D323" s="14">
        <v>3.93</v>
      </c>
    </row>
    <row r="324" spans="1:4" x14ac:dyDescent="0.25">
      <c r="A324" s="1">
        <v>40445</v>
      </c>
      <c r="B324" s="11" t="s">
        <v>14</v>
      </c>
      <c r="C324" s="11" t="s">
        <v>20</v>
      </c>
      <c r="D324" s="14">
        <v>4.42</v>
      </c>
    </row>
    <row r="325" spans="1:4" x14ac:dyDescent="0.25">
      <c r="A325" s="1">
        <v>40450</v>
      </c>
      <c r="B325" s="11" t="s">
        <v>12</v>
      </c>
      <c r="C325" s="11" t="s">
        <v>13</v>
      </c>
      <c r="D325" s="14">
        <v>13.32</v>
      </c>
    </row>
    <row r="326" spans="1:4" x14ac:dyDescent="0.25">
      <c r="A326" s="1">
        <v>40452</v>
      </c>
      <c r="B326" s="11" t="s">
        <v>12</v>
      </c>
      <c r="C326" s="11" t="s">
        <v>9</v>
      </c>
      <c r="D326" s="14">
        <v>72.22</v>
      </c>
    </row>
    <row r="327" spans="1:4" x14ac:dyDescent="0.25">
      <c r="A327" s="1">
        <v>40457</v>
      </c>
      <c r="B327" s="11" t="s">
        <v>17</v>
      </c>
      <c r="C327" s="11" t="s">
        <v>16</v>
      </c>
      <c r="D327" s="14">
        <v>28.28</v>
      </c>
    </row>
    <row r="328" spans="1:4" x14ac:dyDescent="0.25">
      <c r="A328" s="1">
        <v>40457</v>
      </c>
      <c r="B328" s="11" t="s">
        <v>17</v>
      </c>
      <c r="C328" s="11" t="s">
        <v>20</v>
      </c>
      <c r="D328" s="14">
        <v>2.37</v>
      </c>
    </row>
    <row r="329" spans="1:4" x14ac:dyDescent="0.25">
      <c r="A329" s="1">
        <v>40466</v>
      </c>
      <c r="B329" s="11" t="s">
        <v>11</v>
      </c>
      <c r="C329" s="11" t="s">
        <v>9</v>
      </c>
      <c r="D329" s="14">
        <v>52.64</v>
      </c>
    </row>
    <row r="330" spans="1:4" x14ac:dyDescent="0.25">
      <c r="A330" s="1">
        <v>40472</v>
      </c>
      <c r="B330" s="11" t="s">
        <v>17</v>
      </c>
      <c r="C330" s="11" t="s">
        <v>18</v>
      </c>
      <c r="D330" s="14">
        <v>10</v>
      </c>
    </row>
    <row r="331" spans="1:4" x14ac:dyDescent="0.25">
      <c r="A331" s="1">
        <v>40479</v>
      </c>
      <c r="B331" s="11" t="s">
        <v>17</v>
      </c>
      <c r="C331" s="11" t="s">
        <v>16</v>
      </c>
      <c r="D331" s="14">
        <v>10</v>
      </c>
    </row>
    <row r="332" spans="1:4" x14ac:dyDescent="0.25">
      <c r="A332" s="1">
        <v>40479</v>
      </c>
      <c r="B332" s="11" t="s">
        <v>12</v>
      </c>
      <c r="C332" s="11" t="s">
        <v>18</v>
      </c>
      <c r="D332" s="14">
        <v>10</v>
      </c>
    </row>
    <row r="333" spans="1:4" x14ac:dyDescent="0.25">
      <c r="A333" s="1">
        <v>40480</v>
      </c>
      <c r="B333" s="11" t="s">
        <v>19</v>
      </c>
      <c r="C333" s="11" t="s">
        <v>22</v>
      </c>
      <c r="D333" s="14">
        <v>10</v>
      </c>
    </row>
    <row r="334" spans="1:4" x14ac:dyDescent="0.25">
      <c r="A334" s="1">
        <v>40480</v>
      </c>
      <c r="B334" s="11" t="s">
        <v>12</v>
      </c>
      <c r="C334" s="11" t="s">
        <v>21</v>
      </c>
      <c r="D334" s="14">
        <v>10</v>
      </c>
    </row>
    <row r="335" spans="1:4" x14ac:dyDescent="0.25">
      <c r="A335" s="1">
        <v>40493</v>
      </c>
      <c r="B335" s="11" t="s">
        <v>12</v>
      </c>
      <c r="C335" s="11" t="s">
        <v>23</v>
      </c>
      <c r="D335" s="14">
        <v>50</v>
      </c>
    </row>
    <row r="336" spans="1:4" x14ac:dyDescent="0.25">
      <c r="A336" s="1">
        <v>40498</v>
      </c>
      <c r="B336" s="11" t="s">
        <v>12</v>
      </c>
      <c r="C336" s="11" t="s">
        <v>18</v>
      </c>
      <c r="D336" s="14">
        <v>10</v>
      </c>
    </row>
    <row r="337" spans="1:4" ht="15.75" thickBot="1" x14ac:dyDescent="0.3">
      <c r="A337" s="2">
        <v>40520</v>
      </c>
      <c r="B337" s="12" t="s">
        <v>12</v>
      </c>
      <c r="C337" s="12" t="s">
        <v>23</v>
      </c>
      <c r="D337" s="17">
        <v>50</v>
      </c>
    </row>
    <row r="338" spans="1:4" ht="15.75" thickBot="1" x14ac:dyDescent="0.3">
      <c r="A338" s="50"/>
      <c r="B338" s="47"/>
      <c r="C338" s="45" t="s">
        <v>24</v>
      </c>
      <c r="D338" s="18">
        <f>SUM(D321:D337)</f>
        <v>495.99</v>
      </c>
    </row>
  </sheetData>
  <mergeCells count="15">
    <mergeCell ref="A252:H252"/>
    <mergeCell ref="A318:H318"/>
    <mergeCell ref="A319:D319"/>
    <mergeCell ref="A253:D253"/>
    <mergeCell ref="E253:H253"/>
    <mergeCell ref="A9:L9"/>
    <mergeCell ref="E194:H194"/>
    <mergeCell ref="A194:D194"/>
    <mergeCell ref="A193:H193"/>
    <mergeCell ref="A103:H103"/>
    <mergeCell ref="I10:L10"/>
    <mergeCell ref="E10:H10"/>
    <mergeCell ref="A10:D10"/>
    <mergeCell ref="E104:H104"/>
    <mergeCell ref="A104:D104"/>
  </mergeCells>
  <printOptions horizontalCentered="1"/>
  <pageMargins left="0.2" right="0.2" top="0.25" bottom="0.25" header="0.3" footer="0.3"/>
  <pageSetup scale="70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39" sqref="B39"/>
    </sheetView>
  </sheetViews>
  <sheetFormatPr defaultRowHeight="15" x14ac:dyDescent="0.25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cols>
    <col min="1" max="16384" width="9.140625" style="7"/>
  </cols>
  <sheetData/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0"/>
  <sheetViews>
    <sheetView zoomScaleNormal="100" workbookViewId="0"/>
  </sheetViews>
  <sheetFormatPr defaultColWidth="29.140625" defaultRowHeight="15" x14ac:dyDescent="0.25"/>
  <cols>
    <col min="1" max="1" width="10.7109375" style="111" bestFit="1" customWidth="1"/>
    <col min="2" max="2" width="11.42578125" style="111" bestFit="1" customWidth="1"/>
    <col min="3" max="3" width="14.85546875" style="111" bestFit="1" customWidth="1"/>
    <col min="4" max="4" width="13.140625" style="111" bestFit="1" customWidth="1"/>
    <col min="5" max="5" width="14.28515625" style="111" bestFit="1" customWidth="1"/>
    <col min="6" max="6" width="12.28515625" style="111" bestFit="1" customWidth="1"/>
    <col min="7" max="7" width="8" style="111" bestFit="1" customWidth="1"/>
    <col min="8" max="8" width="59.5703125" style="118" customWidth="1"/>
    <col min="9" max="16384" width="29.140625" style="111"/>
  </cols>
  <sheetData>
    <row r="1" spans="1:8" ht="15.75" thickBot="1" x14ac:dyDescent="0.3">
      <c r="B1" s="246" t="s">
        <v>211</v>
      </c>
      <c r="C1" s="247"/>
      <c r="D1" s="248"/>
      <c r="H1" s="118" t="s">
        <v>249</v>
      </c>
    </row>
    <row r="2" spans="1:8" ht="15.75" thickBot="1" x14ac:dyDescent="0.3">
      <c r="B2" s="134" t="s">
        <v>25</v>
      </c>
      <c r="C2" s="6" t="s">
        <v>208</v>
      </c>
      <c r="D2" s="136" t="s">
        <v>141</v>
      </c>
      <c r="H2" s="118" t="s">
        <v>210</v>
      </c>
    </row>
    <row r="3" spans="1:8" x14ac:dyDescent="0.25">
      <c r="B3" s="149">
        <v>2011</v>
      </c>
      <c r="C3" s="147">
        <f>C20</f>
        <v>9365.58</v>
      </c>
      <c r="D3" s="145">
        <f>C21</f>
        <v>851.4163636363636</v>
      </c>
    </row>
    <row r="4" spans="1:8" ht="15.75" thickBot="1" x14ac:dyDescent="0.3">
      <c r="B4" s="150">
        <v>2010</v>
      </c>
      <c r="C4" s="148">
        <f>C30</f>
        <v>3427.83</v>
      </c>
      <c r="D4" s="127">
        <f>C31</f>
        <v>856.95749999999998</v>
      </c>
    </row>
    <row r="5" spans="1:8" ht="15.75" thickBot="1" x14ac:dyDescent="0.3">
      <c r="B5" s="6" t="s">
        <v>212</v>
      </c>
      <c r="C5" s="146">
        <f>SUM(C3:C4)</f>
        <v>12793.41</v>
      </c>
      <c r="D5" s="48">
        <f>AVERAGE(D3:D4)</f>
        <v>854.18693181818185</v>
      </c>
    </row>
    <row r="6" spans="1:8" ht="15.75" thickBot="1" x14ac:dyDescent="0.3">
      <c r="A6" s="50"/>
      <c r="B6" s="47"/>
      <c r="C6" s="47"/>
    </row>
    <row r="7" spans="1:8" ht="15.75" customHeight="1" thickBot="1" x14ac:dyDescent="0.3">
      <c r="A7" s="279">
        <v>2011</v>
      </c>
      <c r="B7" s="276"/>
      <c r="C7" s="276"/>
      <c r="D7" s="277"/>
      <c r="E7" s="277"/>
      <c r="F7" s="277"/>
      <c r="G7" s="278"/>
    </row>
    <row r="8" spans="1:8" ht="15.75" thickBot="1" x14ac:dyDescent="0.3">
      <c r="A8" s="77" t="s">
        <v>4</v>
      </c>
      <c r="B8" s="77" t="s">
        <v>135</v>
      </c>
      <c r="C8" s="78" t="s">
        <v>6</v>
      </c>
      <c r="D8" s="79" t="s">
        <v>154</v>
      </c>
      <c r="E8" s="80" t="s">
        <v>155</v>
      </c>
      <c r="F8" s="80" t="s">
        <v>156</v>
      </c>
      <c r="G8" s="81" t="s">
        <v>157</v>
      </c>
    </row>
    <row r="9" spans="1:8" x14ac:dyDescent="0.25">
      <c r="A9" s="116">
        <v>40822</v>
      </c>
      <c r="B9" s="63">
        <v>40848</v>
      </c>
      <c r="C9" s="29">
        <v>439.92</v>
      </c>
      <c r="D9" s="29">
        <v>392</v>
      </c>
      <c r="E9" s="29">
        <v>37.630000000000003</v>
      </c>
      <c r="F9" s="29">
        <v>4.3</v>
      </c>
      <c r="G9" s="13">
        <v>5.99</v>
      </c>
    </row>
    <row r="10" spans="1:8" x14ac:dyDescent="0.25">
      <c r="A10" s="75">
        <v>40792</v>
      </c>
      <c r="B10" s="62">
        <v>40817</v>
      </c>
      <c r="C10" s="8">
        <v>887.73</v>
      </c>
      <c r="D10" s="8">
        <v>839</v>
      </c>
      <c r="E10" s="8">
        <v>38.44</v>
      </c>
      <c r="F10" s="8">
        <v>4.3</v>
      </c>
      <c r="G10" s="14">
        <v>5.99</v>
      </c>
    </row>
    <row r="11" spans="1:8" x14ac:dyDescent="0.25">
      <c r="A11" s="75">
        <v>40763</v>
      </c>
      <c r="B11" s="62">
        <v>40787</v>
      </c>
      <c r="C11" s="8">
        <v>890.58</v>
      </c>
      <c r="D11" s="8">
        <v>839</v>
      </c>
      <c r="E11" s="8">
        <v>44.2</v>
      </c>
      <c r="F11" s="8">
        <v>4.3</v>
      </c>
      <c r="G11" s="14">
        <v>3.08</v>
      </c>
    </row>
    <row r="12" spans="1:8" x14ac:dyDescent="0.25">
      <c r="A12" s="75">
        <v>40730</v>
      </c>
      <c r="B12" s="62">
        <v>40756</v>
      </c>
      <c r="C12" s="8">
        <v>883.34</v>
      </c>
      <c r="D12" s="8">
        <v>839</v>
      </c>
      <c r="E12" s="8">
        <v>36.96</v>
      </c>
      <c r="F12" s="8">
        <v>4.3</v>
      </c>
      <c r="G12" s="14">
        <v>3.08</v>
      </c>
    </row>
    <row r="13" spans="1:8" x14ac:dyDescent="0.25">
      <c r="A13" s="75">
        <v>40700</v>
      </c>
      <c r="B13" s="62">
        <v>40725</v>
      </c>
      <c r="C13" s="8">
        <v>876.51</v>
      </c>
      <c r="D13" s="8">
        <v>839</v>
      </c>
      <c r="E13" s="8">
        <v>30.13</v>
      </c>
      <c r="F13" s="8">
        <v>4.3</v>
      </c>
      <c r="G13" s="14">
        <v>3.08</v>
      </c>
    </row>
    <row r="14" spans="1:8" x14ac:dyDescent="0.25">
      <c r="A14" s="75">
        <v>40669</v>
      </c>
      <c r="B14" s="62">
        <v>40695</v>
      </c>
      <c r="C14" s="8">
        <v>893</v>
      </c>
      <c r="D14" s="8">
        <v>850</v>
      </c>
      <c r="E14" s="8">
        <v>35.619999999999997</v>
      </c>
      <c r="F14" s="8">
        <v>4.3</v>
      </c>
      <c r="G14" s="14">
        <v>3.08</v>
      </c>
    </row>
    <row r="15" spans="1:8" x14ac:dyDescent="0.25">
      <c r="A15" s="75">
        <v>40639</v>
      </c>
      <c r="B15" s="62">
        <v>40664</v>
      </c>
      <c r="C15" s="8">
        <v>903.86</v>
      </c>
      <c r="D15" s="8">
        <v>850</v>
      </c>
      <c r="E15" s="8">
        <v>46.48</v>
      </c>
      <c r="F15" s="8">
        <v>4.3</v>
      </c>
      <c r="G15" s="14">
        <v>3.08</v>
      </c>
    </row>
    <row r="16" spans="1:8" x14ac:dyDescent="0.25">
      <c r="A16" s="75">
        <v>40609</v>
      </c>
      <c r="B16" s="62">
        <v>40634</v>
      </c>
      <c r="C16" s="8">
        <v>891.53</v>
      </c>
      <c r="D16" s="8">
        <v>850</v>
      </c>
      <c r="E16" s="8">
        <v>34.15</v>
      </c>
      <c r="F16" s="8">
        <v>4.3</v>
      </c>
      <c r="G16" s="14">
        <v>3.08</v>
      </c>
    </row>
    <row r="17" spans="1:7" x14ac:dyDescent="0.25">
      <c r="A17" s="75">
        <v>40581</v>
      </c>
      <c r="B17" s="62">
        <v>40603</v>
      </c>
      <c r="C17" s="8">
        <v>906.94</v>
      </c>
      <c r="D17" s="8">
        <v>850</v>
      </c>
      <c r="E17" s="8">
        <v>49.56</v>
      </c>
      <c r="F17" s="8">
        <v>4.3</v>
      </c>
      <c r="G17" s="14">
        <v>3.08</v>
      </c>
    </row>
    <row r="18" spans="1:7" x14ac:dyDescent="0.25">
      <c r="A18" s="75">
        <v>40549</v>
      </c>
      <c r="B18" s="62">
        <v>40575</v>
      </c>
      <c r="C18" s="8">
        <v>892.47</v>
      </c>
      <c r="D18" s="8">
        <v>850</v>
      </c>
      <c r="E18" s="8">
        <v>35.090000000000003</v>
      </c>
      <c r="F18" s="8">
        <v>4.3</v>
      </c>
      <c r="G18" s="14">
        <v>3.08</v>
      </c>
    </row>
    <row r="19" spans="1:7" ht="15.75" thickBot="1" x14ac:dyDescent="0.3">
      <c r="A19" s="131">
        <v>40518</v>
      </c>
      <c r="B19" s="76">
        <v>40544</v>
      </c>
      <c r="C19" s="59">
        <v>899.7</v>
      </c>
      <c r="D19" s="59">
        <v>850</v>
      </c>
      <c r="E19" s="59">
        <v>42.32</v>
      </c>
      <c r="F19" s="59">
        <v>4.3</v>
      </c>
      <c r="G19" s="66">
        <v>3.08</v>
      </c>
    </row>
    <row r="20" spans="1:7" x14ac:dyDescent="0.25">
      <c r="A20" s="137"/>
      <c r="B20" s="138" t="s">
        <v>134</v>
      </c>
      <c r="C20" s="29">
        <f>SUM(C9:C19)</f>
        <v>9365.58</v>
      </c>
      <c r="D20" s="29">
        <f t="shared" ref="D20:G20" si="0">SUM(D9:D19)</f>
        <v>8848</v>
      </c>
      <c r="E20" s="29">
        <f t="shared" si="0"/>
        <v>430.58</v>
      </c>
      <c r="F20" s="29">
        <f t="shared" si="0"/>
        <v>47.29999999999999</v>
      </c>
      <c r="G20" s="13">
        <f t="shared" si="0"/>
        <v>39.699999999999989</v>
      </c>
    </row>
    <row r="21" spans="1:7" ht="15.75" thickBot="1" x14ac:dyDescent="0.3">
      <c r="A21" s="38"/>
      <c r="B21" s="58" t="s">
        <v>38</v>
      </c>
      <c r="C21" s="20">
        <f>AVERAGE(C9:C19)</f>
        <v>851.4163636363636</v>
      </c>
      <c r="D21" s="12"/>
      <c r="E21" s="12"/>
      <c r="F21" s="12"/>
      <c r="G21" s="95"/>
    </row>
    <row r="22" spans="1:7" ht="15.75" customHeight="1" thickBot="1" x14ac:dyDescent="0.3">
      <c r="A22" s="256">
        <v>2010</v>
      </c>
      <c r="B22" s="257"/>
      <c r="C22" s="257"/>
      <c r="D22" s="277"/>
      <c r="E22" s="277"/>
      <c r="F22" s="277"/>
      <c r="G22" s="278"/>
    </row>
    <row r="23" spans="1:7" ht="15.75" thickBot="1" x14ac:dyDescent="0.3">
      <c r="A23" s="77" t="s">
        <v>4</v>
      </c>
      <c r="B23" s="77" t="s">
        <v>135</v>
      </c>
      <c r="C23" s="78" t="s">
        <v>6</v>
      </c>
      <c r="D23" s="79" t="s">
        <v>154</v>
      </c>
      <c r="E23" s="80" t="s">
        <v>155</v>
      </c>
      <c r="F23" s="80" t="s">
        <v>156</v>
      </c>
      <c r="G23" s="81" t="s">
        <v>157</v>
      </c>
    </row>
    <row r="24" spans="1:7" x14ac:dyDescent="0.25">
      <c r="A24" s="116">
        <v>40490</v>
      </c>
      <c r="B24" s="63">
        <v>40513</v>
      </c>
      <c r="C24" s="29">
        <v>850</v>
      </c>
      <c r="D24" s="29">
        <v>850</v>
      </c>
      <c r="E24" s="29">
        <v>31.07</v>
      </c>
      <c r="F24" s="29">
        <v>3.08</v>
      </c>
      <c r="G24" s="13">
        <v>4.3</v>
      </c>
    </row>
    <row r="25" spans="1:7" x14ac:dyDescent="0.25">
      <c r="A25" s="75">
        <v>40457</v>
      </c>
      <c r="B25" s="62">
        <v>40483</v>
      </c>
      <c r="C25" s="8">
        <v>850</v>
      </c>
      <c r="D25" s="8">
        <v>850</v>
      </c>
      <c r="E25" s="8">
        <v>24.5</v>
      </c>
      <c r="F25" s="8">
        <v>3.08</v>
      </c>
      <c r="G25" s="14">
        <v>4.3</v>
      </c>
    </row>
    <row r="26" spans="1:7" x14ac:dyDescent="0.25">
      <c r="A26" s="75">
        <v>40428</v>
      </c>
      <c r="B26" s="62">
        <v>40452</v>
      </c>
      <c r="C26" s="8">
        <v>877.83</v>
      </c>
      <c r="D26" s="8">
        <v>850</v>
      </c>
      <c r="E26" s="8">
        <v>6.9</v>
      </c>
      <c r="F26" s="8">
        <v>3.08</v>
      </c>
      <c r="G26" s="14">
        <v>4.3</v>
      </c>
    </row>
    <row r="27" spans="1:7" x14ac:dyDescent="0.25">
      <c r="A27" s="75">
        <v>40396</v>
      </c>
      <c r="B27" s="62">
        <v>40422</v>
      </c>
      <c r="C27" s="8">
        <v>850</v>
      </c>
      <c r="D27" s="8"/>
      <c r="E27" s="8"/>
      <c r="F27" s="8"/>
      <c r="G27" s="14"/>
    </row>
    <row r="28" spans="1:7" x14ac:dyDescent="0.25">
      <c r="A28" s="1" t="s">
        <v>185</v>
      </c>
      <c r="B28" s="62">
        <v>40391</v>
      </c>
      <c r="C28" s="8"/>
      <c r="D28" s="8"/>
      <c r="E28" s="8"/>
      <c r="F28" s="8"/>
      <c r="G28" s="14"/>
    </row>
    <row r="29" spans="1:7" ht="15.75" thickBot="1" x14ac:dyDescent="0.3">
      <c r="A29" s="60" t="s">
        <v>185</v>
      </c>
      <c r="B29" s="76">
        <v>40360</v>
      </c>
      <c r="C29" s="59"/>
      <c r="D29" s="59"/>
      <c r="E29" s="59"/>
      <c r="F29" s="59"/>
      <c r="G29" s="66"/>
    </row>
    <row r="30" spans="1:7" x14ac:dyDescent="0.25">
      <c r="A30" s="137"/>
      <c r="B30" s="138" t="s">
        <v>134</v>
      </c>
      <c r="C30" s="29">
        <f>SUM(C24:C29)</f>
        <v>3427.83</v>
      </c>
      <c r="D30" s="29">
        <f t="shared" ref="D30:G30" si="1">SUM(D24:D29)</f>
        <v>2550</v>
      </c>
      <c r="E30" s="29">
        <f t="shared" si="1"/>
        <v>62.47</v>
      </c>
      <c r="F30" s="29">
        <f t="shared" si="1"/>
        <v>9.24</v>
      </c>
      <c r="G30" s="13">
        <f t="shared" si="1"/>
        <v>12.899999999999999</v>
      </c>
    </row>
    <row r="31" spans="1:7" ht="15.75" thickBot="1" x14ac:dyDescent="0.3">
      <c r="A31" s="38"/>
      <c r="B31" s="58" t="s">
        <v>38</v>
      </c>
      <c r="C31" s="20">
        <f>AVERAGE(C24:C27)</f>
        <v>856.95749999999998</v>
      </c>
      <c r="D31" s="12"/>
      <c r="E31" s="12"/>
      <c r="F31" s="12"/>
      <c r="G31" s="95"/>
    </row>
    <row r="32" spans="1:7" ht="15.75" thickBot="1" x14ac:dyDescent="0.3"/>
    <row r="33" spans="1:8" ht="15.75" thickBot="1" x14ac:dyDescent="0.3">
      <c r="B33" s="249" t="s">
        <v>171</v>
      </c>
      <c r="C33" s="250"/>
      <c r="D33" s="251"/>
    </row>
    <row r="34" spans="1:8" ht="15.75" thickBot="1" x14ac:dyDescent="0.3">
      <c r="B34" s="6" t="s">
        <v>25</v>
      </c>
      <c r="C34" s="143" t="s">
        <v>169</v>
      </c>
      <c r="D34" s="143" t="s">
        <v>170</v>
      </c>
    </row>
    <row r="35" spans="1:8" x14ac:dyDescent="0.25">
      <c r="B35" s="152">
        <v>2011</v>
      </c>
      <c r="C35" s="28">
        <f>'Rent - INC'!D53</f>
        <v>921.12</v>
      </c>
      <c r="D35" s="69">
        <f>'Rent - INC'!D54</f>
        <v>115.14</v>
      </c>
    </row>
    <row r="36" spans="1:8" ht="15.75" thickBot="1" x14ac:dyDescent="0.3">
      <c r="B36" s="153">
        <v>2010</v>
      </c>
      <c r="C36" s="154">
        <f>'Rent - INC'!D69</f>
        <v>58.18</v>
      </c>
      <c r="D36" s="127">
        <f>'Rent - INC'!D70</f>
        <v>58.18</v>
      </c>
    </row>
    <row r="37" spans="1:8" ht="15.75" thickBot="1" x14ac:dyDescent="0.3">
      <c r="B37" s="134" t="s">
        <v>3</v>
      </c>
      <c r="C37" s="30">
        <f>SUM(C35:C36)</f>
        <v>979.3</v>
      </c>
      <c r="D37" s="48">
        <f>AVERAGE(D35:D36)</f>
        <v>86.66</v>
      </c>
    </row>
    <row r="38" spans="1:8" ht="15.75" thickBot="1" x14ac:dyDescent="0.3">
      <c r="B38" s="135"/>
      <c r="C38" s="133"/>
      <c r="D38" s="133"/>
    </row>
    <row r="39" spans="1:8" ht="16.5" thickBot="1" x14ac:dyDescent="0.3">
      <c r="A39" s="256" t="s">
        <v>168</v>
      </c>
      <c r="B39" s="257"/>
      <c r="C39" s="276"/>
      <c r="D39" s="276"/>
      <c r="E39" s="257"/>
      <c r="F39" s="258"/>
    </row>
    <row r="40" spans="1:8" ht="15.75" thickBot="1" x14ac:dyDescent="0.3">
      <c r="A40" s="6" t="s">
        <v>4</v>
      </c>
      <c r="B40" s="6" t="s">
        <v>135</v>
      </c>
      <c r="C40" s="142" t="s">
        <v>6</v>
      </c>
      <c r="D40" s="92" t="s">
        <v>160</v>
      </c>
      <c r="E40" s="142" t="s">
        <v>161</v>
      </c>
      <c r="F40" s="142" t="s">
        <v>162</v>
      </c>
    </row>
    <row r="41" spans="1:8" x14ac:dyDescent="0.25">
      <c r="A41" s="119" t="s">
        <v>167</v>
      </c>
      <c r="B41" s="93"/>
      <c r="C41" s="29"/>
      <c r="D41" s="29"/>
      <c r="E41" s="29"/>
      <c r="F41" s="13"/>
    </row>
    <row r="42" spans="1:8" x14ac:dyDescent="0.25">
      <c r="A42" s="75">
        <v>40846</v>
      </c>
      <c r="B42" s="1">
        <v>40871</v>
      </c>
      <c r="C42" s="8">
        <v>-30.66</v>
      </c>
      <c r="D42" s="8">
        <v>108.92</v>
      </c>
      <c r="E42" s="8">
        <v>146.68</v>
      </c>
      <c r="F42" s="14">
        <v>0</v>
      </c>
      <c r="H42" s="275" t="s">
        <v>183</v>
      </c>
    </row>
    <row r="43" spans="1:8" x14ac:dyDescent="0.25">
      <c r="A43" s="75">
        <v>40806</v>
      </c>
      <c r="B43" s="1">
        <v>40831</v>
      </c>
      <c r="C43" s="8">
        <v>146.68</v>
      </c>
      <c r="D43" s="8">
        <v>146.68</v>
      </c>
      <c r="E43" s="8">
        <v>146.71</v>
      </c>
      <c r="F43" s="14">
        <v>0</v>
      </c>
      <c r="H43" s="275"/>
    </row>
    <row r="44" spans="1:8" x14ac:dyDescent="0.25">
      <c r="A44" s="75">
        <v>40775</v>
      </c>
      <c r="B44" s="1">
        <v>40800</v>
      </c>
      <c r="C44" s="8">
        <v>146.71</v>
      </c>
      <c r="D44" s="8">
        <v>146.71</v>
      </c>
      <c r="E44" s="8">
        <v>148.41</v>
      </c>
      <c r="F44" s="14">
        <v>0</v>
      </c>
    </row>
    <row r="45" spans="1:8" x14ac:dyDescent="0.25">
      <c r="A45" s="75">
        <v>40744</v>
      </c>
      <c r="B45" s="112">
        <v>40769</v>
      </c>
      <c r="C45" s="8">
        <v>148.41</v>
      </c>
      <c r="D45" s="8">
        <v>148.41</v>
      </c>
      <c r="E45" s="8">
        <v>118.39</v>
      </c>
      <c r="F45" s="14">
        <v>0</v>
      </c>
    </row>
    <row r="46" spans="1:8" x14ac:dyDescent="0.25">
      <c r="A46" s="75">
        <v>40714</v>
      </c>
      <c r="B46" s="1">
        <v>40739</v>
      </c>
      <c r="C46" s="8">
        <v>118.39</v>
      </c>
      <c r="D46" s="8">
        <v>118.39</v>
      </c>
      <c r="E46" s="8">
        <v>81.819999999999993</v>
      </c>
      <c r="F46" s="14">
        <v>0</v>
      </c>
    </row>
    <row r="47" spans="1:8" x14ac:dyDescent="0.25">
      <c r="A47" s="1" t="s">
        <v>185</v>
      </c>
      <c r="B47" s="1"/>
      <c r="C47" s="8"/>
      <c r="D47" s="8"/>
      <c r="E47" s="8"/>
      <c r="F47" s="14"/>
    </row>
    <row r="48" spans="1:8" x14ac:dyDescent="0.25">
      <c r="A48" s="75">
        <v>40653</v>
      </c>
      <c r="B48" s="1">
        <v>40678</v>
      </c>
      <c r="C48" s="8">
        <v>72.040000000000006</v>
      </c>
      <c r="D48" s="8">
        <v>72.040000000000006</v>
      </c>
      <c r="E48" s="8">
        <v>71.349999999999994</v>
      </c>
      <c r="F48" s="14">
        <v>0</v>
      </c>
    </row>
    <row r="49" spans="1:8" x14ac:dyDescent="0.25">
      <c r="A49" s="75">
        <v>40622</v>
      </c>
      <c r="B49" s="1">
        <v>40647</v>
      </c>
      <c r="C49" s="8">
        <v>71.349999999999994</v>
      </c>
      <c r="D49" s="8">
        <v>71.349999999999994</v>
      </c>
      <c r="E49" s="8">
        <v>108.62</v>
      </c>
      <c r="F49" s="14">
        <v>0</v>
      </c>
    </row>
    <row r="50" spans="1:8" x14ac:dyDescent="0.25">
      <c r="A50" s="75">
        <v>40594</v>
      </c>
      <c r="B50" s="1">
        <v>40619</v>
      </c>
      <c r="C50" s="8">
        <v>108.62</v>
      </c>
      <c r="D50" s="8">
        <v>108.62</v>
      </c>
      <c r="E50" s="8">
        <v>164.16</v>
      </c>
      <c r="F50" s="14">
        <v>0</v>
      </c>
    </row>
    <row r="51" spans="1:8" x14ac:dyDescent="0.25">
      <c r="A51" s="1" t="s">
        <v>185</v>
      </c>
      <c r="B51" s="1"/>
      <c r="C51" s="8"/>
      <c r="D51" s="8"/>
      <c r="E51" s="8"/>
      <c r="F51" s="14"/>
    </row>
    <row r="52" spans="1:8" ht="15.75" thickBot="1" x14ac:dyDescent="0.3">
      <c r="A52" s="1" t="s">
        <v>185</v>
      </c>
      <c r="B52" s="1"/>
      <c r="C52" s="59"/>
      <c r="D52" s="59"/>
      <c r="E52" s="59"/>
      <c r="F52" s="66"/>
    </row>
    <row r="53" spans="1:8" x14ac:dyDescent="0.25">
      <c r="A53" s="5"/>
      <c r="B53" s="116" t="s">
        <v>134</v>
      </c>
      <c r="C53" s="114">
        <f>SUM(C41:C52)</f>
        <v>781.54</v>
      </c>
      <c r="D53" s="68">
        <f>SUM(D42:D52)</f>
        <v>921.12</v>
      </c>
      <c r="E53" s="68">
        <f>SUM(E42:E52)</f>
        <v>986.14</v>
      </c>
      <c r="F53" s="69">
        <f>SUM(F42:F52)</f>
        <v>0</v>
      </c>
    </row>
    <row r="54" spans="1:8" ht="15.75" thickBot="1" x14ac:dyDescent="0.3">
      <c r="A54" s="2"/>
      <c r="B54" s="117" t="s">
        <v>38</v>
      </c>
      <c r="C54" s="115"/>
      <c r="D54" s="97">
        <f>AVERAGE(D42:D52)</f>
        <v>115.14</v>
      </c>
      <c r="E54" s="12"/>
      <c r="F54" s="95"/>
    </row>
    <row r="55" spans="1:8" ht="16.5" thickBot="1" x14ac:dyDescent="0.3">
      <c r="A55" s="256" t="s">
        <v>166</v>
      </c>
      <c r="B55" s="257"/>
      <c r="C55" s="257"/>
      <c r="D55" s="257"/>
      <c r="E55" s="257"/>
      <c r="F55" s="258"/>
    </row>
    <row r="56" spans="1:8" ht="15.75" thickBot="1" x14ac:dyDescent="0.3">
      <c r="A56" s="6" t="s">
        <v>4</v>
      </c>
      <c r="B56" s="6" t="s">
        <v>135</v>
      </c>
      <c r="C56" s="142" t="s">
        <v>6</v>
      </c>
      <c r="D56" s="92" t="s">
        <v>160</v>
      </c>
      <c r="E56" s="142" t="s">
        <v>161</v>
      </c>
      <c r="F56" s="142" t="s">
        <v>162</v>
      </c>
    </row>
    <row r="57" spans="1:8" x14ac:dyDescent="0.25">
      <c r="A57" s="93" t="s">
        <v>185</v>
      </c>
      <c r="B57" s="93"/>
      <c r="C57" s="29"/>
      <c r="D57" s="29"/>
      <c r="E57" s="29"/>
      <c r="F57" s="13"/>
    </row>
    <row r="58" spans="1:8" x14ac:dyDescent="0.25">
      <c r="A58" s="1" t="s">
        <v>185</v>
      </c>
      <c r="B58" s="1"/>
      <c r="C58" s="8"/>
      <c r="D58" s="8"/>
      <c r="E58" s="8"/>
      <c r="F58" s="14"/>
    </row>
    <row r="59" spans="1:8" x14ac:dyDescent="0.25">
      <c r="A59" s="1" t="s">
        <v>185</v>
      </c>
      <c r="B59" s="1"/>
      <c r="C59" s="8"/>
      <c r="D59" s="8"/>
      <c r="E59" s="8"/>
      <c r="F59" s="14"/>
    </row>
    <row r="60" spans="1:8" x14ac:dyDescent="0.25">
      <c r="A60" s="1" t="s">
        <v>185</v>
      </c>
      <c r="B60" s="1"/>
      <c r="C60" s="8"/>
      <c r="D60" s="8"/>
      <c r="E60" s="8"/>
      <c r="F60" s="14"/>
    </row>
    <row r="61" spans="1:8" x14ac:dyDescent="0.25">
      <c r="A61" s="75">
        <v>40410</v>
      </c>
      <c r="B61" s="75">
        <v>40435</v>
      </c>
      <c r="C61" s="8">
        <v>58.18</v>
      </c>
      <c r="D61" s="8">
        <v>58.18</v>
      </c>
      <c r="E61" s="8"/>
      <c r="F61" s="14">
        <v>0</v>
      </c>
    </row>
    <row r="62" spans="1:8" x14ac:dyDescent="0.25">
      <c r="A62" s="1" t="s">
        <v>185</v>
      </c>
      <c r="B62" s="1"/>
      <c r="C62" s="8"/>
      <c r="D62" s="8"/>
      <c r="E62" s="8"/>
      <c r="F62" s="14"/>
      <c r="H62" s="118" t="s">
        <v>184</v>
      </c>
    </row>
    <row r="63" spans="1:8" x14ac:dyDescent="0.25">
      <c r="A63" s="1" t="s">
        <v>167</v>
      </c>
      <c r="B63" s="1"/>
      <c r="C63" s="8"/>
      <c r="D63" s="8"/>
      <c r="E63" s="8"/>
      <c r="F63" s="14"/>
    </row>
    <row r="64" spans="1:8" x14ac:dyDescent="0.25">
      <c r="A64" s="1" t="s">
        <v>167</v>
      </c>
      <c r="B64" s="1"/>
      <c r="C64" s="8"/>
      <c r="D64" s="8"/>
      <c r="E64" s="8"/>
      <c r="F64" s="14"/>
    </row>
    <row r="65" spans="1:6" x14ac:dyDescent="0.25">
      <c r="A65" s="1" t="s">
        <v>167</v>
      </c>
      <c r="B65" s="1"/>
      <c r="C65" s="8"/>
      <c r="D65" s="8"/>
      <c r="E65" s="8"/>
      <c r="F65" s="14"/>
    </row>
    <row r="66" spans="1:6" x14ac:dyDescent="0.25">
      <c r="A66" s="1" t="s">
        <v>167</v>
      </c>
      <c r="B66" s="1"/>
      <c r="C66" s="8"/>
      <c r="D66" s="8"/>
      <c r="E66" s="8"/>
      <c r="F66" s="14"/>
    </row>
    <row r="67" spans="1:6" x14ac:dyDescent="0.25">
      <c r="A67" s="1" t="s">
        <v>167</v>
      </c>
      <c r="B67" s="1"/>
      <c r="C67" s="8"/>
      <c r="D67" s="8"/>
      <c r="E67" s="8"/>
      <c r="F67" s="14"/>
    </row>
    <row r="68" spans="1:6" ht="15.75" thickBot="1" x14ac:dyDescent="0.3">
      <c r="A68" s="1" t="s">
        <v>167</v>
      </c>
      <c r="B68" s="1"/>
      <c r="C68" s="59"/>
      <c r="D68" s="59"/>
      <c r="E68" s="59"/>
      <c r="F68" s="66"/>
    </row>
    <row r="69" spans="1:6" x14ac:dyDescent="0.25">
      <c r="A69" s="5"/>
      <c r="B69" s="116" t="s">
        <v>134</v>
      </c>
      <c r="C69" s="114">
        <f>SUM(C57:C68)</f>
        <v>58.18</v>
      </c>
      <c r="D69" s="68">
        <f>SUM(D57:D68)</f>
        <v>58.18</v>
      </c>
      <c r="E69" s="68">
        <f>SUM(E57:E68)</f>
        <v>0</v>
      </c>
      <c r="F69" s="69">
        <f>SUM(F57:F68)</f>
        <v>0</v>
      </c>
    </row>
    <row r="70" spans="1:6" ht="15.75" thickBot="1" x14ac:dyDescent="0.3">
      <c r="A70" s="2"/>
      <c r="B70" s="117" t="s">
        <v>38</v>
      </c>
      <c r="C70" s="115"/>
      <c r="D70" s="97">
        <f>AVERAGE(D57:D68)</f>
        <v>58.18</v>
      </c>
      <c r="E70" s="12"/>
      <c r="F70" s="95"/>
    </row>
  </sheetData>
  <sortState ref="B26:C33">
    <sortCondition descending="1" ref="B3"/>
  </sortState>
  <mergeCells count="7">
    <mergeCell ref="H42:H43"/>
    <mergeCell ref="A55:F55"/>
    <mergeCell ref="A39:F39"/>
    <mergeCell ref="B1:D1"/>
    <mergeCell ref="A22:G22"/>
    <mergeCell ref="A7:G7"/>
    <mergeCell ref="B33:D3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9"/>
  <sheetViews>
    <sheetView zoomScaleNormal="100" workbookViewId="0">
      <selection activeCell="A12" sqref="A12"/>
    </sheetView>
  </sheetViews>
  <sheetFormatPr defaultColWidth="44.42578125" defaultRowHeight="15" x14ac:dyDescent="0.25"/>
  <cols>
    <col min="1" max="1" width="15" style="111" bestFit="1" customWidth="1"/>
    <col min="2" max="2" width="11.28515625" style="111" bestFit="1" customWidth="1"/>
    <col min="3" max="3" width="11.5703125" style="111" bestFit="1" customWidth="1"/>
    <col min="4" max="4" width="12.140625" style="111" bestFit="1" customWidth="1"/>
    <col min="5" max="5" width="13.140625" style="111" bestFit="1" customWidth="1"/>
    <col min="6" max="8" width="10.5703125" style="111" bestFit="1" customWidth="1"/>
    <col min="9" max="9" width="8" style="111" bestFit="1" customWidth="1"/>
    <col min="10" max="10" width="85.85546875" style="113" bestFit="1" customWidth="1"/>
    <col min="11" max="13" width="44.42578125" style="111"/>
    <col min="14" max="14" width="11.5703125" style="111" bestFit="1" customWidth="1"/>
    <col min="15" max="16384" width="44.42578125" style="111"/>
  </cols>
  <sheetData>
    <row r="1" spans="1:14" ht="15.75" thickBot="1" x14ac:dyDescent="0.3">
      <c r="B1" s="249" t="s">
        <v>215</v>
      </c>
      <c r="C1" s="250"/>
      <c r="D1" s="250"/>
      <c r="E1" s="251"/>
      <c r="J1" s="113" t="s">
        <v>279</v>
      </c>
    </row>
    <row r="2" spans="1:14" ht="15.75" thickBot="1" x14ac:dyDescent="0.3">
      <c r="B2" s="6" t="s">
        <v>25</v>
      </c>
      <c r="C2" s="134" t="s">
        <v>180</v>
      </c>
      <c r="D2" s="6" t="s">
        <v>141</v>
      </c>
      <c r="E2" s="136" t="s">
        <v>178</v>
      </c>
    </row>
    <row r="3" spans="1:14" x14ac:dyDescent="0.25">
      <c r="B3" s="126">
        <v>2015</v>
      </c>
      <c r="C3" s="144">
        <f>D24</f>
        <v>7682.7000000000007</v>
      </c>
      <c r="D3" s="144">
        <f>D25</f>
        <v>640.22500000000002</v>
      </c>
      <c r="E3" s="178">
        <f>H24</f>
        <v>1600.67</v>
      </c>
    </row>
    <row r="4" spans="1:14" x14ac:dyDescent="0.25">
      <c r="B4" s="126">
        <v>2014</v>
      </c>
      <c r="C4" s="179">
        <f>D40</f>
        <v>7817.43</v>
      </c>
      <c r="D4" s="8">
        <f>D41</f>
        <v>651.45249999999999</v>
      </c>
      <c r="E4" s="180">
        <f>H40</f>
        <v>1543.1299999999999</v>
      </c>
    </row>
    <row r="5" spans="1:14" x14ac:dyDescent="0.25">
      <c r="B5" s="102">
        <v>2013</v>
      </c>
      <c r="C5" s="8">
        <f>D56</f>
        <v>7652.2200000000012</v>
      </c>
      <c r="D5" s="8">
        <f>D57</f>
        <v>637.68500000000006</v>
      </c>
      <c r="E5" s="181">
        <f>H56</f>
        <v>1482.7299999999998</v>
      </c>
    </row>
    <row r="6" spans="1:14" x14ac:dyDescent="0.25">
      <c r="B6" s="102">
        <v>2012</v>
      </c>
      <c r="C6" s="8">
        <f>D72</f>
        <v>7681.1100000000015</v>
      </c>
      <c r="D6" s="8">
        <f>D73</f>
        <v>640.09250000000009</v>
      </c>
      <c r="E6" s="181">
        <f>H72</f>
        <v>1860.9</v>
      </c>
    </row>
    <row r="7" spans="1:14" ht="15.75" thickBot="1" x14ac:dyDescent="0.3">
      <c r="B7" s="100">
        <v>2011</v>
      </c>
      <c r="C7" s="101">
        <f>D88</f>
        <v>1870.13</v>
      </c>
      <c r="D7" s="101">
        <f>D89</f>
        <v>623.37666666666667</v>
      </c>
      <c r="E7" s="182">
        <f>H88</f>
        <v>342.51</v>
      </c>
    </row>
    <row r="8" spans="1:14" ht="15.75" thickBot="1" x14ac:dyDescent="0.3">
      <c r="B8" s="6" t="s">
        <v>3</v>
      </c>
      <c r="C8" s="124">
        <f>SUM(C4:C7)</f>
        <v>25020.890000000003</v>
      </c>
      <c r="D8" s="124">
        <f>AVERAGE(D4:D7)</f>
        <v>638.15166666666664</v>
      </c>
      <c r="E8" s="18">
        <f>SUM(E3:E7)</f>
        <v>6829.9400000000005</v>
      </c>
    </row>
    <row r="9" spans="1:14" ht="15.75" thickBot="1" x14ac:dyDescent="0.3">
      <c r="A9" s="165"/>
      <c r="B9" s="164"/>
      <c r="C9" s="164"/>
    </row>
    <row r="10" spans="1:14" ht="15.75" customHeight="1" thickBot="1" x14ac:dyDescent="0.3">
      <c r="A10" s="256">
        <v>2015</v>
      </c>
      <c r="B10" s="257"/>
      <c r="C10" s="257"/>
      <c r="D10" s="257"/>
      <c r="E10" s="257"/>
      <c r="F10" s="257"/>
      <c r="G10" s="257"/>
      <c r="H10" s="257"/>
      <c r="I10" s="258"/>
    </row>
    <row r="11" spans="1:14" ht="15.75" thickBot="1" x14ac:dyDescent="0.3">
      <c r="A11" s="73" t="s">
        <v>147</v>
      </c>
      <c r="B11" s="73" t="s">
        <v>135</v>
      </c>
      <c r="C11" s="73" t="s">
        <v>136</v>
      </c>
      <c r="D11" s="73" t="s">
        <v>6</v>
      </c>
      <c r="E11" s="73" t="s">
        <v>153</v>
      </c>
      <c r="F11" s="73" t="s">
        <v>152</v>
      </c>
      <c r="G11" s="73" t="s">
        <v>146</v>
      </c>
      <c r="H11" s="73" t="s">
        <v>136</v>
      </c>
      <c r="I11" s="73" t="s">
        <v>145</v>
      </c>
    </row>
    <row r="12" spans="1:14" x14ac:dyDescent="0.25">
      <c r="A12" s="88">
        <v>42314</v>
      </c>
      <c r="B12" s="39">
        <v>42339</v>
      </c>
      <c r="C12" s="29">
        <v>72160.02</v>
      </c>
      <c r="D12" s="29">
        <v>632.35</v>
      </c>
      <c r="E12" s="29"/>
      <c r="F12" s="29">
        <v>255.52</v>
      </c>
      <c r="G12" s="29">
        <v>240.99</v>
      </c>
      <c r="H12" s="29">
        <v>135.84</v>
      </c>
      <c r="I12" s="13">
        <v>0</v>
      </c>
      <c r="L12" s="254" t="s">
        <v>132</v>
      </c>
      <c r="M12" s="255"/>
      <c r="N12" s="42">
        <f>SUM(E88,E72,E56,E40,E24)</f>
        <v>32652.230000000003</v>
      </c>
    </row>
    <row r="13" spans="1:14" ht="15.75" thickBot="1" x14ac:dyDescent="0.3">
      <c r="A13" s="89">
        <v>42317</v>
      </c>
      <c r="B13" s="129">
        <v>42309</v>
      </c>
      <c r="C13" s="8">
        <v>72295.86</v>
      </c>
      <c r="D13" s="8">
        <v>632.35</v>
      </c>
      <c r="E13" s="8">
        <v>632.35</v>
      </c>
      <c r="F13" s="8">
        <v>255.52</v>
      </c>
      <c r="G13" s="8">
        <v>241.44</v>
      </c>
      <c r="H13" s="8">
        <v>135.38999999999999</v>
      </c>
      <c r="I13" s="14">
        <v>0</v>
      </c>
      <c r="L13" s="252" t="s">
        <v>133</v>
      </c>
      <c r="M13" s="253"/>
      <c r="N13" s="43">
        <f>AVERAGE(D89,D73,D57,D41,D25)</f>
        <v>638.56633333333332</v>
      </c>
    </row>
    <row r="14" spans="1:14" x14ac:dyDescent="0.25">
      <c r="A14" s="89">
        <v>42258</v>
      </c>
      <c r="B14" s="129">
        <v>42278</v>
      </c>
      <c r="C14" s="8">
        <v>72431.25</v>
      </c>
      <c r="D14" s="8">
        <v>632.35</v>
      </c>
      <c r="E14" s="8">
        <v>632.35</v>
      </c>
      <c r="F14" s="8">
        <v>255.52</v>
      </c>
      <c r="G14" s="8">
        <v>241.89</v>
      </c>
      <c r="H14" s="8">
        <v>134.94</v>
      </c>
      <c r="I14" s="14">
        <v>0</v>
      </c>
    </row>
    <row r="15" spans="1:14" x14ac:dyDescent="0.25">
      <c r="A15" s="89">
        <v>42230</v>
      </c>
      <c r="B15" s="129">
        <v>42248</v>
      </c>
      <c r="C15" s="8">
        <v>72566.19</v>
      </c>
      <c r="D15" s="8">
        <v>632.35</v>
      </c>
      <c r="E15" s="8">
        <v>632.35</v>
      </c>
      <c r="F15" s="8">
        <v>255.52</v>
      </c>
      <c r="G15" s="8">
        <v>242.34</v>
      </c>
      <c r="H15" s="8">
        <v>134.49</v>
      </c>
      <c r="I15" s="14">
        <v>0</v>
      </c>
    </row>
    <row r="16" spans="1:14" x14ac:dyDescent="0.25">
      <c r="A16" s="89">
        <v>42200</v>
      </c>
      <c r="B16" s="129">
        <v>42217</v>
      </c>
      <c r="C16" s="8">
        <v>72700.679999999993</v>
      </c>
      <c r="D16" s="8">
        <v>632.35</v>
      </c>
      <c r="E16" s="8">
        <v>657.64</v>
      </c>
      <c r="F16" s="8">
        <v>255.52</v>
      </c>
      <c r="G16" s="8">
        <v>242.78</v>
      </c>
      <c r="H16" s="8">
        <v>134.05000000000001</v>
      </c>
      <c r="I16" s="14">
        <v>0</v>
      </c>
    </row>
    <row r="17" spans="1:9" x14ac:dyDescent="0.25">
      <c r="A17" s="89">
        <v>42174</v>
      </c>
      <c r="B17" s="129">
        <v>42186</v>
      </c>
      <c r="C17" s="8">
        <v>72834.73</v>
      </c>
      <c r="D17" s="8">
        <v>657.64</v>
      </c>
      <c r="E17" s="8">
        <v>632.35</v>
      </c>
      <c r="F17" s="8">
        <v>255.52</v>
      </c>
      <c r="G17" s="8">
        <v>243.23</v>
      </c>
      <c r="H17" s="8">
        <v>133.6</v>
      </c>
      <c r="I17" s="14">
        <v>25.29</v>
      </c>
    </row>
    <row r="18" spans="1:9" x14ac:dyDescent="0.25">
      <c r="A18" s="89">
        <v>42132</v>
      </c>
      <c r="B18" s="129">
        <v>42156</v>
      </c>
      <c r="C18" s="8">
        <v>72968.33</v>
      </c>
      <c r="D18" s="8">
        <v>632.35</v>
      </c>
      <c r="E18" s="8">
        <v>632.35</v>
      </c>
      <c r="F18" s="8">
        <v>255.52</v>
      </c>
      <c r="G18" s="8">
        <v>243.67</v>
      </c>
      <c r="H18" s="8">
        <v>133.16</v>
      </c>
      <c r="I18" s="14">
        <v>0</v>
      </c>
    </row>
    <row r="19" spans="1:9" x14ac:dyDescent="0.25">
      <c r="A19" s="89">
        <v>42109</v>
      </c>
      <c r="B19" s="129">
        <v>42125</v>
      </c>
      <c r="C19" s="8">
        <v>73101.490000000005</v>
      </c>
      <c r="D19" s="8">
        <v>632.35</v>
      </c>
      <c r="E19" s="8">
        <v>632.35</v>
      </c>
      <c r="F19" s="8">
        <v>255.52</v>
      </c>
      <c r="G19" s="8">
        <v>244.11</v>
      </c>
      <c r="H19" s="8">
        <v>132.72</v>
      </c>
      <c r="I19" s="14">
        <v>0</v>
      </c>
    </row>
    <row r="20" spans="1:9" x14ac:dyDescent="0.25">
      <c r="A20" s="89">
        <v>42078</v>
      </c>
      <c r="B20" s="129">
        <v>42095</v>
      </c>
      <c r="C20" s="8">
        <v>73234.210000000006</v>
      </c>
      <c r="D20" s="8">
        <v>632.35</v>
      </c>
      <c r="E20" s="8">
        <v>655.42</v>
      </c>
      <c r="F20" s="8">
        <v>278.58999999999997</v>
      </c>
      <c r="G20" s="8">
        <v>244.55</v>
      </c>
      <c r="H20" s="8">
        <v>132.28</v>
      </c>
      <c r="I20" s="14">
        <v>0</v>
      </c>
    </row>
    <row r="21" spans="1:9" x14ac:dyDescent="0.25">
      <c r="A21" s="89">
        <v>42050</v>
      </c>
      <c r="B21" s="129">
        <v>42064</v>
      </c>
      <c r="C21" s="8">
        <v>73366.490000000005</v>
      </c>
      <c r="D21" s="8">
        <v>655.42</v>
      </c>
      <c r="E21" s="8">
        <v>655.42</v>
      </c>
      <c r="F21" s="8">
        <v>278.58999999999997</v>
      </c>
      <c r="G21" s="8">
        <v>244.99</v>
      </c>
      <c r="H21" s="8">
        <v>131.84</v>
      </c>
      <c r="I21" s="14">
        <v>0</v>
      </c>
    </row>
    <row r="22" spans="1:9" x14ac:dyDescent="0.25">
      <c r="A22" s="89">
        <v>42020</v>
      </c>
      <c r="B22" s="129">
        <v>42036</v>
      </c>
      <c r="C22" s="8">
        <v>73498.33</v>
      </c>
      <c r="D22" s="8">
        <v>655.42</v>
      </c>
      <c r="E22" s="8">
        <v>655.42</v>
      </c>
      <c r="F22" s="8">
        <v>278.58999999999997</v>
      </c>
      <c r="G22" s="8">
        <v>245.43</v>
      </c>
      <c r="H22" s="8">
        <v>131.4</v>
      </c>
      <c r="I22" s="14">
        <v>0</v>
      </c>
    </row>
    <row r="23" spans="1:9" ht="15.75" thickBot="1" x14ac:dyDescent="0.3">
      <c r="A23" s="90">
        <v>42357</v>
      </c>
      <c r="B23" s="130">
        <v>42005</v>
      </c>
      <c r="C23" s="20">
        <v>73629.73</v>
      </c>
      <c r="D23" s="20">
        <v>655.42</v>
      </c>
      <c r="E23" s="20">
        <v>655.42</v>
      </c>
      <c r="F23" s="20">
        <v>278.58999999999997</v>
      </c>
      <c r="G23" s="20">
        <v>245.87</v>
      </c>
      <c r="H23" s="20">
        <v>130.96</v>
      </c>
      <c r="I23" s="15">
        <v>0</v>
      </c>
    </row>
    <row r="24" spans="1:9" x14ac:dyDescent="0.25">
      <c r="A24" s="156"/>
      <c r="B24" s="84"/>
      <c r="C24" s="138" t="s">
        <v>134</v>
      </c>
      <c r="D24" s="29">
        <f>SUM(D12:D23)</f>
        <v>7682.7000000000007</v>
      </c>
      <c r="E24" s="29">
        <f t="shared" ref="E24:H24" si="0">SUM(E12:E23)</f>
        <v>7073.42</v>
      </c>
      <c r="F24" s="29">
        <f t="shared" si="0"/>
        <v>3158.5200000000004</v>
      </c>
      <c r="G24" s="29">
        <f t="shared" si="0"/>
        <v>2921.2900000000004</v>
      </c>
      <c r="H24" s="29">
        <f t="shared" si="0"/>
        <v>1600.67</v>
      </c>
      <c r="I24" s="13">
        <f>SUM(I12:I23)</f>
        <v>25.29</v>
      </c>
    </row>
    <row r="25" spans="1:9" ht="15.75" thickBot="1" x14ac:dyDescent="0.3">
      <c r="A25" s="157"/>
      <c r="B25" s="85"/>
      <c r="C25" s="58" t="s">
        <v>38</v>
      </c>
      <c r="D25" s="20">
        <f>AVERAGE(D12:D23)</f>
        <v>640.22500000000002</v>
      </c>
      <c r="E25" s="20"/>
      <c r="F25" s="12"/>
      <c r="G25" s="12"/>
      <c r="H25" s="12"/>
      <c r="I25" s="95"/>
    </row>
    <row r="26" spans="1:9" ht="16.5" thickBot="1" x14ac:dyDescent="0.3">
      <c r="A26" s="256">
        <v>2014</v>
      </c>
      <c r="B26" s="257"/>
      <c r="C26" s="257"/>
      <c r="D26" s="257"/>
      <c r="E26" s="257"/>
      <c r="F26" s="257"/>
      <c r="G26" s="257"/>
      <c r="H26" s="257"/>
      <c r="I26" s="258"/>
    </row>
    <row r="27" spans="1:9" ht="15.75" thickBot="1" x14ac:dyDescent="0.3">
      <c r="A27" s="73" t="s">
        <v>147</v>
      </c>
      <c r="B27" s="73" t="s">
        <v>135</v>
      </c>
      <c r="C27" s="73" t="s">
        <v>136</v>
      </c>
      <c r="D27" s="73" t="s">
        <v>6</v>
      </c>
      <c r="E27" s="73" t="s">
        <v>153</v>
      </c>
      <c r="F27" s="73" t="s">
        <v>152</v>
      </c>
      <c r="G27" s="73" t="s">
        <v>146</v>
      </c>
      <c r="H27" s="73" t="s">
        <v>136</v>
      </c>
      <c r="I27" s="73" t="s">
        <v>145</v>
      </c>
    </row>
    <row r="28" spans="1:9" x14ac:dyDescent="0.25">
      <c r="A28" s="88">
        <v>41950</v>
      </c>
      <c r="B28" s="128">
        <v>41974</v>
      </c>
      <c r="C28" s="29">
        <v>73760.69</v>
      </c>
      <c r="D28" s="29">
        <v>655.42</v>
      </c>
      <c r="E28" s="29">
        <v>655.42</v>
      </c>
      <c r="F28" s="29">
        <v>278.58999999999997</v>
      </c>
      <c r="G28" s="29">
        <v>245.87</v>
      </c>
      <c r="H28" s="29">
        <v>130.96</v>
      </c>
      <c r="I28" s="13">
        <v>0</v>
      </c>
    </row>
    <row r="29" spans="1:9" x14ac:dyDescent="0.25">
      <c r="A29" s="89">
        <v>41922</v>
      </c>
      <c r="B29" s="129">
        <v>41944</v>
      </c>
      <c r="C29" s="8">
        <v>73891.22</v>
      </c>
      <c r="D29" s="8">
        <v>655.42</v>
      </c>
      <c r="E29" s="8">
        <v>655.42</v>
      </c>
      <c r="F29" s="8">
        <v>278.58999999999997</v>
      </c>
      <c r="G29" s="8">
        <v>246.3</v>
      </c>
      <c r="H29" s="8">
        <v>130.53</v>
      </c>
      <c r="I29" s="14">
        <v>0</v>
      </c>
    </row>
    <row r="30" spans="1:9" x14ac:dyDescent="0.25">
      <c r="A30" s="89">
        <v>41896</v>
      </c>
      <c r="B30" s="129">
        <v>41913</v>
      </c>
      <c r="C30" s="8">
        <v>74021.31</v>
      </c>
      <c r="D30" s="8">
        <v>655.42</v>
      </c>
      <c r="E30" s="8">
        <v>655.42</v>
      </c>
      <c r="F30" s="8">
        <v>278.58999999999997</v>
      </c>
      <c r="G30" s="8">
        <v>246.74</v>
      </c>
      <c r="H30" s="8">
        <v>130.09</v>
      </c>
      <c r="I30" s="14">
        <v>0</v>
      </c>
    </row>
    <row r="31" spans="1:9" x14ac:dyDescent="0.25">
      <c r="A31" s="89">
        <v>41866</v>
      </c>
      <c r="B31" s="129">
        <v>41883</v>
      </c>
      <c r="C31" s="8">
        <v>74150.97</v>
      </c>
      <c r="D31" s="8">
        <v>655.42</v>
      </c>
      <c r="E31" s="8">
        <v>655.42</v>
      </c>
      <c r="F31" s="8">
        <v>278.58999999999997</v>
      </c>
      <c r="G31" s="8">
        <v>247.17</v>
      </c>
      <c r="H31" s="8">
        <v>129.66</v>
      </c>
      <c r="I31" s="14">
        <v>0</v>
      </c>
    </row>
    <row r="32" spans="1:9" x14ac:dyDescent="0.25">
      <c r="A32" s="89">
        <v>41823</v>
      </c>
      <c r="B32" s="129">
        <v>41852</v>
      </c>
      <c r="C32" s="8">
        <v>74280.2</v>
      </c>
      <c r="D32" s="8">
        <v>655.42</v>
      </c>
      <c r="E32" s="8">
        <v>655.42</v>
      </c>
      <c r="F32" s="8">
        <v>278.58999999999997</v>
      </c>
      <c r="G32" s="8">
        <v>247.6</v>
      </c>
      <c r="H32" s="8">
        <v>129.22999999999999</v>
      </c>
      <c r="I32" s="14">
        <v>0</v>
      </c>
    </row>
    <row r="33" spans="1:9" x14ac:dyDescent="0.25">
      <c r="A33" s="89">
        <v>41802</v>
      </c>
      <c r="B33" s="129">
        <v>41821</v>
      </c>
      <c r="C33" s="8">
        <v>74409</v>
      </c>
      <c r="D33" s="8">
        <v>655.42</v>
      </c>
      <c r="E33" s="8">
        <v>655.42</v>
      </c>
      <c r="F33" s="8">
        <v>278.58999999999997</v>
      </c>
      <c r="G33" s="8">
        <v>248.03</v>
      </c>
      <c r="H33" s="8">
        <v>128.80000000000001</v>
      </c>
      <c r="I33" s="14">
        <v>0</v>
      </c>
    </row>
    <row r="34" spans="1:9" x14ac:dyDescent="0.25">
      <c r="A34" s="89">
        <v>41754</v>
      </c>
      <c r="B34" s="129">
        <v>41791</v>
      </c>
      <c r="C34" s="8">
        <v>74537.37</v>
      </c>
      <c r="D34" s="8">
        <v>655.42</v>
      </c>
      <c r="E34" s="8">
        <v>655.42</v>
      </c>
      <c r="F34" s="8">
        <v>278.58999999999997</v>
      </c>
      <c r="G34" s="8">
        <v>248.46</v>
      </c>
      <c r="H34" s="8">
        <v>128.37</v>
      </c>
      <c r="I34" s="14">
        <v>0</v>
      </c>
    </row>
    <row r="35" spans="1:9" x14ac:dyDescent="0.25">
      <c r="A35" s="89">
        <v>41726</v>
      </c>
      <c r="B35" s="129">
        <v>41760</v>
      </c>
      <c r="C35" s="8">
        <v>74665.320000000007</v>
      </c>
      <c r="D35" s="8">
        <v>655.42</v>
      </c>
      <c r="E35" s="8">
        <v>655.42</v>
      </c>
      <c r="F35" s="8">
        <v>278.58999999999997</v>
      </c>
      <c r="G35" s="8">
        <v>248.88</v>
      </c>
      <c r="H35" s="8">
        <v>127.95</v>
      </c>
      <c r="I35" s="14">
        <v>0</v>
      </c>
    </row>
    <row r="36" spans="1:9" x14ac:dyDescent="0.25">
      <c r="A36" s="89">
        <v>41698</v>
      </c>
      <c r="B36" s="129">
        <v>41730</v>
      </c>
      <c r="C36" s="8">
        <v>74792.84</v>
      </c>
      <c r="D36" s="8">
        <v>655.42</v>
      </c>
      <c r="E36" s="8">
        <v>655.42</v>
      </c>
      <c r="F36" s="8">
        <v>278.58999999999997</v>
      </c>
      <c r="G36" s="8">
        <v>249.31</v>
      </c>
      <c r="H36" s="8">
        <v>127.52</v>
      </c>
      <c r="I36" s="14">
        <v>0</v>
      </c>
    </row>
    <row r="37" spans="1:9" x14ac:dyDescent="0.25">
      <c r="A37" s="89">
        <v>41669</v>
      </c>
      <c r="B37" s="129">
        <v>41699</v>
      </c>
      <c r="C37" s="8">
        <v>74919.94</v>
      </c>
      <c r="D37" s="8">
        <v>639.54999999999995</v>
      </c>
      <c r="E37" s="8">
        <v>639.54999999999995</v>
      </c>
      <c r="F37" s="8">
        <v>262.72000000000003</v>
      </c>
      <c r="G37" s="8">
        <v>249.73</v>
      </c>
      <c r="H37" s="8">
        <v>127.1</v>
      </c>
      <c r="I37" s="14">
        <v>0</v>
      </c>
    </row>
    <row r="38" spans="1:9" x14ac:dyDescent="0.25">
      <c r="A38" s="89">
        <v>41644</v>
      </c>
      <c r="B38" s="129">
        <v>41671</v>
      </c>
      <c r="C38" s="8">
        <v>75046.61</v>
      </c>
      <c r="D38" s="8">
        <v>639.54999999999995</v>
      </c>
      <c r="E38" s="8">
        <v>639.54999999999995</v>
      </c>
      <c r="F38" s="8">
        <v>262.72000000000003</v>
      </c>
      <c r="G38" s="8">
        <v>250.16</v>
      </c>
      <c r="H38" s="8">
        <v>126.67</v>
      </c>
      <c r="I38" s="14">
        <v>0</v>
      </c>
    </row>
    <row r="39" spans="1:9" ht="15.75" thickBot="1" x14ac:dyDescent="0.3">
      <c r="A39" s="90">
        <v>41979</v>
      </c>
      <c r="B39" s="130">
        <v>41640</v>
      </c>
      <c r="C39" s="20">
        <v>75172.86</v>
      </c>
      <c r="D39" s="20">
        <v>639.54999999999995</v>
      </c>
      <c r="E39" s="20">
        <v>639.54999999999995</v>
      </c>
      <c r="F39" s="20">
        <v>262.72000000000003</v>
      </c>
      <c r="G39" s="20">
        <v>250.58</v>
      </c>
      <c r="H39" s="20">
        <v>126.25</v>
      </c>
      <c r="I39" s="15">
        <v>0</v>
      </c>
    </row>
    <row r="40" spans="1:9" x14ac:dyDescent="0.25">
      <c r="A40" s="156"/>
      <c r="B40" s="84"/>
      <c r="C40" s="138" t="s">
        <v>134</v>
      </c>
      <c r="D40" s="29">
        <f>SUM(D28:D39)</f>
        <v>7817.43</v>
      </c>
      <c r="E40" s="29">
        <f>SUM(E28:E39)</f>
        <v>7817.43</v>
      </c>
      <c r="F40" s="68">
        <f>SUM(F28:F39)</f>
        <v>3295.4700000000003</v>
      </c>
      <c r="G40" s="68">
        <f t="shared" ref="G40:I40" si="1">SUM(G28:G39)</f>
        <v>2978.83</v>
      </c>
      <c r="H40" s="68">
        <f t="shared" si="1"/>
        <v>1543.1299999999999</v>
      </c>
      <c r="I40" s="69">
        <f t="shared" si="1"/>
        <v>0</v>
      </c>
    </row>
    <row r="41" spans="1:9" ht="15.75" thickBot="1" x14ac:dyDescent="0.3">
      <c r="A41" s="157"/>
      <c r="B41" s="85"/>
      <c r="C41" s="58" t="s">
        <v>38</v>
      </c>
      <c r="D41" s="20">
        <f>AVERAGE(D28:D39)</f>
        <v>651.45249999999999</v>
      </c>
      <c r="E41" s="20"/>
      <c r="F41" s="12"/>
      <c r="G41" s="12"/>
      <c r="H41" s="12"/>
      <c r="I41" s="95"/>
    </row>
    <row r="42" spans="1:9" ht="16.5" thickBot="1" x14ac:dyDescent="0.3">
      <c r="A42" s="256">
        <v>2013</v>
      </c>
      <c r="B42" s="257">
        <v>2013</v>
      </c>
      <c r="C42" s="257"/>
      <c r="D42" s="257"/>
      <c r="E42" s="257"/>
      <c r="F42" s="257"/>
      <c r="G42" s="257"/>
      <c r="H42" s="257"/>
      <c r="I42" s="258"/>
    </row>
    <row r="43" spans="1:9" ht="15.75" thickBot="1" x14ac:dyDescent="0.3">
      <c r="A43" s="92" t="s">
        <v>147</v>
      </c>
      <c r="B43" s="91" t="s">
        <v>135</v>
      </c>
      <c r="C43" s="73" t="s">
        <v>136</v>
      </c>
      <c r="D43" s="73" t="s">
        <v>6</v>
      </c>
      <c r="E43" s="73" t="s">
        <v>153</v>
      </c>
      <c r="F43" s="73" t="s">
        <v>152</v>
      </c>
      <c r="G43" s="73" t="s">
        <v>146</v>
      </c>
      <c r="H43" s="73" t="s">
        <v>136</v>
      </c>
      <c r="I43" s="73" t="s">
        <v>145</v>
      </c>
    </row>
    <row r="44" spans="1:9" x14ac:dyDescent="0.25">
      <c r="A44" s="88">
        <v>41572</v>
      </c>
      <c r="B44" s="128">
        <v>41609</v>
      </c>
      <c r="C44" s="29">
        <v>75298.69</v>
      </c>
      <c r="D44" s="29">
        <v>639.54999999999995</v>
      </c>
      <c r="E44" s="29">
        <v>639.54999999999995</v>
      </c>
      <c r="F44" s="29">
        <v>262.72000000000003</v>
      </c>
      <c r="G44" s="29">
        <v>251</v>
      </c>
      <c r="H44" s="29">
        <v>125.83</v>
      </c>
      <c r="I44" s="13">
        <v>0</v>
      </c>
    </row>
    <row r="45" spans="1:9" x14ac:dyDescent="0.25">
      <c r="A45" s="89">
        <v>41544</v>
      </c>
      <c r="B45" s="129">
        <v>41579</v>
      </c>
      <c r="C45" s="8">
        <v>75424.11</v>
      </c>
      <c r="D45" s="8">
        <v>639.54999999999995</v>
      </c>
      <c r="E45" s="8">
        <v>639.54999999999995</v>
      </c>
      <c r="F45" s="8">
        <v>262.72000000000003</v>
      </c>
      <c r="G45" s="74">
        <v>251.42</v>
      </c>
      <c r="H45" s="74">
        <v>125.42</v>
      </c>
      <c r="I45" s="14">
        <v>0</v>
      </c>
    </row>
    <row r="46" spans="1:9" x14ac:dyDescent="0.25">
      <c r="A46" s="89">
        <v>41516</v>
      </c>
      <c r="B46" s="129">
        <v>41548</v>
      </c>
      <c r="C46" s="8">
        <v>75549.11</v>
      </c>
      <c r="D46" s="8">
        <v>639.54999999999995</v>
      </c>
      <c r="E46" s="8">
        <v>639.54999999999995</v>
      </c>
      <c r="F46" s="8">
        <v>262.72000000000003</v>
      </c>
      <c r="G46" s="8">
        <v>241.83</v>
      </c>
      <c r="H46" s="8">
        <v>125</v>
      </c>
      <c r="I46" s="14">
        <v>0</v>
      </c>
    </row>
    <row r="47" spans="1:9" x14ac:dyDescent="0.25">
      <c r="A47" s="89">
        <v>41488</v>
      </c>
      <c r="B47" s="129">
        <v>41518</v>
      </c>
      <c r="C47" s="8">
        <v>75673.69</v>
      </c>
      <c r="D47" s="8">
        <v>639.54999999999995</v>
      </c>
      <c r="E47" s="8">
        <v>639.54999999999995</v>
      </c>
      <c r="F47" s="8">
        <v>262.72000000000003</v>
      </c>
      <c r="G47" s="8">
        <v>252.25</v>
      </c>
      <c r="H47" s="8">
        <v>124.58</v>
      </c>
      <c r="I47" s="14">
        <v>0</v>
      </c>
    </row>
    <row r="48" spans="1:9" x14ac:dyDescent="0.25">
      <c r="A48" s="89">
        <v>41460</v>
      </c>
      <c r="B48" s="129">
        <v>41487</v>
      </c>
      <c r="C48" s="8">
        <v>75797.86</v>
      </c>
      <c r="D48" s="8">
        <v>639.54999999999995</v>
      </c>
      <c r="E48" s="8">
        <v>639.54999999999995</v>
      </c>
      <c r="F48" s="8">
        <v>262.72000000000003</v>
      </c>
      <c r="G48" s="8">
        <v>252.25</v>
      </c>
      <c r="H48" s="8">
        <v>124.17</v>
      </c>
      <c r="I48" s="14">
        <v>0</v>
      </c>
    </row>
    <row r="49" spans="1:9" x14ac:dyDescent="0.25">
      <c r="A49" s="89">
        <v>41418</v>
      </c>
      <c r="B49" s="129">
        <v>41456</v>
      </c>
      <c r="C49" s="8">
        <v>75921.62</v>
      </c>
      <c r="D49" s="8">
        <v>639.54999999999995</v>
      </c>
      <c r="E49" s="8">
        <v>639.54999999999995</v>
      </c>
      <c r="F49" s="8">
        <v>262.72000000000003</v>
      </c>
      <c r="G49" s="8">
        <v>253.07</v>
      </c>
      <c r="H49" s="8">
        <v>123.76</v>
      </c>
      <c r="I49" s="14">
        <v>0</v>
      </c>
    </row>
    <row r="50" spans="1:9" x14ac:dyDescent="0.25">
      <c r="A50" s="89">
        <v>41392</v>
      </c>
      <c r="B50" s="129">
        <v>41426</v>
      </c>
      <c r="C50" s="8">
        <v>76044.97</v>
      </c>
      <c r="D50" s="8">
        <v>639.54999999999995</v>
      </c>
      <c r="E50" s="8">
        <v>639.54999999999995</v>
      </c>
      <c r="F50" s="8">
        <v>262.72000000000003</v>
      </c>
      <c r="G50" s="8">
        <v>253.48</v>
      </c>
      <c r="H50" s="8">
        <v>123.35</v>
      </c>
      <c r="I50" s="14">
        <v>0</v>
      </c>
    </row>
    <row r="51" spans="1:9" x14ac:dyDescent="0.25">
      <c r="A51" s="89">
        <v>41362</v>
      </c>
      <c r="B51" s="129">
        <v>41395</v>
      </c>
      <c r="C51" s="8">
        <v>76167.91</v>
      </c>
      <c r="D51" s="8">
        <v>639.54999999999995</v>
      </c>
      <c r="E51" s="8">
        <v>639.54999999999995</v>
      </c>
      <c r="F51" s="8">
        <v>262.72000000000003</v>
      </c>
      <c r="G51" s="8">
        <v>253.89</v>
      </c>
      <c r="H51" s="8">
        <v>122.94</v>
      </c>
      <c r="I51" s="14">
        <v>0</v>
      </c>
    </row>
    <row r="52" spans="1:9" x14ac:dyDescent="0.25">
      <c r="A52" s="89">
        <v>41334</v>
      </c>
      <c r="B52" s="129">
        <v>41365</v>
      </c>
      <c r="C52" s="8">
        <v>76290.44</v>
      </c>
      <c r="D52" s="8">
        <v>639.54999999999995</v>
      </c>
      <c r="E52" s="8">
        <v>639.54999999999995</v>
      </c>
      <c r="F52" s="8">
        <v>262.72000000000003</v>
      </c>
      <c r="G52" s="8">
        <v>254.3</v>
      </c>
      <c r="H52" s="8">
        <v>122.53</v>
      </c>
      <c r="I52" s="14">
        <v>0</v>
      </c>
    </row>
    <row r="53" spans="1:9" x14ac:dyDescent="0.25">
      <c r="A53" s="89">
        <v>41306</v>
      </c>
      <c r="B53" s="129">
        <v>41334</v>
      </c>
      <c r="C53" s="8">
        <v>76412.56</v>
      </c>
      <c r="D53" s="8">
        <v>632.09</v>
      </c>
      <c r="E53" s="8">
        <v>632.09</v>
      </c>
      <c r="F53" s="8">
        <v>255.26</v>
      </c>
      <c r="G53" s="8">
        <v>254.71</v>
      </c>
      <c r="H53" s="8">
        <v>122.12</v>
      </c>
      <c r="I53" s="14">
        <v>0</v>
      </c>
    </row>
    <row r="54" spans="1:9" x14ac:dyDescent="0.25">
      <c r="A54" s="89">
        <v>41274</v>
      </c>
      <c r="B54" s="129">
        <v>41306</v>
      </c>
      <c r="C54" s="8">
        <v>76534.28</v>
      </c>
      <c r="D54" s="8">
        <v>632.09</v>
      </c>
      <c r="E54" s="8">
        <v>632.09</v>
      </c>
      <c r="F54" s="8">
        <v>255.26</v>
      </c>
      <c r="G54" s="8">
        <v>255.11</v>
      </c>
      <c r="H54" s="8">
        <v>121.72</v>
      </c>
      <c r="I54" s="14">
        <v>0</v>
      </c>
    </row>
    <row r="55" spans="1:9" ht="15.75" thickBot="1" x14ac:dyDescent="0.3">
      <c r="A55" s="90">
        <v>41228</v>
      </c>
      <c r="B55" s="130">
        <v>41275</v>
      </c>
      <c r="C55" s="20">
        <v>76655.59</v>
      </c>
      <c r="D55" s="20">
        <v>632.09</v>
      </c>
      <c r="E55" s="20">
        <v>632.09</v>
      </c>
      <c r="F55" s="20">
        <v>255.26</v>
      </c>
      <c r="G55" s="20">
        <v>255.52</v>
      </c>
      <c r="H55" s="20">
        <v>121.31</v>
      </c>
      <c r="I55" s="15">
        <v>0</v>
      </c>
    </row>
    <row r="56" spans="1:9" x14ac:dyDescent="0.25">
      <c r="A56" s="156"/>
      <c r="B56" s="84"/>
      <c r="C56" s="138" t="s">
        <v>134</v>
      </c>
      <c r="D56" s="29">
        <f>SUM(D44:D55)</f>
        <v>7652.2200000000012</v>
      </c>
      <c r="E56" s="29">
        <f>SUM(E44:E55)</f>
        <v>7652.2200000000012</v>
      </c>
      <c r="F56" s="29">
        <f t="shared" ref="F56:H56" si="2">SUM(F44:F55)</f>
        <v>3130.2600000000011</v>
      </c>
      <c r="G56" s="29">
        <f t="shared" si="2"/>
        <v>3028.8300000000004</v>
      </c>
      <c r="H56" s="29">
        <f t="shared" si="2"/>
        <v>1482.7299999999998</v>
      </c>
      <c r="I56" s="13">
        <f t="shared" ref="I56" si="3">SUM(I44:I55)</f>
        <v>0</v>
      </c>
    </row>
    <row r="57" spans="1:9" ht="15.75" thickBot="1" x14ac:dyDescent="0.3">
      <c r="A57" s="157"/>
      <c r="B57" s="85"/>
      <c r="C57" s="58" t="s">
        <v>38</v>
      </c>
      <c r="D57" s="20">
        <f>AVERAGE(D44:D55)</f>
        <v>637.68500000000006</v>
      </c>
      <c r="E57" s="20"/>
      <c r="F57" s="12"/>
      <c r="G57" s="12"/>
      <c r="H57" s="12"/>
      <c r="I57" s="95"/>
    </row>
    <row r="58" spans="1:9" ht="16.5" thickBot="1" x14ac:dyDescent="0.3">
      <c r="A58" s="256">
        <v>2012</v>
      </c>
      <c r="B58" s="257">
        <v>2012</v>
      </c>
      <c r="C58" s="257"/>
      <c r="D58" s="257"/>
      <c r="E58" s="257"/>
      <c r="F58" s="257"/>
      <c r="G58" s="257"/>
      <c r="H58" s="257"/>
      <c r="I58" s="258"/>
    </row>
    <row r="59" spans="1:9" ht="15.75" thickBot="1" x14ac:dyDescent="0.3">
      <c r="A59" s="92" t="s">
        <v>147</v>
      </c>
      <c r="B59" s="91" t="s">
        <v>4</v>
      </c>
      <c r="C59" s="73" t="s">
        <v>136</v>
      </c>
      <c r="D59" s="73" t="s">
        <v>6</v>
      </c>
      <c r="E59" s="73" t="s">
        <v>153</v>
      </c>
      <c r="F59" s="73" t="s">
        <v>152</v>
      </c>
      <c r="G59" s="73" t="s">
        <v>146</v>
      </c>
      <c r="H59" s="73" t="s">
        <v>136</v>
      </c>
      <c r="I59" s="73" t="s">
        <v>145</v>
      </c>
    </row>
    <row r="60" spans="1:9" x14ac:dyDescent="0.25">
      <c r="A60" s="88">
        <v>41213</v>
      </c>
      <c r="B60" s="128">
        <v>41244</v>
      </c>
      <c r="C60" s="29">
        <v>76848.5</v>
      </c>
      <c r="D60" s="29">
        <v>632.09</v>
      </c>
      <c r="E60" s="29">
        <v>632.09</v>
      </c>
      <c r="F60" s="29">
        <v>255.26</v>
      </c>
      <c r="G60" s="29">
        <v>255.92</v>
      </c>
      <c r="H60" s="29">
        <v>120.91</v>
      </c>
      <c r="I60" s="13">
        <v>0</v>
      </c>
    </row>
    <row r="61" spans="1:9" x14ac:dyDescent="0.25">
      <c r="A61" s="89">
        <v>41186</v>
      </c>
      <c r="B61" s="129">
        <v>41214</v>
      </c>
      <c r="C61" s="8">
        <v>76968.77</v>
      </c>
      <c r="D61" s="8">
        <v>632.09</v>
      </c>
      <c r="E61" s="8">
        <v>632.09</v>
      </c>
      <c r="F61" s="8">
        <v>255.26</v>
      </c>
      <c r="G61" s="74">
        <v>256.56</v>
      </c>
      <c r="H61" s="74">
        <v>120.27</v>
      </c>
      <c r="I61" s="14">
        <v>0</v>
      </c>
    </row>
    <row r="62" spans="1:9" x14ac:dyDescent="0.25">
      <c r="A62" s="89">
        <v>41152</v>
      </c>
      <c r="B62" s="129">
        <v>41183</v>
      </c>
      <c r="C62" s="8">
        <v>77088.639999999999</v>
      </c>
      <c r="D62" s="8">
        <v>632.09</v>
      </c>
      <c r="E62" s="8">
        <v>632.09</v>
      </c>
      <c r="F62" s="8">
        <v>255.26</v>
      </c>
      <c r="G62" s="8">
        <v>256.95999999999998</v>
      </c>
      <c r="H62" s="8">
        <v>119.87</v>
      </c>
      <c r="I62" s="14">
        <v>0</v>
      </c>
    </row>
    <row r="63" spans="1:9" x14ac:dyDescent="0.25">
      <c r="A63" s="89">
        <v>41120</v>
      </c>
      <c r="B63" s="129">
        <v>41153</v>
      </c>
      <c r="C63" s="8">
        <v>77208.11</v>
      </c>
      <c r="D63" s="8">
        <v>642.76</v>
      </c>
      <c r="E63" s="8">
        <v>642.76</v>
      </c>
      <c r="F63" s="8">
        <v>265.93</v>
      </c>
      <c r="G63" s="8">
        <v>257.36</v>
      </c>
      <c r="H63" s="8">
        <v>119.47</v>
      </c>
      <c r="I63" s="14">
        <v>0</v>
      </c>
    </row>
    <row r="64" spans="1:9" x14ac:dyDescent="0.25">
      <c r="A64" s="89">
        <v>41078</v>
      </c>
      <c r="B64" s="129">
        <v>41122</v>
      </c>
      <c r="C64" s="8">
        <v>77327.179999999993</v>
      </c>
      <c r="D64" s="8">
        <v>642.76</v>
      </c>
      <c r="E64" s="8">
        <v>642.76</v>
      </c>
      <c r="F64" s="8">
        <v>265.93</v>
      </c>
      <c r="G64" s="8">
        <v>257.76</v>
      </c>
      <c r="H64" s="8">
        <v>119.07</v>
      </c>
      <c r="I64" s="14">
        <v>0</v>
      </c>
    </row>
    <row r="65" spans="1:10" x14ac:dyDescent="0.25">
      <c r="A65" s="89">
        <v>41054</v>
      </c>
      <c r="B65" s="129">
        <v>41091</v>
      </c>
      <c r="C65" s="8">
        <v>77445.86</v>
      </c>
      <c r="D65" s="8">
        <v>642.76</v>
      </c>
      <c r="E65" s="8">
        <v>642.76</v>
      </c>
      <c r="F65" s="8">
        <v>265.93</v>
      </c>
      <c r="G65" s="8">
        <v>258.14999999999998</v>
      </c>
      <c r="H65" s="8">
        <v>118.68</v>
      </c>
      <c r="I65" s="14">
        <v>0</v>
      </c>
    </row>
    <row r="66" spans="1:10" x14ac:dyDescent="0.25">
      <c r="A66" s="89">
        <v>41008</v>
      </c>
      <c r="B66" s="129">
        <v>41061</v>
      </c>
      <c r="C66" s="8">
        <v>77621.19</v>
      </c>
      <c r="D66" s="8">
        <v>642.76</v>
      </c>
      <c r="E66" s="8">
        <v>700</v>
      </c>
      <c r="F66" s="8">
        <v>265.93</v>
      </c>
      <c r="G66" s="8">
        <v>258.74</v>
      </c>
      <c r="H66" s="8">
        <v>175.33</v>
      </c>
      <c r="I66" s="14">
        <v>0</v>
      </c>
    </row>
    <row r="67" spans="1:10" x14ac:dyDescent="0.25">
      <c r="A67" s="89">
        <v>40997</v>
      </c>
      <c r="B67" s="129">
        <v>41030</v>
      </c>
      <c r="C67" s="8">
        <v>77795.94</v>
      </c>
      <c r="D67" s="8">
        <v>642.76</v>
      </c>
      <c r="E67" s="8">
        <v>700</v>
      </c>
      <c r="F67" s="8">
        <v>265.93</v>
      </c>
      <c r="G67" s="8">
        <v>259.32</v>
      </c>
      <c r="H67" s="8">
        <v>174.75</v>
      </c>
      <c r="I67" s="14">
        <v>0</v>
      </c>
    </row>
    <row r="68" spans="1:10" x14ac:dyDescent="0.25">
      <c r="A68" s="89">
        <v>40970</v>
      </c>
      <c r="B68" s="129">
        <v>41000</v>
      </c>
      <c r="C68" s="8">
        <v>77970.11</v>
      </c>
      <c r="D68" s="8">
        <v>642.76</v>
      </c>
      <c r="E68" s="8">
        <v>700</v>
      </c>
      <c r="F68" s="8">
        <v>265.93</v>
      </c>
      <c r="G68" s="8">
        <v>259.89999999999998</v>
      </c>
      <c r="H68" s="8">
        <v>174.17</v>
      </c>
      <c r="I68" s="14">
        <v>0</v>
      </c>
    </row>
    <row r="69" spans="1:10" x14ac:dyDescent="0.25">
      <c r="A69" s="89">
        <v>40942</v>
      </c>
      <c r="B69" s="129">
        <v>40969</v>
      </c>
      <c r="C69" s="8">
        <v>78143.7</v>
      </c>
      <c r="D69" s="8">
        <v>642.76</v>
      </c>
      <c r="E69" s="8">
        <v>700</v>
      </c>
      <c r="F69" s="8">
        <v>265.93</v>
      </c>
      <c r="G69" s="8">
        <v>260.48</v>
      </c>
      <c r="H69" s="8">
        <v>173.59</v>
      </c>
      <c r="I69" s="14">
        <v>0</v>
      </c>
    </row>
    <row r="70" spans="1:10" x14ac:dyDescent="0.25">
      <c r="A70" s="89">
        <v>40911</v>
      </c>
      <c r="B70" s="129">
        <v>40940</v>
      </c>
      <c r="C70" s="8">
        <v>78416.38</v>
      </c>
      <c r="D70" s="8">
        <v>642.76</v>
      </c>
      <c r="E70" s="8">
        <v>800</v>
      </c>
      <c r="F70" s="8">
        <v>265.93</v>
      </c>
      <c r="G70" s="8">
        <v>261.39</v>
      </c>
      <c r="H70" s="8">
        <v>272.68</v>
      </c>
      <c r="I70" s="14">
        <v>0</v>
      </c>
    </row>
    <row r="71" spans="1:10" ht="15.75" thickBot="1" x14ac:dyDescent="0.3">
      <c r="A71" s="90">
        <v>40869</v>
      </c>
      <c r="B71" s="130">
        <v>40909</v>
      </c>
      <c r="C71" s="20">
        <v>78588.490000000005</v>
      </c>
      <c r="D71" s="20">
        <v>642.76</v>
      </c>
      <c r="E71" s="20">
        <v>700</v>
      </c>
      <c r="F71" s="20">
        <v>265.93</v>
      </c>
      <c r="G71" s="20">
        <v>261.95999999999998</v>
      </c>
      <c r="H71" s="20">
        <v>172.11</v>
      </c>
      <c r="I71" s="15">
        <v>0</v>
      </c>
    </row>
    <row r="72" spans="1:10" x14ac:dyDescent="0.25">
      <c r="A72" s="156"/>
      <c r="B72" s="84"/>
      <c r="C72" s="138" t="s">
        <v>134</v>
      </c>
      <c r="D72" s="29">
        <f>SUM(D60:D71)</f>
        <v>7681.1100000000015</v>
      </c>
      <c r="E72" s="29">
        <f t="shared" ref="E72:H72" si="4">SUM(E60:E71)</f>
        <v>8124.55</v>
      </c>
      <c r="F72" s="29">
        <f t="shared" si="4"/>
        <v>3159.1499999999996</v>
      </c>
      <c r="G72" s="29">
        <f t="shared" si="4"/>
        <v>3104.5</v>
      </c>
      <c r="H72" s="29">
        <f t="shared" si="4"/>
        <v>1860.9</v>
      </c>
      <c r="I72" s="13">
        <f>SUM(I60:I71)</f>
        <v>0</v>
      </c>
    </row>
    <row r="73" spans="1:10" ht="15.75" thickBot="1" x14ac:dyDescent="0.3">
      <c r="A73" s="157"/>
      <c r="B73" s="85"/>
      <c r="C73" s="58" t="s">
        <v>38</v>
      </c>
      <c r="D73" s="20">
        <f>AVERAGE(D60:D71)</f>
        <v>640.09250000000009</v>
      </c>
      <c r="E73" s="20"/>
      <c r="F73" s="12"/>
      <c r="G73" s="12"/>
      <c r="H73" s="12"/>
      <c r="I73" s="95"/>
    </row>
    <row r="74" spans="1:10" ht="16.5" thickBot="1" x14ac:dyDescent="0.3">
      <c r="A74" s="256">
        <v>2011</v>
      </c>
      <c r="B74" s="257">
        <v>2011</v>
      </c>
      <c r="C74" s="257"/>
      <c r="D74" s="257"/>
      <c r="E74" s="257"/>
      <c r="F74" s="257"/>
      <c r="G74" s="257"/>
      <c r="H74" s="257"/>
      <c r="I74" s="258"/>
    </row>
    <row r="75" spans="1:10" ht="15.75" thickBot="1" x14ac:dyDescent="0.3">
      <c r="A75" s="92" t="s">
        <v>147</v>
      </c>
      <c r="B75" s="91" t="s">
        <v>4</v>
      </c>
      <c r="C75" s="73" t="s">
        <v>136</v>
      </c>
      <c r="D75" s="73" t="s">
        <v>5</v>
      </c>
      <c r="E75" s="73" t="s">
        <v>153</v>
      </c>
      <c r="F75" s="73" t="s">
        <v>152</v>
      </c>
      <c r="G75" s="73" t="s">
        <v>146</v>
      </c>
      <c r="H75" s="73" t="s">
        <v>136</v>
      </c>
      <c r="I75" s="73" t="s">
        <v>145</v>
      </c>
    </row>
    <row r="76" spans="1:10" x14ac:dyDescent="0.25">
      <c r="A76" s="88">
        <v>40841</v>
      </c>
      <c r="B76" s="128">
        <v>40878</v>
      </c>
      <c r="C76" s="29">
        <v>78588.490000000005</v>
      </c>
      <c r="D76" s="29">
        <v>642.76</v>
      </c>
      <c r="E76" s="29">
        <v>700</v>
      </c>
      <c r="F76" s="29">
        <v>265.93</v>
      </c>
      <c r="G76" s="29">
        <v>262.52999999999997</v>
      </c>
      <c r="H76" s="29">
        <v>171.54</v>
      </c>
      <c r="I76" s="13">
        <v>0</v>
      </c>
    </row>
    <row r="77" spans="1:10" x14ac:dyDescent="0.25">
      <c r="A77" s="89">
        <v>40830</v>
      </c>
      <c r="B77" s="129">
        <v>41944</v>
      </c>
      <c r="C77" s="8">
        <v>78760.03</v>
      </c>
      <c r="D77" s="8">
        <v>642.76</v>
      </c>
      <c r="E77" s="8">
        <v>700</v>
      </c>
      <c r="F77" s="8">
        <v>265.93</v>
      </c>
      <c r="G77" s="74">
        <v>263.10000000000002</v>
      </c>
      <c r="H77" s="74">
        <v>170.97</v>
      </c>
      <c r="I77" s="14">
        <v>0</v>
      </c>
      <c r="J77" s="113" t="s">
        <v>182</v>
      </c>
    </row>
    <row r="78" spans="1:10" x14ac:dyDescent="0.25">
      <c r="A78" s="86"/>
      <c r="B78" s="129">
        <v>40823</v>
      </c>
      <c r="C78" s="8">
        <v>78931</v>
      </c>
      <c r="D78" s="8">
        <v>584.61</v>
      </c>
      <c r="E78" s="8">
        <v>584.61</v>
      </c>
      <c r="F78" s="8">
        <v>584.61</v>
      </c>
      <c r="G78" s="8">
        <v>0</v>
      </c>
      <c r="H78" s="8">
        <v>0</v>
      </c>
      <c r="I78" s="14">
        <v>0</v>
      </c>
      <c r="J78" s="113" t="s">
        <v>181</v>
      </c>
    </row>
    <row r="79" spans="1:10" x14ac:dyDescent="0.25">
      <c r="A79" s="86"/>
      <c r="B79" s="40"/>
      <c r="C79" s="8"/>
      <c r="D79" s="8"/>
      <c r="E79" s="8"/>
      <c r="F79" s="8"/>
      <c r="G79" s="8"/>
      <c r="H79" s="8"/>
      <c r="I79" s="14"/>
    </row>
    <row r="80" spans="1:10" x14ac:dyDescent="0.25">
      <c r="A80" s="86"/>
      <c r="B80" s="40"/>
      <c r="C80" s="8"/>
      <c r="D80" s="8"/>
      <c r="E80" s="8"/>
      <c r="F80" s="8"/>
      <c r="G80" s="8"/>
      <c r="H80" s="8"/>
      <c r="I80" s="14"/>
    </row>
    <row r="81" spans="1:9" x14ac:dyDescent="0.25">
      <c r="A81" s="86"/>
      <c r="B81" s="40"/>
      <c r="C81" s="8"/>
      <c r="D81" s="8"/>
      <c r="E81" s="8"/>
      <c r="F81" s="8"/>
      <c r="G81" s="8"/>
      <c r="H81" s="8"/>
      <c r="I81" s="14"/>
    </row>
    <row r="82" spans="1:9" x14ac:dyDescent="0.25">
      <c r="A82" s="86"/>
      <c r="B82" s="40"/>
      <c r="C82" s="8"/>
      <c r="D82" s="8"/>
      <c r="E82" s="8"/>
      <c r="F82" s="8"/>
      <c r="G82" s="8"/>
      <c r="H82" s="8"/>
      <c r="I82" s="14"/>
    </row>
    <row r="83" spans="1:9" x14ac:dyDescent="0.25">
      <c r="A83" s="86"/>
      <c r="B83" s="40"/>
      <c r="C83" s="8"/>
      <c r="D83" s="8"/>
      <c r="E83" s="8"/>
      <c r="F83" s="8"/>
      <c r="G83" s="8"/>
      <c r="H83" s="8"/>
      <c r="I83" s="14"/>
    </row>
    <row r="84" spans="1:9" x14ac:dyDescent="0.25">
      <c r="A84" s="86"/>
      <c r="B84" s="40"/>
      <c r="C84" s="8"/>
      <c r="D84" s="8"/>
      <c r="E84" s="8"/>
      <c r="F84" s="8"/>
      <c r="G84" s="8"/>
      <c r="H84" s="8"/>
      <c r="I84" s="14"/>
    </row>
    <row r="85" spans="1:9" x14ac:dyDescent="0.25">
      <c r="A85" s="86"/>
      <c r="B85" s="40"/>
      <c r="C85" s="8"/>
      <c r="D85" s="8"/>
      <c r="E85" s="8"/>
      <c r="F85" s="8"/>
      <c r="G85" s="8"/>
      <c r="H85" s="8"/>
      <c r="I85" s="14"/>
    </row>
    <row r="86" spans="1:9" x14ac:dyDescent="0.25">
      <c r="A86" s="86"/>
      <c r="B86" s="40"/>
      <c r="C86" s="8"/>
      <c r="D86" s="8"/>
      <c r="E86" s="8"/>
      <c r="F86" s="8"/>
      <c r="G86" s="8"/>
      <c r="H86" s="8"/>
      <c r="I86" s="14"/>
    </row>
    <row r="87" spans="1:9" ht="15.75" thickBot="1" x14ac:dyDescent="0.3">
      <c r="A87" s="87"/>
      <c r="B87" s="41"/>
      <c r="C87" s="20"/>
      <c r="D87" s="20"/>
      <c r="E87" s="20"/>
      <c r="F87" s="20"/>
      <c r="G87" s="20"/>
      <c r="H87" s="20"/>
      <c r="I87" s="15"/>
    </row>
    <row r="88" spans="1:9" x14ac:dyDescent="0.25">
      <c r="A88" s="156"/>
      <c r="B88" s="84"/>
      <c r="C88" s="138" t="s">
        <v>134</v>
      </c>
      <c r="D88" s="29">
        <f>SUM(D76:D87)</f>
        <v>1870.13</v>
      </c>
      <c r="E88" s="29">
        <f t="shared" ref="E88:I88" si="5">SUM(E76:E87)</f>
        <v>1984.6100000000001</v>
      </c>
      <c r="F88" s="29">
        <f t="shared" si="5"/>
        <v>1116.47</v>
      </c>
      <c r="G88" s="29">
        <f t="shared" si="5"/>
        <v>525.63</v>
      </c>
      <c r="H88" s="29">
        <f t="shared" si="5"/>
        <v>342.51</v>
      </c>
      <c r="I88" s="13">
        <f t="shared" si="5"/>
        <v>0</v>
      </c>
    </row>
    <row r="89" spans="1:9" ht="15.75" thickBot="1" x14ac:dyDescent="0.3">
      <c r="A89" s="157"/>
      <c r="B89" s="85"/>
      <c r="C89" s="58" t="s">
        <v>38</v>
      </c>
      <c r="D89" s="20">
        <f>AVERAGE(D76:D78)</f>
        <v>623.37666666666667</v>
      </c>
      <c r="E89" s="20"/>
      <c r="F89" s="12"/>
      <c r="G89" s="12"/>
      <c r="H89" s="12"/>
      <c r="I89" s="95"/>
    </row>
  </sheetData>
  <sortState ref="B55:D68">
    <sortCondition descending="1" ref="B55"/>
  </sortState>
  <mergeCells count="8">
    <mergeCell ref="A42:I42"/>
    <mergeCell ref="A58:I58"/>
    <mergeCell ref="A74:I74"/>
    <mergeCell ref="L13:M13"/>
    <mergeCell ref="L12:M12"/>
    <mergeCell ref="A26:I26"/>
    <mergeCell ref="B1:E1"/>
    <mergeCell ref="A10:I10"/>
  </mergeCells>
  <pageMargins left="0.7" right="0.7" top="0.75" bottom="0.75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9"/>
  <sheetViews>
    <sheetView workbookViewId="0">
      <selection activeCell="H13" sqref="H13"/>
    </sheetView>
  </sheetViews>
  <sheetFormatPr defaultColWidth="55.85546875" defaultRowHeight="15" x14ac:dyDescent="0.25"/>
  <cols>
    <col min="1" max="1" width="15" style="111" bestFit="1" customWidth="1"/>
    <col min="2" max="2" width="11.85546875" style="111" bestFit="1" customWidth="1"/>
    <col min="3" max="3" width="10.5703125" style="111" bestFit="1" customWidth="1"/>
    <col min="4" max="4" width="12.140625" style="111" bestFit="1" customWidth="1"/>
    <col min="5" max="5" width="14.5703125" style="111" bestFit="1" customWidth="1"/>
    <col min="6" max="6" width="13.42578125" style="111" bestFit="1" customWidth="1"/>
    <col min="7" max="7" width="11.5703125" style="111" bestFit="1" customWidth="1"/>
    <col min="8" max="8" width="15" style="111" bestFit="1" customWidth="1"/>
    <col min="9" max="9" width="13.42578125" style="111" bestFit="1" customWidth="1"/>
    <col min="10" max="10" width="11.5703125" style="111" bestFit="1" customWidth="1"/>
    <col min="11" max="11" width="12.140625" style="111" bestFit="1" customWidth="1"/>
    <col min="12" max="12" width="14.5703125" style="111" bestFit="1" customWidth="1"/>
    <col min="13" max="14" width="8" style="111" bestFit="1" customWidth="1"/>
    <col min="15" max="16384" width="55.85546875" style="111"/>
  </cols>
  <sheetData>
    <row r="1" spans="1:14" ht="15.75" thickBot="1" x14ac:dyDescent="0.3">
      <c r="B1" s="249" t="s">
        <v>207</v>
      </c>
      <c r="C1" s="250"/>
      <c r="D1" s="251"/>
      <c r="E1" s="262" t="s">
        <v>205</v>
      </c>
      <c r="F1" s="263"/>
      <c r="G1" s="264"/>
      <c r="H1" s="262" t="s">
        <v>206</v>
      </c>
      <c r="I1" s="263"/>
      <c r="J1" s="264"/>
    </row>
    <row r="2" spans="1:14" ht="15.75" thickBot="1" x14ac:dyDescent="0.3">
      <c r="B2" s="6" t="s">
        <v>214</v>
      </c>
      <c r="C2" s="142" t="s">
        <v>208</v>
      </c>
      <c r="D2" s="142" t="s">
        <v>209</v>
      </c>
      <c r="E2" s="92" t="s">
        <v>25</v>
      </c>
      <c r="F2" s="142" t="s">
        <v>169</v>
      </c>
      <c r="G2" s="92" t="s">
        <v>170</v>
      </c>
      <c r="H2" s="92" t="s">
        <v>25</v>
      </c>
      <c r="I2" s="142" t="s">
        <v>169</v>
      </c>
      <c r="J2" s="92" t="s">
        <v>170</v>
      </c>
    </row>
    <row r="3" spans="1:14" x14ac:dyDescent="0.25">
      <c r="B3" s="175" t="s">
        <v>205</v>
      </c>
      <c r="C3" s="28">
        <f>F8</f>
        <v>2974.3199999999997</v>
      </c>
      <c r="D3" s="69">
        <f>G8</f>
        <v>63.145397727272723</v>
      </c>
      <c r="E3" s="176">
        <v>2015</v>
      </c>
      <c r="F3" s="161">
        <f>D24</f>
        <v>791.93999999999994</v>
      </c>
      <c r="G3" s="13">
        <f>D25</f>
        <v>65.99499999999999</v>
      </c>
      <c r="H3" s="176">
        <v>2015</v>
      </c>
      <c r="I3" s="161">
        <f>K24</f>
        <v>480</v>
      </c>
      <c r="J3" s="13">
        <f>K25</f>
        <v>40</v>
      </c>
    </row>
    <row r="4" spans="1:14" ht="15.75" thickBot="1" x14ac:dyDescent="0.3">
      <c r="B4" s="162" t="s">
        <v>206</v>
      </c>
      <c r="C4" s="154">
        <f>I5</f>
        <v>563</v>
      </c>
      <c r="D4" s="127">
        <f>J5</f>
        <v>33.833333333333336</v>
      </c>
      <c r="E4" s="177">
        <v>2014</v>
      </c>
      <c r="F4" s="21">
        <f>D40</f>
        <v>796.56</v>
      </c>
      <c r="G4" s="14">
        <f>D41</f>
        <v>66.38</v>
      </c>
      <c r="H4" s="177">
        <v>2014</v>
      </c>
      <c r="I4" s="21">
        <f>K40</f>
        <v>83</v>
      </c>
      <c r="J4" s="14">
        <f>K41</f>
        <v>27.666666666666668</v>
      </c>
    </row>
    <row r="5" spans="1:14" ht="15.75" thickBot="1" x14ac:dyDescent="0.3">
      <c r="B5" s="134" t="s">
        <v>132</v>
      </c>
      <c r="C5" s="30">
        <f>SUM(C3:C4)</f>
        <v>3537.3199999999997</v>
      </c>
      <c r="D5" s="48">
        <f>AVERAGE(D3:D4)</f>
        <v>48.489365530303033</v>
      </c>
      <c r="E5" s="177">
        <v>2013</v>
      </c>
      <c r="F5" s="21">
        <f>D56</f>
        <v>623.25</v>
      </c>
      <c r="G5" s="14">
        <f>D57</f>
        <v>56.659090909090907</v>
      </c>
      <c r="H5" s="135" t="s">
        <v>3</v>
      </c>
      <c r="I5" s="30">
        <f>SUM(I3:I4)</f>
        <v>563</v>
      </c>
      <c r="J5" s="48">
        <f>AVERAGE(J3:J4)</f>
        <v>33.833333333333336</v>
      </c>
    </row>
    <row r="6" spans="1:14" x14ac:dyDescent="0.25">
      <c r="E6" s="162">
        <v>2012</v>
      </c>
      <c r="F6" s="21">
        <f>D72</f>
        <v>762.56999999999994</v>
      </c>
      <c r="G6" s="14">
        <f>D73</f>
        <v>63.547499999999992</v>
      </c>
    </row>
    <row r="7" spans="1:14" ht="15.75" thickBot="1" x14ac:dyDescent="0.3">
      <c r="E7" s="162">
        <v>2011</v>
      </c>
      <c r="F7" s="174">
        <f>D88</f>
        <v>205.54000000000002</v>
      </c>
      <c r="G7" s="65">
        <f>D89</f>
        <v>51.716666666666669</v>
      </c>
    </row>
    <row r="8" spans="1:14" ht="15.75" thickBot="1" x14ac:dyDescent="0.3">
      <c r="E8" s="134" t="s">
        <v>3</v>
      </c>
      <c r="F8" s="30">
        <f>SUM(F3:F6)</f>
        <v>2974.3199999999997</v>
      </c>
      <c r="G8" s="48">
        <f>AVERAGE(G3:G6)</f>
        <v>63.145397727272723</v>
      </c>
    </row>
    <row r="9" spans="1:14" ht="15.75" thickBot="1" x14ac:dyDescent="0.3"/>
    <row r="10" spans="1:14" ht="15.75" thickBot="1" x14ac:dyDescent="0.3">
      <c r="A10" s="259" t="s">
        <v>158</v>
      </c>
      <c r="B10" s="260"/>
      <c r="C10" s="260"/>
      <c r="D10" s="260"/>
      <c r="E10" s="260"/>
      <c r="F10" s="260"/>
      <c r="G10" s="261"/>
      <c r="H10" s="260" t="s">
        <v>204</v>
      </c>
      <c r="I10" s="260"/>
      <c r="J10" s="260"/>
      <c r="K10" s="260"/>
      <c r="L10" s="260"/>
      <c r="M10" s="260"/>
      <c r="N10" s="261"/>
    </row>
    <row r="11" spans="1:14" x14ac:dyDescent="0.25">
      <c r="A11" s="137" t="s">
        <v>147</v>
      </c>
      <c r="B11" s="137" t="s">
        <v>135</v>
      </c>
      <c r="C11" s="138" t="s">
        <v>139</v>
      </c>
      <c r="D11" s="138" t="s">
        <v>6</v>
      </c>
      <c r="E11" s="61" t="s">
        <v>144</v>
      </c>
      <c r="F11" s="61" t="s">
        <v>145</v>
      </c>
      <c r="G11" s="57" t="s">
        <v>146</v>
      </c>
      <c r="H11" s="137" t="s">
        <v>147</v>
      </c>
      <c r="I11" s="137" t="s">
        <v>135</v>
      </c>
      <c r="J11" s="138" t="s">
        <v>139</v>
      </c>
      <c r="K11" s="138" t="s">
        <v>6</v>
      </c>
      <c r="L11" s="61" t="s">
        <v>144</v>
      </c>
      <c r="M11" s="61" t="s">
        <v>145</v>
      </c>
      <c r="N11" s="57" t="s">
        <v>146</v>
      </c>
    </row>
    <row r="12" spans="1:14" x14ac:dyDescent="0.25">
      <c r="A12" s="75">
        <v>42314</v>
      </c>
      <c r="B12" s="1">
        <v>42339</v>
      </c>
      <c r="C12" s="55">
        <v>670.01</v>
      </c>
      <c r="D12" s="55">
        <v>52.38</v>
      </c>
      <c r="E12" s="55">
        <v>52.38</v>
      </c>
      <c r="F12" s="55">
        <v>0</v>
      </c>
      <c r="G12" s="65">
        <v>0</v>
      </c>
      <c r="H12" s="75"/>
      <c r="I12" s="1">
        <v>42343</v>
      </c>
      <c r="J12" s="55">
        <v>486.79</v>
      </c>
      <c r="K12" s="55">
        <v>35</v>
      </c>
      <c r="L12" s="55"/>
      <c r="M12" s="55">
        <v>0</v>
      </c>
      <c r="N12" s="65">
        <v>0</v>
      </c>
    </row>
    <row r="13" spans="1:14" x14ac:dyDescent="0.25">
      <c r="A13" s="75">
        <v>42284</v>
      </c>
      <c r="B13" s="75">
        <v>42309</v>
      </c>
      <c r="C13" s="8">
        <v>722.39</v>
      </c>
      <c r="D13" s="8">
        <v>52.38</v>
      </c>
      <c r="E13" s="8">
        <v>52.38</v>
      </c>
      <c r="F13" s="8">
        <v>0</v>
      </c>
      <c r="G13" s="14">
        <v>0</v>
      </c>
      <c r="H13" s="75">
        <v>42290</v>
      </c>
      <c r="I13" s="1">
        <v>42313</v>
      </c>
      <c r="J13" s="8">
        <v>521.79</v>
      </c>
      <c r="K13" s="8">
        <v>35</v>
      </c>
      <c r="L13" s="8">
        <v>35</v>
      </c>
      <c r="M13" s="8">
        <v>0</v>
      </c>
      <c r="N13" s="14">
        <v>0</v>
      </c>
    </row>
    <row r="14" spans="1:14" x14ac:dyDescent="0.25">
      <c r="A14" s="75">
        <v>42253</v>
      </c>
      <c r="B14" s="75">
        <v>42278</v>
      </c>
      <c r="C14" s="8">
        <v>722.39</v>
      </c>
      <c r="D14" s="8">
        <v>52.38</v>
      </c>
      <c r="E14" s="8">
        <v>52.38</v>
      </c>
      <c r="F14" s="8">
        <v>0</v>
      </c>
      <c r="G14" s="14">
        <v>0</v>
      </c>
      <c r="H14" s="75">
        <v>42258</v>
      </c>
      <c r="I14" s="75">
        <v>42282</v>
      </c>
      <c r="J14" s="8">
        <v>556.79</v>
      </c>
      <c r="K14" s="8">
        <v>35</v>
      </c>
      <c r="L14" s="8">
        <v>35</v>
      </c>
      <c r="M14" s="8">
        <v>0</v>
      </c>
      <c r="N14" s="14">
        <v>0</v>
      </c>
    </row>
    <row r="15" spans="1:14" x14ac:dyDescent="0.25">
      <c r="A15" s="75">
        <v>42223</v>
      </c>
      <c r="B15" s="75">
        <v>42248</v>
      </c>
      <c r="C15" s="8">
        <v>774.77</v>
      </c>
      <c r="D15" s="8">
        <v>52.38</v>
      </c>
      <c r="E15" s="8">
        <v>90.38</v>
      </c>
      <c r="F15" s="8">
        <v>0</v>
      </c>
      <c r="G15" s="14"/>
      <c r="H15" s="75">
        <v>42229</v>
      </c>
      <c r="I15" s="75">
        <v>42252</v>
      </c>
      <c r="J15" s="8">
        <v>591.79</v>
      </c>
      <c r="K15" s="8">
        <v>35</v>
      </c>
      <c r="L15" s="8">
        <v>35</v>
      </c>
      <c r="M15" s="8">
        <v>0</v>
      </c>
      <c r="N15" s="14">
        <v>0</v>
      </c>
    </row>
    <row r="16" spans="1:14" x14ac:dyDescent="0.25">
      <c r="A16" s="75">
        <v>42192</v>
      </c>
      <c r="B16" s="75">
        <v>42217</v>
      </c>
      <c r="C16" s="8">
        <v>865.15</v>
      </c>
      <c r="D16" s="8">
        <v>90.38</v>
      </c>
      <c r="E16" s="8">
        <v>104.76</v>
      </c>
      <c r="F16" s="8">
        <v>38</v>
      </c>
      <c r="G16" s="14">
        <v>0</v>
      </c>
      <c r="H16" s="75">
        <v>42198</v>
      </c>
      <c r="I16" s="75">
        <v>42221</v>
      </c>
      <c r="J16" s="8">
        <v>626.79</v>
      </c>
      <c r="K16" s="8">
        <v>35</v>
      </c>
      <c r="L16" s="8">
        <v>35</v>
      </c>
      <c r="M16" s="8">
        <v>0</v>
      </c>
      <c r="N16" s="14">
        <v>0</v>
      </c>
    </row>
    <row r="17" spans="1:14" x14ac:dyDescent="0.25">
      <c r="A17" s="75">
        <v>42160</v>
      </c>
      <c r="B17" s="75">
        <v>42186</v>
      </c>
      <c r="C17" s="8">
        <v>969.91</v>
      </c>
      <c r="D17" s="8">
        <v>142.76</v>
      </c>
      <c r="E17" s="8">
        <v>0</v>
      </c>
      <c r="F17" s="8">
        <v>38</v>
      </c>
      <c r="G17" s="14">
        <v>0</v>
      </c>
      <c r="H17" s="75">
        <v>42167</v>
      </c>
      <c r="I17" s="75">
        <v>42190</v>
      </c>
      <c r="J17" s="8">
        <v>661.79</v>
      </c>
      <c r="K17" s="8">
        <v>35</v>
      </c>
      <c r="L17" s="8">
        <v>35</v>
      </c>
      <c r="M17" s="8">
        <v>0</v>
      </c>
      <c r="N17" s="14">
        <v>0</v>
      </c>
    </row>
    <row r="18" spans="1:14" x14ac:dyDescent="0.25">
      <c r="A18" s="75">
        <v>42131</v>
      </c>
      <c r="B18" s="75">
        <v>42156</v>
      </c>
      <c r="C18" s="8">
        <v>931.91</v>
      </c>
      <c r="D18" s="8">
        <v>52.38</v>
      </c>
      <c r="E18" s="8">
        <v>52.38</v>
      </c>
      <c r="F18" s="8">
        <v>0</v>
      </c>
      <c r="G18" s="14">
        <v>0</v>
      </c>
      <c r="H18" s="75">
        <v>42137</v>
      </c>
      <c r="I18" s="75">
        <v>42160</v>
      </c>
      <c r="J18" s="8">
        <v>696.79</v>
      </c>
      <c r="K18" s="8">
        <v>35</v>
      </c>
      <c r="L18" s="8">
        <v>70</v>
      </c>
      <c r="M18" s="8">
        <v>-25</v>
      </c>
      <c r="N18" s="14">
        <v>0</v>
      </c>
    </row>
    <row r="19" spans="1:14" x14ac:dyDescent="0.25">
      <c r="A19" s="75">
        <v>42100</v>
      </c>
      <c r="B19" s="75">
        <v>42125</v>
      </c>
      <c r="C19" s="8">
        <v>984.29</v>
      </c>
      <c r="D19" s="8">
        <v>52.38</v>
      </c>
      <c r="E19" s="8">
        <v>52.38</v>
      </c>
      <c r="F19" s="8">
        <v>0</v>
      </c>
      <c r="G19" s="14">
        <v>0</v>
      </c>
      <c r="H19" s="75">
        <v>42106</v>
      </c>
      <c r="I19" s="75">
        <v>42129</v>
      </c>
      <c r="J19" s="8">
        <v>791.79</v>
      </c>
      <c r="K19" s="8">
        <v>95</v>
      </c>
      <c r="L19" s="8">
        <v>0</v>
      </c>
      <c r="M19" s="8">
        <v>25</v>
      </c>
      <c r="N19" s="14">
        <v>0</v>
      </c>
    </row>
    <row r="20" spans="1:14" x14ac:dyDescent="0.25">
      <c r="A20" s="75">
        <v>42069</v>
      </c>
      <c r="B20" s="75">
        <v>42095</v>
      </c>
      <c r="C20" s="8">
        <v>1036.67</v>
      </c>
      <c r="D20" s="8">
        <v>52.38</v>
      </c>
      <c r="E20" s="8">
        <v>52.38</v>
      </c>
      <c r="F20" s="8">
        <v>0</v>
      </c>
      <c r="G20" s="14">
        <v>0</v>
      </c>
      <c r="H20" s="75">
        <v>42076</v>
      </c>
      <c r="I20" s="75">
        <v>42099</v>
      </c>
      <c r="J20" s="8">
        <v>766.79</v>
      </c>
      <c r="K20" s="8">
        <v>35</v>
      </c>
      <c r="L20" s="8">
        <v>35</v>
      </c>
      <c r="M20" s="8">
        <v>0</v>
      </c>
      <c r="N20" s="14">
        <v>0</v>
      </c>
    </row>
    <row r="21" spans="1:14" x14ac:dyDescent="0.25">
      <c r="A21" s="75">
        <v>42039</v>
      </c>
      <c r="B21" s="75">
        <v>42064</v>
      </c>
      <c r="C21" s="8">
        <v>1089.05</v>
      </c>
      <c r="D21" s="8">
        <v>52.38</v>
      </c>
      <c r="E21" s="8">
        <v>52.38</v>
      </c>
      <c r="F21" s="8">
        <v>0</v>
      </c>
      <c r="G21" s="14">
        <v>0</v>
      </c>
      <c r="H21" s="75">
        <v>42045</v>
      </c>
      <c r="I21" s="75">
        <v>42068</v>
      </c>
      <c r="J21" s="8">
        <v>801.79</v>
      </c>
      <c r="K21" s="8">
        <v>35</v>
      </c>
      <c r="L21" s="8">
        <v>35</v>
      </c>
      <c r="M21" s="8">
        <v>0</v>
      </c>
      <c r="N21" s="14">
        <v>0</v>
      </c>
    </row>
    <row r="22" spans="1:14" x14ac:dyDescent="0.25">
      <c r="A22" s="75">
        <v>42011</v>
      </c>
      <c r="B22" s="75">
        <v>42036</v>
      </c>
      <c r="C22" s="8">
        <v>1141.43</v>
      </c>
      <c r="D22" s="8">
        <v>52.38</v>
      </c>
      <c r="E22" s="8">
        <v>87.38</v>
      </c>
      <c r="F22" s="8">
        <v>0</v>
      </c>
      <c r="G22" s="14">
        <v>0</v>
      </c>
      <c r="H22" s="75">
        <v>42017</v>
      </c>
      <c r="I22" s="75">
        <v>42040</v>
      </c>
      <c r="J22" s="8">
        <v>836.79</v>
      </c>
      <c r="K22" s="8">
        <v>35</v>
      </c>
      <c r="L22" s="8">
        <v>35</v>
      </c>
      <c r="M22" s="8">
        <v>0</v>
      </c>
      <c r="N22" s="14">
        <v>0</v>
      </c>
    </row>
    <row r="23" spans="1:14" ht="15.75" thickBot="1" x14ac:dyDescent="0.3">
      <c r="A23" s="75">
        <v>41980</v>
      </c>
      <c r="B23" s="131">
        <v>42005</v>
      </c>
      <c r="C23" s="59">
        <v>1228.81</v>
      </c>
      <c r="D23" s="59">
        <v>87.38</v>
      </c>
      <c r="E23" s="59">
        <v>52.38</v>
      </c>
      <c r="F23" s="59">
        <v>35</v>
      </c>
      <c r="G23" s="66">
        <v>0</v>
      </c>
      <c r="H23" s="75">
        <v>41985</v>
      </c>
      <c r="I23" s="131">
        <v>42009</v>
      </c>
      <c r="J23" s="59">
        <v>871.79</v>
      </c>
      <c r="K23" s="59">
        <v>35</v>
      </c>
      <c r="L23" s="59">
        <v>35</v>
      </c>
      <c r="M23" s="59">
        <v>0</v>
      </c>
      <c r="N23" s="66">
        <v>0</v>
      </c>
    </row>
    <row r="24" spans="1:14" x14ac:dyDescent="0.25">
      <c r="A24" s="70"/>
      <c r="B24" s="67"/>
      <c r="C24" s="138" t="s">
        <v>134</v>
      </c>
      <c r="D24" s="29">
        <f>SUM(D11:D23)</f>
        <v>791.93999999999994</v>
      </c>
      <c r="E24" s="29">
        <f t="shared" ref="E24:G24" si="0">SUM(E11:E23)</f>
        <v>701.56000000000006</v>
      </c>
      <c r="F24" s="29">
        <f t="shared" si="0"/>
        <v>111</v>
      </c>
      <c r="G24" s="13">
        <f t="shared" si="0"/>
        <v>0</v>
      </c>
      <c r="H24" s="82"/>
      <c r="I24" s="67"/>
      <c r="J24" s="138" t="s">
        <v>134</v>
      </c>
      <c r="K24" s="29">
        <f>SUM(K11:K23)</f>
        <v>480</v>
      </c>
      <c r="L24" s="29">
        <f t="shared" ref="L24:N24" si="1">SUM(L11:L23)</f>
        <v>385</v>
      </c>
      <c r="M24" s="29">
        <f t="shared" si="1"/>
        <v>0</v>
      </c>
      <c r="N24" s="13">
        <f t="shared" si="1"/>
        <v>0</v>
      </c>
    </row>
    <row r="25" spans="1:14" ht="15.75" thickBot="1" x14ac:dyDescent="0.3">
      <c r="A25" s="72"/>
      <c r="B25" s="139"/>
      <c r="C25" s="64" t="s">
        <v>38</v>
      </c>
      <c r="D25" s="20">
        <f>AVERAGE(D11:D23)</f>
        <v>65.99499999999999</v>
      </c>
      <c r="E25" s="20"/>
      <c r="F25" s="20"/>
      <c r="G25" s="15"/>
      <c r="H25" s="83"/>
      <c r="I25" s="139"/>
      <c r="J25" s="64" t="s">
        <v>38</v>
      </c>
      <c r="K25" s="20">
        <f>AVERAGE(K11:K23)</f>
        <v>40</v>
      </c>
      <c r="L25" s="20"/>
      <c r="M25" s="20"/>
      <c r="N25" s="15"/>
    </row>
    <row r="26" spans="1:14" ht="15.75" thickBot="1" x14ac:dyDescent="0.3">
      <c r="A26" s="259" t="s">
        <v>150</v>
      </c>
      <c r="B26" s="260" t="s">
        <v>137</v>
      </c>
      <c r="C26" s="260"/>
      <c r="D26" s="260"/>
      <c r="E26" s="260"/>
      <c r="F26" s="260"/>
      <c r="G26" s="261"/>
      <c r="H26" s="260" t="s">
        <v>151</v>
      </c>
      <c r="I26" s="260" t="s">
        <v>140</v>
      </c>
      <c r="J26" s="260"/>
      <c r="K26" s="260"/>
      <c r="L26" s="260"/>
      <c r="M26" s="260"/>
      <c r="N26" s="261"/>
    </row>
    <row r="27" spans="1:14" x14ac:dyDescent="0.25">
      <c r="A27" s="137" t="s">
        <v>147</v>
      </c>
      <c r="B27" s="137" t="s">
        <v>135</v>
      </c>
      <c r="C27" s="138" t="s">
        <v>139</v>
      </c>
      <c r="D27" s="138" t="s">
        <v>6</v>
      </c>
      <c r="E27" s="61" t="s">
        <v>144</v>
      </c>
      <c r="F27" s="61" t="s">
        <v>145</v>
      </c>
      <c r="G27" s="57" t="s">
        <v>146</v>
      </c>
      <c r="H27" s="137" t="s">
        <v>147</v>
      </c>
      <c r="I27" s="137" t="s">
        <v>135</v>
      </c>
      <c r="J27" s="138" t="s">
        <v>139</v>
      </c>
      <c r="K27" s="138" t="s">
        <v>6</v>
      </c>
      <c r="L27" s="61" t="s">
        <v>144</v>
      </c>
      <c r="M27" s="61" t="s">
        <v>145</v>
      </c>
      <c r="N27" s="57" t="s">
        <v>146</v>
      </c>
    </row>
    <row r="28" spans="1:14" x14ac:dyDescent="0.25">
      <c r="A28" s="75">
        <v>41949</v>
      </c>
      <c r="B28" s="75">
        <v>41974</v>
      </c>
      <c r="C28" s="55">
        <v>1246.19</v>
      </c>
      <c r="D28" s="55">
        <v>52.38</v>
      </c>
      <c r="E28" s="55">
        <v>52.38</v>
      </c>
      <c r="F28" s="55">
        <v>0</v>
      </c>
      <c r="G28" s="65">
        <v>0</v>
      </c>
      <c r="H28" s="75">
        <v>41955</v>
      </c>
      <c r="I28" s="1">
        <v>41978</v>
      </c>
      <c r="J28" s="55">
        <f>J29-K29</f>
        <v>906.79</v>
      </c>
      <c r="K28" s="55">
        <v>35</v>
      </c>
      <c r="L28" s="55">
        <v>35</v>
      </c>
      <c r="M28" s="55">
        <v>0</v>
      </c>
      <c r="N28" s="65">
        <v>0</v>
      </c>
    </row>
    <row r="29" spans="1:14" x14ac:dyDescent="0.25">
      <c r="A29" s="75">
        <v>41919</v>
      </c>
      <c r="B29" s="75">
        <v>41944</v>
      </c>
      <c r="C29" s="8">
        <v>1298.57</v>
      </c>
      <c r="D29" s="8">
        <v>52.38</v>
      </c>
      <c r="E29" s="8">
        <v>52.38</v>
      </c>
      <c r="F29" s="8">
        <v>0</v>
      </c>
      <c r="G29" s="14">
        <v>0</v>
      </c>
      <c r="H29" s="75">
        <v>41925</v>
      </c>
      <c r="I29" s="1">
        <v>41948</v>
      </c>
      <c r="J29" s="8">
        <v>941.79</v>
      </c>
      <c r="K29" s="8">
        <v>35</v>
      </c>
      <c r="L29" s="8">
        <v>35</v>
      </c>
      <c r="M29" s="8">
        <v>0</v>
      </c>
      <c r="N29" s="14">
        <v>0</v>
      </c>
    </row>
    <row r="30" spans="1:14" x14ac:dyDescent="0.25">
      <c r="A30" s="75">
        <v>41887</v>
      </c>
      <c r="B30" s="75">
        <v>41913</v>
      </c>
      <c r="C30" s="8">
        <v>1350.95</v>
      </c>
      <c r="D30" s="8">
        <v>52.38</v>
      </c>
      <c r="E30" s="8">
        <v>88.38</v>
      </c>
      <c r="F30" s="8">
        <v>0</v>
      </c>
      <c r="G30" s="14">
        <v>0</v>
      </c>
      <c r="H30" s="75">
        <v>41894</v>
      </c>
      <c r="I30" s="1">
        <v>41917</v>
      </c>
      <c r="J30" s="8">
        <v>349.99</v>
      </c>
      <c r="K30" s="8">
        <v>13</v>
      </c>
      <c r="L30" s="8">
        <v>13</v>
      </c>
      <c r="M30" s="8">
        <v>0</v>
      </c>
      <c r="N30" s="14">
        <v>0</v>
      </c>
    </row>
    <row r="31" spans="1:14" x14ac:dyDescent="0.25">
      <c r="A31" s="75">
        <v>41858</v>
      </c>
      <c r="B31" s="75">
        <v>41883</v>
      </c>
      <c r="C31" s="8">
        <v>1439.33</v>
      </c>
      <c r="D31" s="8">
        <v>88.38</v>
      </c>
      <c r="E31" s="8">
        <v>87.38</v>
      </c>
      <c r="F31" s="8">
        <v>36</v>
      </c>
      <c r="G31" s="14">
        <v>0</v>
      </c>
      <c r="H31" s="1"/>
      <c r="I31" s="1">
        <v>41887</v>
      </c>
      <c r="J31" s="8"/>
      <c r="K31" s="8"/>
      <c r="L31" s="8"/>
      <c r="M31" s="8"/>
      <c r="N31" s="14"/>
    </row>
    <row r="32" spans="1:14" x14ac:dyDescent="0.25">
      <c r="A32" s="75">
        <v>41827</v>
      </c>
      <c r="B32" s="75">
        <v>41852</v>
      </c>
      <c r="C32" s="8">
        <v>1490.71</v>
      </c>
      <c r="D32" s="8">
        <v>87.38</v>
      </c>
      <c r="E32" s="8">
        <v>52.38</v>
      </c>
      <c r="F32" s="8">
        <v>35</v>
      </c>
      <c r="G32" s="14">
        <v>0</v>
      </c>
      <c r="H32" s="1"/>
      <c r="I32" s="1">
        <v>41856</v>
      </c>
      <c r="J32" s="8"/>
      <c r="K32" s="8"/>
      <c r="L32" s="8"/>
      <c r="M32" s="8"/>
      <c r="N32" s="14"/>
    </row>
    <row r="33" spans="1:14" x14ac:dyDescent="0.25">
      <c r="A33" s="75">
        <v>41796</v>
      </c>
      <c r="B33" s="75">
        <v>41821</v>
      </c>
      <c r="C33" s="8">
        <v>1508.09</v>
      </c>
      <c r="D33" s="8">
        <v>52.38</v>
      </c>
      <c r="E33" s="8">
        <v>52.38</v>
      </c>
      <c r="F33" s="8">
        <v>0</v>
      </c>
      <c r="G33" s="14">
        <v>0</v>
      </c>
      <c r="H33" s="1"/>
      <c r="I33" s="1">
        <v>41825</v>
      </c>
      <c r="J33" s="8"/>
      <c r="K33" s="8"/>
      <c r="L33" s="8"/>
      <c r="M33" s="8"/>
      <c r="N33" s="14"/>
    </row>
    <row r="34" spans="1:14" x14ac:dyDescent="0.25">
      <c r="A34" s="75">
        <v>41766</v>
      </c>
      <c r="B34" s="75">
        <v>41791</v>
      </c>
      <c r="C34" s="8">
        <v>1560.47</v>
      </c>
      <c r="D34" s="8">
        <v>52.38</v>
      </c>
      <c r="E34" s="8">
        <v>52.38</v>
      </c>
      <c r="F34" s="8">
        <v>0</v>
      </c>
      <c r="G34" s="14">
        <v>0</v>
      </c>
      <c r="H34" s="1"/>
      <c r="I34" s="1">
        <v>41795</v>
      </c>
      <c r="J34" s="8"/>
      <c r="K34" s="8"/>
      <c r="L34" s="8"/>
      <c r="M34" s="8"/>
      <c r="N34" s="14"/>
    </row>
    <row r="35" spans="1:14" x14ac:dyDescent="0.25">
      <c r="A35" s="75">
        <v>41735</v>
      </c>
      <c r="B35" s="75">
        <v>41760</v>
      </c>
      <c r="C35" s="8">
        <v>1612.85</v>
      </c>
      <c r="D35" s="8">
        <v>52.38</v>
      </c>
      <c r="E35" s="8">
        <v>52.38</v>
      </c>
      <c r="F35" s="8">
        <v>0</v>
      </c>
      <c r="G35" s="14">
        <v>0</v>
      </c>
      <c r="H35" s="1"/>
      <c r="I35" s="1">
        <v>41764</v>
      </c>
      <c r="J35" s="8"/>
      <c r="K35" s="8"/>
      <c r="L35" s="8"/>
      <c r="M35" s="8"/>
      <c r="N35" s="14"/>
    </row>
    <row r="36" spans="1:14" x14ac:dyDescent="0.25">
      <c r="A36" s="75">
        <v>41705</v>
      </c>
      <c r="B36" s="75">
        <v>41730</v>
      </c>
      <c r="C36" s="8">
        <v>1665.23</v>
      </c>
      <c r="D36" s="8">
        <v>52.38</v>
      </c>
      <c r="E36" s="8">
        <v>116.76</v>
      </c>
      <c r="F36" s="8">
        <v>0</v>
      </c>
      <c r="G36" s="14">
        <v>0</v>
      </c>
      <c r="H36" s="1"/>
      <c r="I36" s="1">
        <v>41734</v>
      </c>
      <c r="J36" s="8"/>
      <c r="K36" s="8"/>
      <c r="L36" s="8"/>
      <c r="M36" s="8"/>
      <c r="N36" s="14"/>
    </row>
    <row r="37" spans="1:14" x14ac:dyDescent="0.25">
      <c r="A37" s="75">
        <v>41674</v>
      </c>
      <c r="B37" s="75">
        <v>41699</v>
      </c>
      <c r="C37" s="8">
        <v>1781.99</v>
      </c>
      <c r="D37" s="8">
        <v>88.38</v>
      </c>
      <c r="E37" s="8">
        <v>60</v>
      </c>
      <c r="F37" s="8">
        <v>36</v>
      </c>
      <c r="G37" s="14">
        <v>0</v>
      </c>
      <c r="H37" s="1"/>
      <c r="I37" s="1">
        <v>41703</v>
      </c>
      <c r="J37" s="8"/>
      <c r="K37" s="8"/>
      <c r="L37" s="8"/>
      <c r="M37" s="8"/>
      <c r="N37" s="14"/>
    </row>
    <row r="38" spans="1:14" x14ac:dyDescent="0.25">
      <c r="A38" s="75">
        <v>41646</v>
      </c>
      <c r="B38" s="75">
        <v>41671</v>
      </c>
      <c r="C38" s="8">
        <v>1805.99</v>
      </c>
      <c r="D38" s="8">
        <v>88.38</v>
      </c>
      <c r="E38" s="8">
        <v>129.76</v>
      </c>
      <c r="F38" s="8">
        <v>36</v>
      </c>
      <c r="G38" s="14">
        <v>0</v>
      </c>
      <c r="H38" s="1"/>
      <c r="I38" s="1">
        <v>41675</v>
      </c>
      <c r="J38" s="8"/>
      <c r="K38" s="8"/>
      <c r="L38" s="8"/>
      <c r="M38" s="8"/>
      <c r="N38" s="14"/>
    </row>
    <row r="39" spans="1:14" ht="15.75" thickBot="1" x14ac:dyDescent="0.3">
      <c r="A39" s="75">
        <v>41614</v>
      </c>
      <c r="B39" s="131">
        <v>41640</v>
      </c>
      <c r="C39" s="59">
        <v>1899.75</v>
      </c>
      <c r="D39" s="59">
        <v>77.38</v>
      </c>
      <c r="E39" s="59">
        <v>0</v>
      </c>
      <c r="F39" s="59">
        <v>25</v>
      </c>
      <c r="G39" s="66">
        <v>0</v>
      </c>
      <c r="H39" s="1"/>
      <c r="I39" s="60">
        <v>41644</v>
      </c>
      <c r="J39" s="59"/>
      <c r="K39" s="59"/>
      <c r="L39" s="59"/>
      <c r="M39" s="59"/>
      <c r="N39" s="66"/>
    </row>
    <row r="40" spans="1:14" x14ac:dyDescent="0.25">
      <c r="A40" s="70"/>
      <c r="B40" s="67"/>
      <c r="C40" s="138" t="s">
        <v>134</v>
      </c>
      <c r="D40" s="29">
        <f>SUM(D28:D39)</f>
        <v>796.56</v>
      </c>
      <c r="E40" s="29">
        <f t="shared" ref="E40:G40" si="2">SUM(E28:E39)</f>
        <v>796.56</v>
      </c>
      <c r="F40" s="29">
        <f t="shared" si="2"/>
        <v>168</v>
      </c>
      <c r="G40" s="13">
        <f t="shared" si="2"/>
        <v>0</v>
      </c>
      <c r="H40" s="70"/>
      <c r="I40" s="67"/>
      <c r="J40" s="138" t="s">
        <v>134</v>
      </c>
      <c r="K40" s="29">
        <f>SUM(K28:K39)</f>
        <v>83</v>
      </c>
      <c r="L40" s="68">
        <f>SUM(L28:L39)</f>
        <v>83</v>
      </c>
      <c r="M40" s="68">
        <f t="shared" ref="M40" si="3">SUM(M28:M39)</f>
        <v>0</v>
      </c>
      <c r="N40" s="69">
        <f>SUM(N28:N39)</f>
        <v>0</v>
      </c>
    </row>
    <row r="41" spans="1:14" ht="15.75" thickBot="1" x14ac:dyDescent="0.3">
      <c r="A41" s="72"/>
      <c r="B41" s="139"/>
      <c r="C41" s="64" t="s">
        <v>38</v>
      </c>
      <c r="D41" s="20">
        <f>AVERAGE(D28:D39)</f>
        <v>66.38</v>
      </c>
      <c r="E41" s="20"/>
      <c r="F41" s="20"/>
      <c r="G41" s="15"/>
      <c r="H41" s="72"/>
      <c r="I41" s="139"/>
      <c r="J41" s="64" t="s">
        <v>38</v>
      </c>
      <c r="K41" s="20">
        <f>AVERAGE(K28:K30)</f>
        <v>27.666666666666668</v>
      </c>
      <c r="L41" s="20"/>
      <c r="M41" s="20"/>
      <c r="N41" s="15"/>
    </row>
    <row r="42" spans="1:14" ht="15.75" thickBot="1" x14ac:dyDescent="0.3">
      <c r="A42" s="259" t="s">
        <v>138</v>
      </c>
      <c r="B42" s="260"/>
      <c r="C42" s="260"/>
      <c r="D42" s="260"/>
      <c r="E42" s="260"/>
      <c r="F42" s="260"/>
      <c r="G42" s="261"/>
    </row>
    <row r="43" spans="1:14" x14ac:dyDescent="0.25">
      <c r="A43" s="137" t="s">
        <v>147</v>
      </c>
      <c r="B43" s="137" t="s">
        <v>135</v>
      </c>
      <c r="C43" s="138" t="s">
        <v>139</v>
      </c>
      <c r="D43" s="138" t="s">
        <v>6</v>
      </c>
      <c r="E43" s="61" t="s">
        <v>144</v>
      </c>
      <c r="F43" s="61" t="s">
        <v>145</v>
      </c>
      <c r="G43" s="57" t="s">
        <v>146</v>
      </c>
    </row>
    <row r="44" spans="1:14" x14ac:dyDescent="0.25">
      <c r="A44" s="75">
        <v>41584</v>
      </c>
      <c r="B44" s="75">
        <v>41609</v>
      </c>
      <c r="C44" s="55">
        <v>1874.75</v>
      </c>
      <c r="D44" s="55">
        <v>52.38</v>
      </c>
      <c r="E44" s="55">
        <v>52.38</v>
      </c>
      <c r="F44" s="55">
        <v>0</v>
      </c>
      <c r="G44" s="65">
        <v>0</v>
      </c>
    </row>
    <row r="45" spans="1:14" x14ac:dyDescent="0.25">
      <c r="A45" s="75">
        <v>41554</v>
      </c>
      <c r="B45" s="75">
        <v>41579</v>
      </c>
      <c r="C45" s="8">
        <v>1927.13</v>
      </c>
      <c r="D45" s="8">
        <v>52.38</v>
      </c>
      <c r="E45" s="8">
        <v>52.38</v>
      </c>
      <c r="F45" s="8">
        <v>0</v>
      </c>
      <c r="G45" s="14">
        <v>0</v>
      </c>
    </row>
    <row r="46" spans="1:14" x14ac:dyDescent="0.25">
      <c r="A46" s="75">
        <v>41523</v>
      </c>
      <c r="B46" s="75">
        <v>41548</v>
      </c>
      <c r="C46" s="8">
        <v>1979.51</v>
      </c>
      <c r="D46" s="8">
        <v>52.38</v>
      </c>
      <c r="E46" s="8">
        <v>52.38</v>
      </c>
      <c r="F46" s="8">
        <v>0</v>
      </c>
      <c r="G46" s="14">
        <v>0</v>
      </c>
    </row>
    <row r="47" spans="1:14" x14ac:dyDescent="0.25">
      <c r="A47" s="75">
        <v>41858</v>
      </c>
      <c r="B47" s="75">
        <v>41518</v>
      </c>
      <c r="C47" s="8">
        <v>2031.89</v>
      </c>
      <c r="D47" s="8">
        <v>52.38</v>
      </c>
      <c r="E47" s="8">
        <v>52.38</v>
      </c>
      <c r="F47" s="8">
        <v>0</v>
      </c>
      <c r="G47" s="14">
        <v>0</v>
      </c>
    </row>
    <row r="48" spans="1:14" x14ac:dyDescent="0.25">
      <c r="A48" s="75">
        <v>41462</v>
      </c>
      <c r="B48" s="75">
        <v>41487</v>
      </c>
      <c r="C48" s="8">
        <v>2084.27</v>
      </c>
      <c r="D48" s="8">
        <v>52.38</v>
      </c>
      <c r="E48" s="8">
        <v>52.38</v>
      </c>
      <c r="F48" s="8">
        <v>0</v>
      </c>
      <c r="G48" s="14">
        <v>0</v>
      </c>
    </row>
    <row r="49" spans="1:7" x14ac:dyDescent="0.25">
      <c r="A49" s="75">
        <v>41431</v>
      </c>
      <c r="B49" s="75">
        <v>41456</v>
      </c>
      <c r="C49" s="8">
        <v>2136.65</v>
      </c>
      <c r="D49" s="8">
        <v>52.38</v>
      </c>
      <c r="E49" s="8">
        <v>52.38</v>
      </c>
      <c r="F49" s="8">
        <v>0</v>
      </c>
      <c r="G49" s="14">
        <v>0</v>
      </c>
    </row>
    <row r="50" spans="1:7" x14ac:dyDescent="0.25">
      <c r="A50" s="75">
        <v>41401</v>
      </c>
      <c r="B50" s="75">
        <v>41426</v>
      </c>
      <c r="C50" s="8">
        <v>2189.0300000000002</v>
      </c>
      <c r="D50" s="8">
        <v>52.38</v>
      </c>
      <c r="E50" s="8">
        <v>52.38</v>
      </c>
      <c r="F50" s="8">
        <v>0</v>
      </c>
      <c r="G50" s="14">
        <v>0</v>
      </c>
    </row>
    <row r="51" spans="1:7" x14ac:dyDescent="0.25">
      <c r="A51" s="75">
        <v>41369</v>
      </c>
      <c r="B51" s="75">
        <v>41395</v>
      </c>
      <c r="C51" s="8">
        <v>2241.41</v>
      </c>
      <c r="D51" s="8">
        <v>52.38</v>
      </c>
      <c r="E51" s="8">
        <v>52.38</v>
      </c>
      <c r="F51" s="8">
        <v>0</v>
      </c>
      <c r="G51" s="14">
        <v>0</v>
      </c>
    </row>
    <row r="52" spans="1:7" x14ac:dyDescent="0.25">
      <c r="A52" s="75">
        <v>41340</v>
      </c>
      <c r="B52" s="75">
        <v>41365</v>
      </c>
      <c r="C52" s="8">
        <v>2293.79</v>
      </c>
      <c r="D52" s="8">
        <v>52.38</v>
      </c>
      <c r="E52" s="8">
        <v>65</v>
      </c>
      <c r="F52" s="8">
        <v>0</v>
      </c>
      <c r="G52" s="14">
        <v>0</v>
      </c>
    </row>
    <row r="53" spans="1:7" x14ac:dyDescent="0.25">
      <c r="A53" s="75">
        <v>41309</v>
      </c>
      <c r="B53" s="75">
        <v>41334</v>
      </c>
      <c r="C53" s="8">
        <v>2358.79</v>
      </c>
      <c r="D53" s="8">
        <v>62.97</v>
      </c>
      <c r="E53" s="8">
        <v>88.86</v>
      </c>
      <c r="F53" s="8">
        <v>1</v>
      </c>
      <c r="G53" s="14">
        <v>0</v>
      </c>
    </row>
    <row r="54" spans="1:7" x14ac:dyDescent="0.25">
      <c r="A54" s="75"/>
      <c r="B54" s="1"/>
      <c r="C54" s="8"/>
      <c r="D54" s="8"/>
      <c r="E54" s="8"/>
      <c r="F54" s="8"/>
      <c r="G54" s="14"/>
    </row>
    <row r="55" spans="1:7" ht="15.75" thickBot="1" x14ac:dyDescent="0.3">
      <c r="A55" s="75">
        <v>41256</v>
      </c>
      <c r="B55" s="131">
        <v>41281</v>
      </c>
      <c r="C55" s="59">
        <v>2446.65</v>
      </c>
      <c r="D55" s="59">
        <v>88.86</v>
      </c>
      <c r="E55" s="59">
        <v>88.92</v>
      </c>
      <c r="F55" s="59">
        <v>35</v>
      </c>
      <c r="G55" s="66">
        <v>1.01</v>
      </c>
    </row>
    <row r="56" spans="1:7" x14ac:dyDescent="0.25">
      <c r="A56" s="70"/>
      <c r="B56" s="67"/>
      <c r="C56" s="138" t="s">
        <v>134</v>
      </c>
      <c r="D56" s="29">
        <f>SUM(D44:D55)</f>
        <v>623.25</v>
      </c>
      <c r="E56" s="29">
        <f t="shared" ref="E56:G56" si="4">SUM(E44:E55)</f>
        <v>661.81999999999994</v>
      </c>
      <c r="F56" s="29">
        <f t="shared" si="4"/>
        <v>36</v>
      </c>
      <c r="G56" s="13">
        <f t="shared" si="4"/>
        <v>1.01</v>
      </c>
    </row>
    <row r="57" spans="1:7" ht="15.75" thickBot="1" x14ac:dyDescent="0.3">
      <c r="A57" s="72"/>
      <c r="B57" s="139"/>
      <c r="C57" s="64" t="s">
        <v>38</v>
      </c>
      <c r="D57" s="20">
        <f>AVERAGE(D44:D55)</f>
        <v>56.659090909090907</v>
      </c>
      <c r="E57" s="20"/>
      <c r="F57" s="20"/>
      <c r="G57" s="15"/>
    </row>
    <row r="58" spans="1:7" ht="15.75" thickBot="1" x14ac:dyDescent="0.3">
      <c r="A58" s="259" t="s">
        <v>149</v>
      </c>
      <c r="B58" s="260"/>
      <c r="C58" s="260"/>
      <c r="D58" s="260"/>
      <c r="E58" s="260"/>
      <c r="F58" s="260"/>
      <c r="G58" s="261"/>
    </row>
    <row r="59" spans="1:7" x14ac:dyDescent="0.25">
      <c r="A59" s="137" t="s">
        <v>147</v>
      </c>
      <c r="B59" s="137" t="s">
        <v>135</v>
      </c>
      <c r="C59" s="138" t="s">
        <v>139</v>
      </c>
      <c r="D59" s="138" t="s">
        <v>6</v>
      </c>
      <c r="E59" s="61" t="s">
        <v>144</v>
      </c>
      <c r="F59" s="61" t="s">
        <v>145</v>
      </c>
      <c r="G59" s="57" t="s">
        <v>146</v>
      </c>
    </row>
    <row r="60" spans="1:7" x14ac:dyDescent="0.25">
      <c r="A60" s="75">
        <v>41225</v>
      </c>
      <c r="B60" s="75">
        <v>41250</v>
      </c>
      <c r="C60" s="55">
        <v>2499.56</v>
      </c>
      <c r="D60" s="55">
        <v>88.92</v>
      </c>
      <c r="E60" s="55">
        <v>88.85</v>
      </c>
      <c r="F60" s="55">
        <v>35</v>
      </c>
      <c r="G60" s="65">
        <v>1.07</v>
      </c>
    </row>
    <row r="61" spans="1:7" x14ac:dyDescent="0.25">
      <c r="A61" s="75">
        <v>41194</v>
      </c>
      <c r="B61" s="75">
        <v>41220</v>
      </c>
      <c r="C61" s="8">
        <v>2552.34</v>
      </c>
      <c r="D61" s="8">
        <v>88.85</v>
      </c>
      <c r="E61" s="8">
        <v>154.76</v>
      </c>
      <c r="F61" s="8">
        <v>36</v>
      </c>
      <c r="G61" s="14">
        <v>0</v>
      </c>
    </row>
    <row r="62" spans="1:7" x14ac:dyDescent="0.25">
      <c r="A62" s="75">
        <v>41164</v>
      </c>
      <c r="B62" s="75">
        <v>41189</v>
      </c>
      <c r="C62" s="8">
        <v>2671.1</v>
      </c>
      <c r="D62" s="8">
        <v>88.38</v>
      </c>
      <c r="E62" s="8">
        <v>0</v>
      </c>
      <c r="F62" s="8">
        <v>36</v>
      </c>
      <c r="G62" s="14">
        <v>0</v>
      </c>
    </row>
    <row r="63" spans="1:7" x14ac:dyDescent="0.25">
      <c r="A63" s="75">
        <v>41134</v>
      </c>
      <c r="B63" s="75">
        <v>41159</v>
      </c>
      <c r="C63" s="8">
        <v>2635.1</v>
      </c>
      <c r="D63" s="8">
        <v>77.38</v>
      </c>
      <c r="E63" s="8">
        <v>53</v>
      </c>
      <c r="F63" s="8">
        <v>25</v>
      </c>
      <c r="G63" s="14">
        <v>0</v>
      </c>
    </row>
    <row r="64" spans="1:7" x14ac:dyDescent="0.25">
      <c r="A64" s="75">
        <v>41103</v>
      </c>
      <c r="B64" s="75">
        <v>41128</v>
      </c>
      <c r="C64" s="8">
        <v>2663.1</v>
      </c>
      <c r="D64" s="8">
        <v>52.38</v>
      </c>
      <c r="E64" s="8">
        <v>52.38</v>
      </c>
      <c r="F64" s="8">
        <v>0</v>
      </c>
      <c r="G64" s="14">
        <v>0</v>
      </c>
    </row>
    <row r="65" spans="1:7" x14ac:dyDescent="0.25">
      <c r="A65" s="75">
        <v>41072</v>
      </c>
      <c r="B65" s="75">
        <v>41097</v>
      </c>
      <c r="C65" s="8">
        <v>2715.48</v>
      </c>
      <c r="D65" s="8">
        <v>52.38</v>
      </c>
      <c r="E65" s="8">
        <v>52.38</v>
      </c>
      <c r="F65" s="8">
        <v>0</v>
      </c>
      <c r="G65" s="14">
        <v>0</v>
      </c>
    </row>
    <row r="66" spans="1:7" x14ac:dyDescent="0.25">
      <c r="A66" s="75">
        <v>41042</v>
      </c>
      <c r="B66" s="75">
        <v>41067</v>
      </c>
      <c r="C66" s="8">
        <v>2767.86</v>
      </c>
      <c r="D66" s="8">
        <v>52.38</v>
      </c>
      <c r="E66" s="8">
        <v>52.38</v>
      </c>
      <c r="F66" s="8">
        <v>0</v>
      </c>
      <c r="G66" s="14">
        <v>0</v>
      </c>
    </row>
    <row r="67" spans="1:7" x14ac:dyDescent="0.25">
      <c r="A67" s="75">
        <v>41011</v>
      </c>
      <c r="B67" s="75">
        <v>41036</v>
      </c>
      <c r="C67" s="8">
        <v>2820.24</v>
      </c>
      <c r="D67" s="8">
        <v>52.38</v>
      </c>
      <c r="E67" s="8">
        <v>52.38</v>
      </c>
      <c r="F67" s="8">
        <v>0</v>
      </c>
      <c r="G67" s="14">
        <v>0</v>
      </c>
    </row>
    <row r="68" spans="1:7" x14ac:dyDescent="0.25">
      <c r="A68" s="75">
        <v>40981</v>
      </c>
      <c r="B68" s="75">
        <v>41006</v>
      </c>
      <c r="C68" s="8">
        <v>2872.62</v>
      </c>
      <c r="D68" s="8">
        <v>52.38</v>
      </c>
      <c r="E68" s="8">
        <v>52.38</v>
      </c>
      <c r="F68" s="8">
        <v>0</v>
      </c>
      <c r="G68" s="14">
        <v>0</v>
      </c>
    </row>
    <row r="69" spans="1:7" x14ac:dyDescent="0.25">
      <c r="A69" s="75">
        <v>40949</v>
      </c>
      <c r="B69" s="75">
        <v>40975</v>
      </c>
      <c r="C69" s="8">
        <v>2925</v>
      </c>
      <c r="D69" s="8">
        <v>52.38</v>
      </c>
      <c r="E69" s="8">
        <v>52.38</v>
      </c>
      <c r="F69" s="8">
        <v>0</v>
      </c>
      <c r="G69" s="14">
        <v>0</v>
      </c>
    </row>
    <row r="70" spans="1:7" x14ac:dyDescent="0.25">
      <c r="A70" s="75">
        <v>40921</v>
      </c>
      <c r="B70" s="75">
        <v>40946</v>
      </c>
      <c r="C70" s="8">
        <v>2977.38</v>
      </c>
      <c r="D70" s="8">
        <v>52.38</v>
      </c>
      <c r="E70" s="8">
        <v>55</v>
      </c>
      <c r="F70" s="8">
        <v>0</v>
      </c>
      <c r="G70" s="14">
        <v>0</v>
      </c>
    </row>
    <row r="71" spans="1:7" ht="15.75" thickBot="1" x14ac:dyDescent="0.3">
      <c r="A71" s="75">
        <v>40890</v>
      </c>
      <c r="B71" s="131">
        <v>40915</v>
      </c>
      <c r="C71" s="59">
        <v>3032.38</v>
      </c>
      <c r="D71" s="59">
        <v>52.38</v>
      </c>
      <c r="E71" s="59">
        <v>55</v>
      </c>
      <c r="F71" s="59">
        <v>0</v>
      </c>
      <c r="G71" s="66">
        <v>0</v>
      </c>
    </row>
    <row r="72" spans="1:7" x14ac:dyDescent="0.25">
      <c r="A72" s="70"/>
      <c r="B72" s="67"/>
      <c r="C72" s="138" t="s">
        <v>134</v>
      </c>
      <c r="D72" s="29">
        <f>SUM(D60:D71)</f>
        <v>762.56999999999994</v>
      </c>
      <c r="E72" s="68">
        <f>SUM(E60:E71)</f>
        <v>720.89</v>
      </c>
      <c r="F72" s="68">
        <f>SUM(F60:F71)</f>
        <v>132</v>
      </c>
      <c r="G72" s="69">
        <f>SUM(G60:G71)</f>
        <v>1.07</v>
      </c>
    </row>
    <row r="73" spans="1:7" ht="15.75" thickBot="1" x14ac:dyDescent="0.3">
      <c r="A73" s="72"/>
      <c r="B73" s="139"/>
      <c r="C73" s="64" t="s">
        <v>38</v>
      </c>
      <c r="D73" s="20">
        <f>AVERAGE(D60:D71)</f>
        <v>63.547499999999992</v>
      </c>
      <c r="E73" s="20"/>
      <c r="F73" s="20"/>
      <c r="G73" s="15"/>
    </row>
    <row r="74" spans="1:7" ht="15.75" thickBot="1" x14ac:dyDescent="0.3">
      <c r="A74" s="259" t="s">
        <v>148</v>
      </c>
      <c r="B74" s="260"/>
      <c r="C74" s="260"/>
      <c r="D74" s="260"/>
      <c r="E74" s="260"/>
      <c r="F74" s="260"/>
      <c r="G74" s="261"/>
    </row>
    <row r="75" spans="1:7" x14ac:dyDescent="0.25">
      <c r="A75" s="137" t="s">
        <v>147</v>
      </c>
      <c r="B75" s="137" t="s">
        <v>4</v>
      </c>
      <c r="C75" s="138" t="s">
        <v>139</v>
      </c>
      <c r="D75" s="138" t="s">
        <v>5</v>
      </c>
      <c r="E75" s="61" t="s">
        <v>144</v>
      </c>
      <c r="F75" s="61" t="s">
        <v>145</v>
      </c>
      <c r="G75" s="57" t="s">
        <v>146</v>
      </c>
    </row>
    <row r="76" spans="1:7" x14ac:dyDescent="0.25">
      <c r="A76" s="75">
        <v>40858</v>
      </c>
      <c r="B76" s="75">
        <v>40884</v>
      </c>
      <c r="C76" s="55">
        <v>3087.38</v>
      </c>
      <c r="D76" s="55">
        <v>52.38</v>
      </c>
      <c r="E76" s="55">
        <v>55</v>
      </c>
      <c r="F76" s="55">
        <v>0</v>
      </c>
      <c r="G76" s="65">
        <v>0</v>
      </c>
    </row>
    <row r="77" spans="1:7" x14ac:dyDescent="0.25">
      <c r="A77" s="75">
        <v>40829</v>
      </c>
      <c r="B77" s="75">
        <v>40854</v>
      </c>
      <c r="C77" s="8">
        <v>3142.38</v>
      </c>
      <c r="D77" s="8">
        <v>52.38</v>
      </c>
      <c r="E77" s="8">
        <v>1439.45</v>
      </c>
      <c r="F77" s="8">
        <v>0</v>
      </c>
      <c r="G77" s="14">
        <v>0</v>
      </c>
    </row>
    <row r="78" spans="1:7" x14ac:dyDescent="0.25">
      <c r="A78" s="75" t="s">
        <v>167</v>
      </c>
      <c r="B78" s="75">
        <v>40823</v>
      </c>
      <c r="C78" s="8"/>
      <c r="D78" s="8"/>
      <c r="E78" s="8"/>
      <c r="F78" s="8"/>
      <c r="G78" s="14"/>
    </row>
    <row r="79" spans="1:7" x14ac:dyDescent="0.25">
      <c r="A79" s="75" t="s">
        <v>167</v>
      </c>
      <c r="B79" s="75">
        <v>40793</v>
      </c>
      <c r="C79" s="8"/>
      <c r="D79" s="8"/>
      <c r="E79" s="8"/>
      <c r="F79" s="8"/>
      <c r="G79" s="14"/>
    </row>
    <row r="80" spans="1:7" x14ac:dyDescent="0.25">
      <c r="A80" s="75" t="s">
        <v>167</v>
      </c>
      <c r="B80" s="75">
        <v>40762</v>
      </c>
      <c r="C80" s="8"/>
      <c r="D80" s="8"/>
      <c r="E80" s="8"/>
      <c r="F80" s="8"/>
      <c r="G80" s="14"/>
    </row>
    <row r="81" spans="1:7" x14ac:dyDescent="0.25">
      <c r="A81" s="75" t="s">
        <v>167</v>
      </c>
      <c r="B81" s="75">
        <v>40731</v>
      </c>
      <c r="C81" s="8"/>
      <c r="D81" s="8"/>
      <c r="E81" s="8"/>
      <c r="F81" s="8"/>
      <c r="G81" s="14"/>
    </row>
    <row r="82" spans="1:7" x14ac:dyDescent="0.25">
      <c r="A82" s="75" t="s">
        <v>167</v>
      </c>
      <c r="B82" s="75">
        <v>40701</v>
      </c>
      <c r="C82" s="8"/>
      <c r="D82" s="8"/>
      <c r="E82" s="8"/>
      <c r="F82" s="8"/>
      <c r="G82" s="14"/>
    </row>
    <row r="83" spans="1:7" x14ac:dyDescent="0.25">
      <c r="A83" s="75" t="s">
        <v>167</v>
      </c>
      <c r="B83" s="75">
        <v>40670</v>
      </c>
      <c r="C83" s="8"/>
      <c r="D83" s="8"/>
      <c r="E83" s="8"/>
      <c r="F83" s="8"/>
      <c r="G83" s="14"/>
    </row>
    <row r="84" spans="1:7" x14ac:dyDescent="0.25">
      <c r="A84" s="75" t="s">
        <v>167</v>
      </c>
      <c r="B84" s="75">
        <v>40640</v>
      </c>
      <c r="C84" s="8"/>
      <c r="D84" s="8"/>
      <c r="E84" s="8"/>
      <c r="F84" s="8"/>
      <c r="G84" s="14"/>
    </row>
    <row r="85" spans="1:7" x14ac:dyDescent="0.25">
      <c r="A85" s="75" t="s">
        <v>167</v>
      </c>
      <c r="B85" s="75">
        <v>40609</v>
      </c>
      <c r="C85" s="8">
        <v>1439.45</v>
      </c>
      <c r="D85" s="8">
        <v>50.39</v>
      </c>
      <c r="E85" s="8"/>
      <c r="F85" s="8"/>
      <c r="G85" s="14"/>
    </row>
    <row r="86" spans="1:7" x14ac:dyDescent="0.25">
      <c r="A86" s="75">
        <v>40584</v>
      </c>
      <c r="B86" s="75">
        <v>40578</v>
      </c>
      <c r="C86" s="8">
        <v>1439.45</v>
      </c>
      <c r="D86" s="8">
        <v>50.39</v>
      </c>
      <c r="E86" s="8">
        <v>0</v>
      </c>
      <c r="F86" s="8">
        <v>0</v>
      </c>
      <c r="G86" s="14">
        <v>0</v>
      </c>
    </row>
    <row r="87" spans="1:7" ht="15.75" thickBot="1" x14ac:dyDescent="0.3">
      <c r="A87" s="1"/>
      <c r="B87" s="60"/>
      <c r="C87" s="59"/>
      <c r="D87" s="59"/>
      <c r="E87" s="59"/>
      <c r="F87" s="59"/>
      <c r="G87" s="66"/>
    </row>
    <row r="88" spans="1:7" x14ac:dyDescent="0.25">
      <c r="A88" s="70"/>
      <c r="B88" s="67"/>
      <c r="C88" s="138" t="s">
        <v>134</v>
      </c>
      <c r="D88" s="29">
        <f>SUM(D76:D87)</f>
        <v>205.54000000000002</v>
      </c>
      <c r="E88" s="68">
        <f>SUM(E76:E87)</f>
        <v>1494.45</v>
      </c>
      <c r="F88" s="68">
        <f t="shared" ref="F88:G88" si="5">SUM(F76:F87)</f>
        <v>0</v>
      </c>
      <c r="G88" s="69">
        <f t="shared" si="5"/>
        <v>0</v>
      </c>
    </row>
    <row r="89" spans="1:7" ht="15.75" thickBot="1" x14ac:dyDescent="0.3">
      <c r="A89" s="72"/>
      <c r="B89" s="139"/>
      <c r="C89" s="64" t="s">
        <v>38</v>
      </c>
      <c r="D89" s="20">
        <f>AVERAGE(D76,D77,D85)</f>
        <v>51.716666666666669</v>
      </c>
      <c r="E89" s="20"/>
      <c r="F89" s="20"/>
      <c r="G89" s="15"/>
    </row>
  </sheetData>
  <mergeCells count="10">
    <mergeCell ref="A74:G74"/>
    <mergeCell ref="A10:G10"/>
    <mergeCell ref="H10:N10"/>
    <mergeCell ref="E1:G1"/>
    <mergeCell ref="H1:J1"/>
    <mergeCell ref="A42:G42"/>
    <mergeCell ref="A58:G58"/>
    <mergeCell ref="B1:D1"/>
    <mergeCell ref="A26:G26"/>
    <mergeCell ref="H26:N26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6"/>
  <sheetViews>
    <sheetView zoomScaleNormal="100" workbookViewId="0">
      <selection activeCell="F14" sqref="F14"/>
    </sheetView>
  </sheetViews>
  <sheetFormatPr defaultRowHeight="15" x14ac:dyDescent="0.25"/>
  <cols>
    <col min="1" max="1" width="10.7109375" style="111" bestFit="1" customWidth="1"/>
    <col min="2" max="2" width="11.28515625" style="111" bestFit="1" customWidth="1"/>
    <col min="3" max="3" width="13.42578125" style="111" bestFit="1" customWidth="1"/>
    <col min="4" max="4" width="12.5703125" style="111" bestFit="1" customWidth="1"/>
    <col min="5" max="5" width="9.7109375" style="111" bestFit="1" customWidth="1"/>
    <col min="6" max="6" width="8.42578125" style="111" bestFit="1" customWidth="1"/>
    <col min="7" max="7" width="39.42578125" style="111" bestFit="1" customWidth="1"/>
    <col min="8" max="8" width="10.5703125" style="111" bestFit="1" customWidth="1"/>
    <col min="9" max="9" width="9.7109375" style="111" bestFit="1" customWidth="1"/>
    <col min="10" max="10" width="12.140625" style="111" bestFit="1" customWidth="1"/>
    <col min="11" max="11" width="10.5703125" style="111" bestFit="1" customWidth="1"/>
    <col min="12" max="12" width="8.85546875" style="111" bestFit="1" customWidth="1"/>
    <col min="13" max="13" width="7.7109375" style="111" bestFit="1" customWidth="1"/>
    <col min="14" max="14" width="10.5703125" style="111" bestFit="1" customWidth="1"/>
    <col min="15" max="16" width="9.140625" style="111"/>
    <col min="17" max="17" width="10.5703125" style="111" bestFit="1" customWidth="1"/>
    <col min="18" max="18" width="8.85546875" style="111" bestFit="1" customWidth="1"/>
    <col min="19" max="19" width="9" style="111" bestFit="1" customWidth="1"/>
    <col min="20" max="16384" width="9.140625" style="111"/>
  </cols>
  <sheetData>
    <row r="1" spans="1:7" ht="15.75" thickBot="1" x14ac:dyDescent="0.3">
      <c r="B1" s="262" t="s">
        <v>172</v>
      </c>
      <c r="C1" s="263"/>
      <c r="D1" s="264"/>
      <c r="G1" s="113" t="s">
        <v>189</v>
      </c>
    </row>
    <row r="2" spans="1:7" ht="15.75" thickBot="1" x14ac:dyDescent="0.3">
      <c r="B2" s="92" t="s">
        <v>25</v>
      </c>
      <c r="C2" s="92" t="s">
        <v>169</v>
      </c>
      <c r="D2" s="92" t="s">
        <v>170</v>
      </c>
    </row>
    <row r="3" spans="1:7" x14ac:dyDescent="0.25">
      <c r="B3" s="158">
        <v>2015</v>
      </c>
      <c r="C3" s="161">
        <f>D24</f>
        <v>1299.3900000000001</v>
      </c>
      <c r="D3" s="13">
        <f>D25</f>
        <v>118.12636363636365</v>
      </c>
    </row>
    <row r="4" spans="1:7" x14ac:dyDescent="0.25">
      <c r="B4" s="159">
        <v>2014</v>
      </c>
      <c r="C4" s="21">
        <f>D40</f>
        <v>1525.97</v>
      </c>
      <c r="D4" s="14">
        <f>D41</f>
        <v>234.76461538461538</v>
      </c>
    </row>
    <row r="5" spans="1:7" x14ac:dyDescent="0.25">
      <c r="B5" s="159">
        <v>2013</v>
      </c>
      <c r="C5" s="21">
        <f>D56</f>
        <v>1569.71</v>
      </c>
      <c r="D5" s="14">
        <f>D57</f>
        <v>130.80916666666667</v>
      </c>
    </row>
    <row r="6" spans="1:7" x14ac:dyDescent="0.25">
      <c r="B6" s="159">
        <v>2012</v>
      </c>
      <c r="C6" s="21">
        <f>D56</f>
        <v>1569.71</v>
      </c>
      <c r="D6" s="14">
        <f>D73</f>
        <v>133.11583333333334</v>
      </c>
    </row>
    <row r="7" spans="1:7" ht="15.75" thickBot="1" x14ac:dyDescent="0.3">
      <c r="B7" s="160">
        <v>2011</v>
      </c>
      <c r="C7" s="154">
        <f>D88</f>
        <v>99.87</v>
      </c>
      <c r="D7" s="127">
        <f>D89</f>
        <v>66.58</v>
      </c>
    </row>
    <row r="8" spans="1:7" ht="15.75" thickBot="1" x14ac:dyDescent="0.3">
      <c r="B8" s="140" t="s">
        <v>3</v>
      </c>
      <c r="C8" s="30">
        <f>SUM(C3:C7)</f>
        <v>6064.65</v>
      </c>
      <c r="D8" s="48">
        <f>AVERAGE(D3:D7)</f>
        <v>136.67919580419581</v>
      </c>
    </row>
    <row r="9" spans="1:7" ht="15.75" thickBot="1" x14ac:dyDescent="0.3"/>
    <row r="10" spans="1:7" ht="16.5" thickBot="1" x14ac:dyDescent="0.3">
      <c r="A10" s="256" t="s">
        <v>188</v>
      </c>
      <c r="B10" s="257"/>
      <c r="C10" s="257"/>
      <c r="D10" s="257"/>
      <c r="E10" s="257"/>
      <c r="F10" s="258"/>
    </row>
    <row r="11" spans="1:7" ht="15.75" thickBot="1" x14ac:dyDescent="0.3">
      <c r="A11" s="6" t="s">
        <v>4</v>
      </c>
      <c r="B11" s="6" t="s">
        <v>135</v>
      </c>
      <c r="C11" s="142" t="s">
        <v>6</v>
      </c>
      <c r="D11" s="92" t="s">
        <v>160</v>
      </c>
      <c r="E11" s="142" t="s">
        <v>161</v>
      </c>
      <c r="F11" s="142" t="s">
        <v>162</v>
      </c>
    </row>
    <row r="12" spans="1:7" x14ac:dyDescent="0.25">
      <c r="A12" s="119"/>
      <c r="B12" s="93"/>
      <c r="C12" s="29"/>
      <c r="D12" s="29"/>
      <c r="E12" s="29"/>
      <c r="F12" s="13"/>
    </row>
    <row r="13" spans="1:7" x14ac:dyDescent="0.25">
      <c r="A13" s="75">
        <v>42296</v>
      </c>
      <c r="B13" s="1">
        <v>42321</v>
      </c>
      <c r="C13" s="8">
        <v>217.96</v>
      </c>
      <c r="D13" s="8">
        <v>99.56</v>
      </c>
      <c r="E13" s="8">
        <v>222</v>
      </c>
      <c r="F13" s="14">
        <v>1.18</v>
      </c>
    </row>
    <row r="14" spans="1:7" x14ac:dyDescent="0.25">
      <c r="A14" s="75">
        <v>42265</v>
      </c>
      <c r="B14" s="1">
        <v>42290</v>
      </c>
      <c r="C14" s="8">
        <v>340.4</v>
      </c>
      <c r="D14" s="8">
        <v>119.11</v>
      </c>
      <c r="E14" s="8">
        <v>40</v>
      </c>
      <c r="F14" s="14">
        <v>2.21</v>
      </c>
    </row>
    <row r="15" spans="1:7" x14ac:dyDescent="0.25">
      <c r="A15" s="75">
        <v>42234</v>
      </c>
      <c r="B15" s="1">
        <v>42261</v>
      </c>
      <c r="C15" s="8">
        <v>261.29000000000002</v>
      </c>
      <c r="D15" s="8">
        <v>143.05000000000001</v>
      </c>
      <c r="E15" s="8">
        <v>176.25</v>
      </c>
      <c r="F15" s="14">
        <v>1.18</v>
      </c>
    </row>
    <row r="16" spans="1:7" x14ac:dyDescent="0.25">
      <c r="A16" s="75">
        <v>42205</v>
      </c>
      <c r="B16" s="112">
        <v>42230</v>
      </c>
      <c r="C16" s="8">
        <v>294.49</v>
      </c>
      <c r="D16" s="8">
        <v>143.24</v>
      </c>
      <c r="E16" s="8">
        <v>108.5</v>
      </c>
      <c r="F16" s="14">
        <v>2.6</v>
      </c>
    </row>
    <row r="17" spans="1:10" x14ac:dyDescent="0.25">
      <c r="A17" s="75">
        <v>42172</v>
      </c>
      <c r="B17" s="1">
        <v>42198</v>
      </c>
      <c r="C17" s="8">
        <v>259.75</v>
      </c>
      <c r="D17" s="8">
        <v>152.91</v>
      </c>
      <c r="E17" s="8">
        <v>80.95</v>
      </c>
      <c r="F17" s="14">
        <v>1.07</v>
      </c>
    </row>
    <row r="18" spans="1:10" x14ac:dyDescent="0.25">
      <c r="A18" s="75">
        <v>42142</v>
      </c>
      <c r="B18" s="1">
        <v>42167</v>
      </c>
      <c r="C18" s="8">
        <v>187.79</v>
      </c>
      <c r="D18" s="8">
        <v>106.84</v>
      </c>
      <c r="E18" s="8">
        <v>218.57</v>
      </c>
      <c r="F18" s="14">
        <v>0.81</v>
      </c>
    </row>
    <row r="19" spans="1:10" x14ac:dyDescent="0.25">
      <c r="A19" s="75">
        <v>42111</v>
      </c>
      <c r="B19" s="1">
        <v>42136</v>
      </c>
      <c r="C19" s="8">
        <v>299.52</v>
      </c>
      <c r="D19" s="8">
        <v>80.95</v>
      </c>
      <c r="E19" s="8">
        <v>139.63</v>
      </c>
      <c r="F19" s="14">
        <v>2.19</v>
      </c>
    </row>
    <row r="20" spans="1:10" x14ac:dyDescent="0.25">
      <c r="A20" s="75">
        <v>42082</v>
      </c>
      <c r="B20" s="1">
        <v>42107</v>
      </c>
      <c r="C20" s="8">
        <v>358.2</v>
      </c>
      <c r="D20" s="8">
        <v>104.32</v>
      </c>
      <c r="E20" s="8">
        <v>0</v>
      </c>
      <c r="F20" s="14">
        <v>2.54</v>
      </c>
    </row>
    <row r="21" spans="1:10" x14ac:dyDescent="0.25">
      <c r="A21" s="75">
        <v>42052</v>
      </c>
      <c r="B21" s="1">
        <v>42079</v>
      </c>
      <c r="C21" s="8">
        <v>253.88</v>
      </c>
      <c r="D21" s="8">
        <v>122.68</v>
      </c>
      <c r="E21" s="8">
        <v>92.67</v>
      </c>
      <c r="F21" s="14">
        <v>1.31</v>
      </c>
    </row>
    <row r="22" spans="1:10" x14ac:dyDescent="0.25">
      <c r="A22" s="75">
        <v>42023</v>
      </c>
      <c r="B22" s="1">
        <v>42048</v>
      </c>
      <c r="C22" s="8">
        <v>223.87</v>
      </c>
      <c r="D22" s="8">
        <v>131.19999999999999</v>
      </c>
      <c r="E22" s="8">
        <v>98.5</v>
      </c>
      <c r="F22" s="14">
        <v>0.93</v>
      </c>
      <c r="H22" s="121"/>
      <c r="I22" s="122"/>
      <c r="J22" s="122"/>
    </row>
    <row r="23" spans="1:10" ht="15.75" thickBot="1" x14ac:dyDescent="0.3">
      <c r="A23" s="75">
        <v>41990</v>
      </c>
      <c r="B23" s="1">
        <v>42016</v>
      </c>
      <c r="C23" s="59">
        <v>191.17</v>
      </c>
      <c r="D23" s="59">
        <v>95.53</v>
      </c>
      <c r="E23" s="59">
        <v>218.48</v>
      </c>
      <c r="F23" s="66">
        <v>0.96</v>
      </c>
      <c r="H23" s="121"/>
      <c r="I23" s="122"/>
      <c r="J23" s="122"/>
    </row>
    <row r="24" spans="1:10" x14ac:dyDescent="0.25">
      <c r="A24" s="5"/>
      <c r="B24" s="116" t="s">
        <v>134</v>
      </c>
      <c r="C24" s="114">
        <f>SUM(C12:C23)</f>
        <v>2888.32</v>
      </c>
      <c r="D24" s="114">
        <f>SUM(D12:D23)</f>
        <v>1299.3900000000001</v>
      </c>
      <c r="E24" s="114">
        <f>SUM(E12:E23)</f>
        <v>1395.55</v>
      </c>
      <c r="F24" s="123">
        <f>SUM(F12:F23)</f>
        <v>16.980000000000004</v>
      </c>
      <c r="H24" s="121"/>
      <c r="I24" s="122"/>
      <c r="J24" s="122"/>
    </row>
    <row r="25" spans="1:10" ht="15.75" thickBot="1" x14ac:dyDescent="0.3">
      <c r="A25" s="2"/>
      <c r="B25" s="117" t="s">
        <v>38</v>
      </c>
      <c r="C25" s="115" t="s">
        <v>187</v>
      </c>
      <c r="D25" s="115">
        <f>AVERAGE(D12:D23)</f>
        <v>118.12636363636365</v>
      </c>
      <c r="E25" s="12"/>
      <c r="F25" s="95"/>
    </row>
    <row r="26" spans="1:10" ht="16.5" thickBot="1" x14ac:dyDescent="0.3">
      <c r="A26" s="256" t="s">
        <v>165</v>
      </c>
      <c r="B26" s="257"/>
      <c r="C26" s="257"/>
      <c r="D26" s="257"/>
      <c r="E26" s="257"/>
      <c r="F26" s="258"/>
    </row>
    <row r="27" spans="1:10" ht="15.75" thickBot="1" x14ac:dyDescent="0.3">
      <c r="A27" s="6" t="s">
        <v>4</v>
      </c>
      <c r="B27" s="6" t="s">
        <v>135</v>
      </c>
      <c r="C27" s="142" t="s">
        <v>6</v>
      </c>
      <c r="D27" s="92" t="s">
        <v>160</v>
      </c>
      <c r="E27" s="142" t="s">
        <v>161</v>
      </c>
      <c r="F27" s="142" t="s">
        <v>162</v>
      </c>
    </row>
    <row r="28" spans="1:10" x14ac:dyDescent="0.25">
      <c r="A28" s="119">
        <v>41957</v>
      </c>
      <c r="B28" s="93">
        <v>41982</v>
      </c>
      <c r="C28" s="29">
        <v>314.12</v>
      </c>
      <c r="D28" s="29">
        <v>95.64</v>
      </c>
      <c r="E28" s="29">
        <v>0</v>
      </c>
      <c r="F28" s="13">
        <v>2.1800000000000002</v>
      </c>
    </row>
    <row r="29" spans="1:10" ht="15.75" customHeight="1" x14ac:dyDescent="0.25">
      <c r="A29" s="75">
        <v>41929</v>
      </c>
      <c r="B29" s="1">
        <v>41954</v>
      </c>
      <c r="C29" s="8">
        <v>218.48</v>
      </c>
      <c r="D29" s="8">
        <v>98.27</v>
      </c>
      <c r="E29" s="8">
        <v>113.5</v>
      </c>
      <c r="F29" s="14">
        <v>2.34</v>
      </c>
    </row>
    <row r="30" spans="1:10" x14ac:dyDescent="0.25">
      <c r="A30" s="75">
        <v>41899</v>
      </c>
      <c r="B30" s="1">
        <v>41925</v>
      </c>
      <c r="C30" s="8">
        <v>233.71</v>
      </c>
      <c r="D30" s="8">
        <v>120.85</v>
      </c>
      <c r="E30" s="8">
        <v>153.30000000000001</v>
      </c>
      <c r="F30" s="14">
        <v>1.1299999999999999</v>
      </c>
    </row>
    <row r="31" spans="1:10" x14ac:dyDescent="0.25">
      <c r="A31" s="75">
        <v>41870</v>
      </c>
      <c r="B31" s="1">
        <v>41897</v>
      </c>
      <c r="C31" s="8">
        <v>266.16000000000003</v>
      </c>
      <c r="D31" s="8">
        <v>112.86</v>
      </c>
      <c r="E31" s="8">
        <v>123.02</v>
      </c>
      <c r="F31" s="14">
        <v>1.53</v>
      </c>
    </row>
    <row r="32" spans="1:10" x14ac:dyDescent="0.25">
      <c r="A32" s="75">
        <v>41838</v>
      </c>
      <c r="B32" s="112">
        <v>41863</v>
      </c>
      <c r="C32" s="8">
        <v>276.32</v>
      </c>
      <c r="D32" s="8">
        <v>153.30000000000001</v>
      </c>
      <c r="E32" s="8">
        <v>221.81</v>
      </c>
      <c r="F32" s="14">
        <v>1.23</v>
      </c>
    </row>
    <row r="33" spans="1:10" ht="15.75" customHeight="1" x14ac:dyDescent="0.25">
      <c r="A33" s="75">
        <v>41807</v>
      </c>
      <c r="B33" s="1">
        <v>41834</v>
      </c>
      <c r="C33" s="8">
        <v>344.83</v>
      </c>
      <c r="D33" s="8">
        <v>123.02</v>
      </c>
      <c r="E33" s="8">
        <v>0</v>
      </c>
      <c r="F33" s="14">
        <v>2.2200000000000002</v>
      </c>
    </row>
    <row r="34" spans="1:10" ht="15" customHeight="1" x14ac:dyDescent="0.25">
      <c r="A34" s="75">
        <v>41778</v>
      </c>
      <c r="B34" s="1">
        <v>41803</v>
      </c>
      <c r="C34" s="8">
        <v>221.81</v>
      </c>
      <c r="D34" s="8">
        <v>107.75</v>
      </c>
      <c r="E34" s="8">
        <v>0</v>
      </c>
      <c r="F34" s="14">
        <v>1.1399999999999999</v>
      </c>
    </row>
    <row r="35" spans="1:10" x14ac:dyDescent="0.25">
      <c r="A35" s="75">
        <v>41746</v>
      </c>
      <c r="B35" s="1">
        <v>41771</v>
      </c>
      <c r="C35" s="8">
        <v>114.06</v>
      </c>
      <c r="D35" s="8">
        <v>115.67</v>
      </c>
      <c r="E35" s="8">
        <v>227.85</v>
      </c>
      <c r="F35" s="14">
        <v>1.61</v>
      </c>
    </row>
    <row r="36" spans="1:10" x14ac:dyDescent="0.25">
      <c r="A36" s="75">
        <v>41716</v>
      </c>
      <c r="B36" s="1">
        <v>41743</v>
      </c>
      <c r="C36" s="8">
        <v>276.24</v>
      </c>
      <c r="D36" s="8">
        <v>115.64</v>
      </c>
      <c r="E36" s="8">
        <v>123.06</v>
      </c>
      <c r="F36" s="14">
        <v>0</v>
      </c>
    </row>
    <row r="37" spans="1:10" ht="15" customHeight="1" x14ac:dyDescent="0.25">
      <c r="A37" s="75">
        <v>41689</v>
      </c>
      <c r="B37" s="1">
        <v>41715</v>
      </c>
      <c r="C37" s="8">
        <v>283.66000000000003</v>
      </c>
      <c r="D37" s="8">
        <v>160.6</v>
      </c>
      <c r="E37" s="8">
        <v>300</v>
      </c>
      <c r="F37" s="14">
        <v>1.23</v>
      </c>
    </row>
    <row r="38" spans="1:10" x14ac:dyDescent="0.25">
      <c r="A38" s="75">
        <v>41659</v>
      </c>
      <c r="B38" s="1">
        <v>41684</v>
      </c>
      <c r="C38" s="8">
        <v>423.06</v>
      </c>
      <c r="D38" s="8">
        <v>144.16999999999999</v>
      </c>
      <c r="E38" s="8">
        <v>0</v>
      </c>
      <c r="F38" s="14">
        <v>2.79</v>
      </c>
    </row>
    <row r="39" spans="1:10" ht="15.75" thickBot="1" x14ac:dyDescent="0.3">
      <c r="A39" s="75">
        <v>41626</v>
      </c>
      <c r="B39" s="1">
        <v>41652</v>
      </c>
      <c r="C39" s="59">
        <v>278.89</v>
      </c>
      <c r="D39" s="59">
        <v>178.2</v>
      </c>
      <c r="E39" s="59">
        <v>134.44999999999999</v>
      </c>
      <c r="F39" s="66">
        <v>1.01</v>
      </c>
    </row>
    <row r="40" spans="1:10" x14ac:dyDescent="0.25">
      <c r="A40" s="5"/>
      <c r="B40" s="116" t="s">
        <v>134</v>
      </c>
      <c r="C40" s="114">
        <f>SUM(C28:C39)</f>
        <v>3251.3399999999992</v>
      </c>
      <c r="D40" s="114">
        <f>SUM(D28:D39)</f>
        <v>1525.97</v>
      </c>
      <c r="E40" s="114">
        <f>SUM(E28:E39)</f>
        <v>1396.99</v>
      </c>
      <c r="F40" s="123">
        <f>SUM(F28:F39)</f>
        <v>18.410000000000004</v>
      </c>
    </row>
    <row r="41" spans="1:10" ht="15.75" thickBot="1" x14ac:dyDescent="0.3">
      <c r="A41" s="2"/>
      <c r="B41" s="117" t="s">
        <v>38</v>
      </c>
      <c r="C41" s="115"/>
      <c r="D41" s="115">
        <f>AVERAGE(D28:D40)</f>
        <v>234.76461538461538</v>
      </c>
      <c r="E41" s="12"/>
      <c r="F41" s="95"/>
    </row>
    <row r="42" spans="1:10" ht="16.5" thickBot="1" x14ac:dyDescent="0.3">
      <c r="A42" s="256" t="s">
        <v>164</v>
      </c>
      <c r="B42" s="257"/>
      <c r="C42" s="257"/>
      <c r="D42" s="257"/>
      <c r="E42" s="257"/>
      <c r="F42" s="258"/>
      <c r="I42" s="46"/>
      <c r="J42" s="37"/>
    </row>
    <row r="43" spans="1:10" ht="15.75" thickBot="1" x14ac:dyDescent="0.3">
      <c r="A43" s="6" t="s">
        <v>4</v>
      </c>
      <c r="B43" s="6" t="s">
        <v>135</v>
      </c>
      <c r="C43" s="142" t="s">
        <v>6</v>
      </c>
      <c r="D43" s="92" t="s">
        <v>160</v>
      </c>
      <c r="E43" s="142" t="s">
        <v>161</v>
      </c>
      <c r="F43" s="142" t="s">
        <v>162</v>
      </c>
    </row>
    <row r="44" spans="1:10" x14ac:dyDescent="0.25">
      <c r="A44" s="119">
        <v>41593</v>
      </c>
      <c r="B44" s="93">
        <v>41618</v>
      </c>
      <c r="C44" s="29">
        <v>235.14</v>
      </c>
      <c r="D44" s="29">
        <v>100.69</v>
      </c>
      <c r="E44" s="29">
        <v>0</v>
      </c>
      <c r="F44" s="13">
        <v>1.34</v>
      </c>
    </row>
    <row r="45" spans="1:10" x14ac:dyDescent="0.25">
      <c r="A45" s="75">
        <v>41564</v>
      </c>
      <c r="B45" s="1">
        <v>41589</v>
      </c>
      <c r="C45" s="8">
        <v>134.44999999999999</v>
      </c>
      <c r="D45" s="8">
        <v>134.44999999999999</v>
      </c>
      <c r="E45" s="8">
        <v>303.02</v>
      </c>
      <c r="F45" s="14">
        <v>0</v>
      </c>
    </row>
    <row r="46" spans="1:10" x14ac:dyDescent="0.25">
      <c r="A46" s="75">
        <v>41535</v>
      </c>
      <c r="B46" s="1">
        <v>41561</v>
      </c>
      <c r="C46" s="8">
        <v>303.02</v>
      </c>
      <c r="D46" s="8">
        <v>158.19999999999999</v>
      </c>
      <c r="E46" s="8">
        <v>0</v>
      </c>
      <c r="F46" s="14">
        <v>1.45</v>
      </c>
    </row>
    <row r="47" spans="1:10" x14ac:dyDescent="0.25">
      <c r="A47" s="75">
        <v>41506</v>
      </c>
      <c r="B47" s="1">
        <v>41533</v>
      </c>
      <c r="C47" s="8">
        <v>144.82</v>
      </c>
      <c r="D47" s="8">
        <v>146.06</v>
      </c>
      <c r="E47" s="8">
        <v>125.56</v>
      </c>
      <c r="F47" s="14">
        <v>1.24</v>
      </c>
    </row>
    <row r="48" spans="1:10" x14ac:dyDescent="0.25">
      <c r="A48" s="75">
        <v>41473</v>
      </c>
      <c r="B48" s="112">
        <v>41498</v>
      </c>
      <c r="C48" s="8">
        <v>124.32</v>
      </c>
      <c r="D48" s="8">
        <v>133.83000000000001</v>
      </c>
      <c r="E48" s="8">
        <v>138.5</v>
      </c>
      <c r="F48" s="14">
        <v>0</v>
      </c>
    </row>
    <row r="49" spans="1:6" x14ac:dyDescent="0.25">
      <c r="A49" s="75">
        <v>41443</v>
      </c>
      <c r="B49" s="1">
        <v>41470</v>
      </c>
      <c r="C49" s="8">
        <v>128.99</v>
      </c>
      <c r="D49" s="8">
        <v>130.01</v>
      </c>
      <c r="E49" s="8">
        <v>98.5</v>
      </c>
      <c r="F49" s="14">
        <v>0</v>
      </c>
    </row>
    <row r="50" spans="1:6" x14ac:dyDescent="0.25">
      <c r="A50" s="75">
        <v>41411</v>
      </c>
      <c r="B50" s="1">
        <v>41436</v>
      </c>
      <c r="C50" s="8">
        <v>97.48</v>
      </c>
      <c r="D50" s="8">
        <v>111.73</v>
      </c>
      <c r="E50" s="8">
        <v>75</v>
      </c>
      <c r="F50" s="14">
        <v>0</v>
      </c>
    </row>
    <row r="51" spans="1:6" x14ac:dyDescent="0.25">
      <c r="A51" s="75">
        <v>41381</v>
      </c>
      <c r="B51" s="1">
        <v>41407</v>
      </c>
      <c r="C51" s="8">
        <v>60.75</v>
      </c>
      <c r="D51" s="8">
        <v>93.46</v>
      </c>
      <c r="E51" s="8">
        <v>0</v>
      </c>
      <c r="F51" s="14">
        <v>0</v>
      </c>
    </row>
    <row r="52" spans="1:6" x14ac:dyDescent="0.25">
      <c r="A52" s="75">
        <v>41351</v>
      </c>
      <c r="B52" s="1">
        <v>41376</v>
      </c>
      <c r="C52" s="8">
        <v>32.71</v>
      </c>
      <c r="D52" s="8">
        <v>117.29</v>
      </c>
      <c r="E52" s="8">
        <v>453.99</v>
      </c>
      <c r="F52" s="14">
        <v>0</v>
      </c>
    </row>
    <row r="53" spans="1:6" x14ac:dyDescent="0.25">
      <c r="A53" s="75">
        <v>41323</v>
      </c>
      <c r="B53" s="1">
        <v>41348</v>
      </c>
      <c r="C53" s="8">
        <v>303.99</v>
      </c>
      <c r="D53" s="8">
        <v>162.72</v>
      </c>
      <c r="E53" s="8">
        <v>140</v>
      </c>
      <c r="F53" s="14">
        <v>1.41</v>
      </c>
    </row>
    <row r="54" spans="1:6" x14ac:dyDescent="0.25">
      <c r="A54" s="75">
        <v>41292</v>
      </c>
      <c r="B54" s="1">
        <v>41317</v>
      </c>
      <c r="C54" s="8">
        <v>281.27</v>
      </c>
      <c r="D54" s="8">
        <v>145.81</v>
      </c>
      <c r="E54" s="8">
        <v>0</v>
      </c>
      <c r="F54" s="14">
        <v>1.35</v>
      </c>
    </row>
    <row r="55" spans="1:6" ht="15.75" thickBot="1" x14ac:dyDescent="0.3">
      <c r="A55" s="75">
        <v>41260</v>
      </c>
      <c r="B55" s="1">
        <v>41285</v>
      </c>
      <c r="C55" s="59">
        <v>135.46</v>
      </c>
      <c r="D55" s="59">
        <v>135.46</v>
      </c>
      <c r="E55" s="59">
        <v>115.96</v>
      </c>
      <c r="F55" s="66">
        <v>0</v>
      </c>
    </row>
    <row r="56" spans="1:6" x14ac:dyDescent="0.25">
      <c r="A56" s="5"/>
      <c r="B56" s="116" t="s">
        <v>134</v>
      </c>
      <c r="C56" s="114">
        <f>SUM(C44:C55)</f>
        <v>1982.3999999999999</v>
      </c>
      <c r="D56" s="114">
        <f>SUM(D44:D55)</f>
        <v>1569.71</v>
      </c>
      <c r="E56" s="114">
        <f>SUM(E44:E55)</f>
        <v>1450.53</v>
      </c>
      <c r="F56" s="123">
        <f>SUM(F44:F55)</f>
        <v>6.7900000000000009</v>
      </c>
    </row>
    <row r="57" spans="1:6" ht="15.75" thickBot="1" x14ac:dyDescent="0.3">
      <c r="A57" s="2"/>
      <c r="B57" s="117" t="s">
        <v>38</v>
      </c>
      <c r="C57" s="115"/>
      <c r="D57" s="115">
        <f>AVERAGE(D44:D55)</f>
        <v>130.80916666666667</v>
      </c>
      <c r="E57" s="12"/>
      <c r="F57" s="95"/>
    </row>
    <row r="58" spans="1:6" ht="16.5" thickBot="1" x14ac:dyDescent="0.3">
      <c r="A58" s="256" t="s">
        <v>163</v>
      </c>
      <c r="B58" s="257"/>
      <c r="C58" s="257"/>
      <c r="D58" s="257"/>
      <c r="E58" s="257"/>
      <c r="F58" s="258"/>
    </row>
    <row r="59" spans="1:6" ht="15.75" thickBot="1" x14ac:dyDescent="0.3">
      <c r="A59" s="6" t="s">
        <v>4</v>
      </c>
      <c r="B59" s="6" t="s">
        <v>135</v>
      </c>
      <c r="C59" s="142" t="s">
        <v>6</v>
      </c>
      <c r="D59" s="92" t="s">
        <v>160</v>
      </c>
      <c r="E59" s="142" t="s">
        <v>161</v>
      </c>
      <c r="F59" s="142" t="s">
        <v>162</v>
      </c>
    </row>
    <row r="60" spans="1:6" x14ac:dyDescent="0.25">
      <c r="A60" s="119">
        <v>41229</v>
      </c>
      <c r="B60" s="93">
        <v>41254</v>
      </c>
      <c r="C60" s="29">
        <v>115.96</v>
      </c>
      <c r="D60" s="29">
        <v>115.96</v>
      </c>
      <c r="E60" s="29">
        <v>284.38</v>
      </c>
      <c r="F60" s="13">
        <v>0</v>
      </c>
    </row>
    <row r="61" spans="1:6" x14ac:dyDescent="0.25">
      <c r="A61" s="75">
        <v>41199</v>
      </c>
      <c r="B61" s="1">
        <v>41225</v>
      </c>
      <c r="C61" s="8">
        <v>284.38</v>
      </c>
      <c r="D61" s="8">
        <v>148.4</v>
      </c>
      <c r="E61" s="8">
        <v>0</v>
      </c>
      <c r="F61" s="14">
        <v>1.36</v>
      </c>
    </row>
    <row r="62" spans="1:6" x14ac:dyDescent="0.25">
      <c r="A62" s="75">
        <v>41170</v>
      </c>
      <c r="B62" s="1">
        <v>41197</v>
      </c>
      <c r="C62" s="8">
        <v>135.97999999999999</v>
      </c>
      <c r="D62" s="8">
        <v>163.47999999999999</v>
      </c>
      <c r="E62" s="8">
        <v>225</v>
      </c>
      <c r="F62" s="14">
        <v>1.98</v>
      </c>
    </row>
    <row r="63" spans="1:6" x14ac:dyDescent="0.25">
      <c r="A63" s="75">
        <v>41138</v>
      </c>
      <c r="B63" s="1">
        <v>41163</v>
      </c>
      <c r="C63" s="8">
        <v>197.5</v>
      </c>
      <c r="D63" s="8">
        <v>197.5</v>
      </c>
      <c r="E63" s="8">
        <v>360.64</v>
      </c>
      <c r="F63" s="14">
        <v>0</v>
      </c>
    </row>
    <row r="64" spans="1:6" x14ac:dyDescent="0.25">
      <c r="A64" s="75">
        <v>41108</v>
      </c>
      <c r="B64" s="112">
        <v>41134</v>
      </c>
      <c r="C64" s="8">
        <v>360.64</v>
      </c>
      <c r="D64" s="8">
        <v>208.74</v>
      </c>
      <c r="E64" s="8">
        <v>0</v>
      </c>
      <c r="F64" s="14">
        <v>1.52</v>
      </c>
    </row>
    <row r="65" spans="1:7" x14ac:dyDescent="0.25">
      <c r="A65" s="75">
        <v>41079</v>
      </c>
      <c r="B65" s="1">
        <v>41106</v>
      </c>
      <c r="C65" s="8">
        <v>151.9</v>
      </c>
      <c r="D65" s="8">
        <v>151.9</v>
      </c>
      <c r="E65" s="8">
        <v>149.54</v>
      </c>
      <c r="F65" s="14">
        <v>0</v>
      </c>
    </row>
    <row r="66" spans="1:7" x14ac:dyDescent="0.25">
      <c r="A66" s="75">
        <v>41046</v>
      </c>
      <c r="B66" s="1">
        <v>41071</v>
      </c>
      <c r="C66" s="8">
        <v>149.54</v>
      </c>
      <c r="D66" s="8">
        <v>149.54</v>
      </c>
      <c r="E66" s="8">
        <v>142.88999999999999</v>
      </c>
      <c r="F66" s="14">
        <v>0</v>
      </c>
    </row>
    <row r="67" spans="1:7" x14ac:dyDescent="0.25">
      <c r="A67" s="75">
        <v>41017</v>
      </c>
      <c r="B67" s="1">
        <v>41043</v>
      </c>
      <c r="C67" s="8">
        <v>142.88999999999999</v>
      </c>
      <c r="D67" s="8">
        <v>144.52000000000001</v>
      </c>
      <c r="E67" s="8">
        <v>55</v>
      </c>
      <c r="F67" s="14">
        <v>0</v>
      </c>
    </row>
    <row r="68" spans="1:7" x14ac:dyDescent="0.25">
      <c r="A68" s="75">
        <v>40987</v>
      </c>
      <c r="B68" s="1">
        <v>41012</v>
      </c>
      <c r="C68" s="8">
        <v>53.37</v>
      </c>
      <c r="D68" s="8">
        <v>80.22</v>
      </c>
      <c r="E68" s="8">
        <v>100</v>
      </c>
      <c r="F68" s="14">
        <v>0</v>
      </c>
    </row>
    <row r="69" spans="1:7" x14ac:dyDescent="0.25">
      <c r="A69" s="75">
        <v>40955</v>
      </c>
      <c r="B69" s="1">
        <v>40980</v>
      </c>
      <c r="C69" s="8">
        <v>73.150000000000006</v>
      </c>
      <c r="D69" s="8">
        <v>73.150000000000006</v>
      </c>
      <c r="E69" s="8">
        <v>63.74</v>
      </c>
      <c r="F69" s="14">
        <v>0</v>
      </c>
    </row>
    <row r="70" spans="1:7" x14ac:dyDescent="0.25">
      <c r="A70" s="75">
        <v>40926</v>
      </c>
      <c r="B70" s="1">
        <v>40952</v>
      </c>
      <c r="C70" s="8">
        <v>63.74</v>
      </c>
      <c r="D70" s="8">
        <v>89.12</v>
      </c>
      <c r="E70" s="8">
        <v>100</v>
      </c>
      <c r="F70" s="14">
        <v>0</v>
      </c>
    </row>
    <row r="71" spans="1:7" ht="15.75" thickBot="1" x14ac:dyDescent="0.3">
      <c r="A71" s="75">
        <v>40893</v>
      </c>
      <c r="B71" s="1">
        <v>40918</v>
      </c>
      <c r="C71" s="59">
        <v>74.62</v>
      </c>
      <c r="D71" s="59">
        <v>74.86</v>
      </c>
      <c r="E71" s="59">
        <v>60</v>
      </c>
      <c r="F71" s="66">
        <v>0</v>
      </c>
    </row>
    <row r="72" spans="1:7" x14ac:dyDescent="0.25">
      <c r="A72" s="5"/>
      <c r="B72" s="116" t="s">
        <v>134</v>
      </c>
      <c r="C72" s="114">
        <f>SUM(C60:C71)</f>
        <v>1803.67</v>
      </c>
      <c r="D72" s="114">
        <f>SUM(D60:D71)</f>
        <v>1597.39</v>
      </c>
      <c r="E72" s="114">
        <f>SUM(E60:E71)</f>
        <v>1541.1899999999998</v>
      </c>
      <c r="F72" s="123">
        <f>SUM(F60:F71)</f>
        <v>4.8599999999999994</v>
      </c>
    </row>
    <row r="73" spans="1:7" ht="15.75" thickBot="1" x14ac:dyDescent="0.3">
      <c r="A73" s="2"/>
      <c r="B73" s="117" t="s">
        <v>38</v>
      </c>
      <c r="C73" s="115"/>
      <c r="D73" s="115">
        <f>AVERAGE(D60:D71)</f>
        <v>133.11583333333334</v>
      </c>
      <c r="E73" s="12"/>
      <c r="F73" s="95"/>
    </row>
    <row r="74" spans="1:7" ht="16.5" thickBot="1" x14ac:dyDescent="0.3">
      <c r="A74" s="256" t="s">
        <v>159</v>
      </c>
      <c r="B74" s="257"/>
      <c r="C74" s="257"/>
      <c r="D74" s="257"/>
      <c r="E74" s="257"/>
      <c r="F74" s="258"/>
    </row>
    <row r="75" spans="1:7" ht="15.75" thickBot="1" x14ac:dyDescent="0.3">
      <c r="A75" s="6" t="s">
        <v>4</v>
      </c>
      <c r="B75" s="6" t="s">
        <v>135</v>
      </c>
      <c r="C75" s="142" t="s">
        <v>5</v>
      </c>
      <c r="D75" s="92" t="s">
        <v>160</v>
      </c>
      <c r="E75" s="142" t="s">
        <v>161</v>
      </c>
      <c r="F75" s="142" t="s">
        <v>162</v>
      </c>
    </row>
    <row r="76" spans="1:7" x14ac:dyDescent="0.25">
      <c r="A76" s="119">
        <v>40863</v>
      </c>
      <c r="B76" s="93">
        <v>40889</v>
      </c>
      <c r="C76" s="29">
        <v>59.76</v>
      </c>
      <c r="D76" s="29">
        <v>59.76</v>
      </c>
      <c r="E76" s="29">
        <v>40.11</v>
      </c>
      <c r="F76" s="13">
        <v>0</v>
      </c>
    </row>
    <row r="77" spans="1:7" x14ac:dyDescent="0.25">
      <c r="A77" s="75">
        <v>40835</v>
      </c>
      <c r="B77" s="1">
        <v>40861</v>
      </c>
      <c r="C77" s="8">
        <v>40.11</v>
      </c>
      <c r="D77" s="8">
        <v>40.11</v>
      </c>
      <c r="E77" s="8">
        <v>0</v>
      </c>
      <c r="F77" s="14">
        <v>0</v>
      </c>
      <c r="G77" s="111" t="s">
        <v>186</v>
      </c>
    </row>
    <row r="78" spans="1:7" x14ac:dyDescent="0.25">
      <c r="A78" s="75" t="s">
        <v>167</v>
      </c>
      <c r="B78" s="1"/>
      <c r="C78" s="8"/>
      <c r="D78" s="8"/>
      <c r="E78" s="8"/>
      <c r="F78" s="14"/>
    </row>
    <row r="79" spans="1:7" x14ac:dyDescent="0.25">
      <c r="A79" s="75" t="s">
        <v>167</v>
      </c>
      <c r="B79" s="1"/>
      <c r="C79" s="8"/>
      <c r="D79" s="8"/>
      <c r="E79" s="8"/>
      <c r="F79" s="14"/>
    </row>
    <row r="80" spans="1:7" x14ac:dyDescent="0.25">
      <c r="A80" s="75" t="s">
        <v>167</v>
      </c>
      <c r="B80" s="112"/>
      <c r="C80" s="8"/>
      <c r="D80" s="8"/>
      <c r="E80" s="8"/>
      <c r="F80" s="14"/>
    </row>
    <row r="81" spans="1:6" x14ac:dyDescent="0.25">
      <c r="A81" s="75" t="s">
        <v>167</v>
      </c>
      <c r="B81" s="1"/>
      <c r="C81" s="8"/>
      <c r="D81" s="8"/>
      <c r="E81" s="8"/>
      <c r="F81" s="14"/>
    </row>
    <row r="82" spans="1:6" x14ac:dyDescent="0.25">
      <c r="A82" s="75" t="s">
        <v>167</v>
      </c>
      <c r="B82" s="1"/>
      <c r="C82" s="8"/>
      <c r="D82" s="8"/>
      <c r="E82" s="8"/>
      <c r="F82" s="14"/>
    </row>
    <row r="83" spans="1:6" x14ac:dyDescent="0.25">
      <c r="A83" s="75" t="s">
        <v>167</v>
      </c>
      <c r="B83" s="1"/>
      <c r="C83" s="8"/>
      <c r="D83" s="8"/>
      <c r="E83" s="8"/>
      <c r="F83" s="14"/>
    </row>
    <row r="84" spans="1:6" x14ac:dyDescent="0.25">
      <c r="A84" s="75" t="s">
        <v>167</v>
      </c>
      <c r="B84" s="1"/>
      <c r="C84" s="8"/>
      <c r="D84" s="8"/>
      <c r="E84" s="8"/>
      <c r="F84" s="14"/>
    </row>
    <row r="85" spans="1:6" x14ac:dyDescent="0.25">
      <c r="A85" s="75" t="s">
        <v>167</v>
      </c>
      <c r="B85" s="1"/>
      <c r="C85" s="8"/>
      <c r="D85" s="8"/>
      <c r="E85" s="8"/>
      <c r="F85" s="14"/>
    </row>
    <row r="86" spans="1:6" x14ac:dyDescent="0.25">
      <c r="A86" s="75" t="s">
        <v>167</v>
      </c>
      <c r="B86" s="1"/>
      <c r="C86" s="8"/>
      <c r="D86" s="8"/>
      <c r="E86" s="8"/>
      <c r="F86" s="14"/>
    </row>
    <row r="87" spans="1:6" ht="15.75" thickBot="1" x14ac:dyDescent="0.3">
      <c r="A87" s="75" t="s">
        <v>167</v>
      </c>
      <c r="B87" s="1"/>
      <c r="C87" s="59"/>
      <c r="D87" s="59"/>
      <c r="E87" s="59"/>
      <c r="F87" s="66"/>
    </row>
    <row r="88" spans="1:6" x14ac:dyDescent="0.25">
      <c r="A88" s="5"/>
      <c r="B88" s="116" t="s">
        <v>134</v>
      </c>
      <c r="C88" s="114">
        <f>SUM(C76:C87)</f>
        <v>99.87</v>
      </c>
      <c r="D88" s="114">
        <f>SUM(D76:D87)</f>
        <v>99.87</v>
      </c>
      <c r="E88" s="114">
        <f>SUM(E76:E87)</f>
        <v>40.11</v>
      </c>
      <c r="F88" s="123">
        <f>SUM(F76:F87)</f>
        <v>0</v>
      </c>
    </row>
    <row r="89" spans="1:6" ht="15.75" thickBot="1" x14ac:dyDescent="0.3">
      <c r="A89" s="2"/>
      <c r="B89" s="117" t="s">
        <v>38</v>
      </c>
      <c r="C89" s="115"/>
      <c r="D89" s="115">
        <f>AVERAGE(D76:D88)</f>
        <v>66.58</v>
      </c>
      <c r="E89" s="12"/>
      <c r="F89" s="95"/>
    </row>
    <row r="106" ht="15.75" customHeight="1" x14ac:dyDescent="0.25"/>
  </sheetData>
  <mergeCells count="6">
    <mergeCell ref="B1:D1"/>
    <mergeCell ref="A26:F26"/>
    <mergeCell ref="A10:F10"/>
    <mergeCell ref="A74:F74"/>
    <mergeCell ref="A58:F58"/>
    <mergeCell ref="A42:F4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2"/>
  <sheetViews>
    <sheetView workbookViewId="0">
      <selection activeCell="A15" sqref="A15"/>
    </sheetView>
  </sheetViews>
  <sheetFormatPr defaultRowHeight="15" x14ac:dyDescent="0.25"/>
  <cols>
    <col min="1" max="1" width="10.7109375" style="7" bestFit="1" customWidth="1"/>
    <col min="2" max="2" width="11.28515625" style="7" bestFit="1" customWidth="1"/>
    <col min="3" max="3" width="14.85546875" style="7" bestFit="1" customWidth="1"/>
    <col min="4" max="4" width="13.140625" style="7" bestFit="1" customWidth="1"/>
    <col min="5" max="5" width="9.7109375" style="7" bestFit="1" customWidth="1"/>
    <col min="6" max="6" width="8.42578125" style="7" bestFit="1" customWidth="1"/>
    <col min="7" max="7" width="75.7109375" style="113" bestFit="1" customWidth="1"/>
    <col min="8" max="9" width="10.7109375" style="7" bestFit="1" customWidth="1"/>
    <col min="10" max="10" width="12.140625" style="7" bestFit="1" customWidth="1"/>
    <col min="11" max="11" width="12.5703125" style="7" bestFit="1" customWidth="1"/>
    <col min="12" max="12" width="9.7109375" style="7" bestFit="1" customWidth="1"/>
    <col min="13" max="13" width="8.42578125" style="7" bestFit="1" customWidth="1"/>
    <col min="14" max="16384" width="9.140625" style="7"/>
  </cols>
  <sheetData>
    <row r="1" spans="1:7" s="104" customFormat="1" ht="15.75" thickBot="1" x14ac:dyDescent="0.3">
      <c r="B1" s="262" t="s">
        <v>197</v>
      </c>
      <c r="C1" s="263"/>
      <c r="D1" s="264"/>
      <c r="G1" s="113" t="s">
        <v>281</v>
      </c>
    </row>
    <row r="2" spans="1:7" s="104" customFormat="1" ht="15.75" thickBot="1" x14ac:dyDescent="0.3">
      <c r="B2" s="92" t="s">
        <v>25</v>
      </c>
      <c r="C2" s="92" t="s">
        <v>169</v>
      </c>
      <c r="D2" s="92" t="s">
        <v>170</v>
      </c>
      <c r="G2" s="229"/>
    </row>
    <row r="3" spans="1:7" s="104" customFormat="1" x14ac:dyDescent="0.25">
      <c r="B3" s="158">
        <v>2015</v>
      </c>
      <c r="C3" s="161">
        <f>D27</f>
        <v>1052.5400000000002</v>
      </c>
      <c r="D3" s="13">
        <f>D28</f>
        <v>95.685454545454562</v>
      </c>
      <c r="G3" s="113"/>
    </row>
    <row r="4" spans="1:7" s="104" customFormat="1" x14ac:dyDescent="0.25">
      <c r="B4" s="159">
        <v>2014</v>
      </c>
      <c r="C4" s="21">
        <f>D43</f>
        <v>1256.9399999999998</v>
      </c>
      <c r="D4" s="14">
        <f>D44</f>
        <v>104.74499999999999</v>
      </c>
      <c r="G4" s="113"/>
    </row>
    <row r="5" spans="1:7" s="104" customFormat="1" x14ac:dyDescent="0.25">
      <c r="B5" s="159">
        <v>2013</v>
      </c>
      <c r="C5" s="21">
        <f>D59</f>
        <v>1312.86</v>
      </c>
      <c r="D5" s="14">
        <f>D60</f>
        <v>109.40499999999999</v>
      </c>
      <c r="G5" s="113"/>
    </row>
    <row r="6" spans="1:7" s="104" customFormat="1" ht="15.75" thickBot="1" x14ac:dyDescent="0.3">
      <c r="B6" s="162">
        <v>2012</v>
      </c>
      <c r="C6" s="21">
        <f>D75</f>
        <v>575.11</v>
      </c>
      <c r="D6" s="14">
        <f>D76</f>
        <v>63.901111111111113</v>
      </c>
      <c r="G6" s="113"/>
    </row>
    <row r="7" spans="1:7" s="104" customFormat="1" ht="15.75" thickBot="1" x14ac:dyDescent="0.3">
      <c r="B7" s="103" t="s">
        <v>3</v>
      </c>
      <c r="C7" s="30">
        <f>SUM(C3:C6)</f>
        <v>4197.45</v>
      </c>
      <c r="D7" s="48">
        <f>AVERAGE(D3:D6)</f>
        <v>93.434141414141408</v>
      </c>
      <c r="G7" s="113"/>
    </row>
    <row r="8" spans="1:7" s="104" customFormat="1" ht="15.75" thickBot="1" x14ac:dyDescent="0.3">
      <c r="B8" s="252" t="s">
        <v>202</v>
      </c>
      <c r="C8" s="265"/>
      <c r="D8" s="253"/>
      <c r="G8" s="113"/>
    </row>
    <row r="9" spans="1:7" s="104" customFormat="1" ht="15.75" thickBot="1" x14ac:dyDescent="0.3">
      <c r="B9" s="6" t="s">
        <v>25</v>
      </c>
      <c r="C9" s="163" t="s">
        <v>169</v>
      </c>
      <c r="D9" s="163" t="s">
        <v>170</v>
      </c>
      <c r="G9" s="113"/>
    </row>
    <row r="10" spans="1:7" s="104" customFormat="1" ht="15.75" thickBot="1" x14ac:dyDescent="0.3">
      <c r="B10" s="156">
        <v>2011</v>
      </c>
      <c r="C10" s="28">
        <f>D91</f>
        <v>318.74</v>
      </c>
      <c r="D10" s="69">
        <f>D92</f>
        <v>63.748000000000005</v>
      </c>
      <c r="G10" s="113"/>
    </row>
    <row r="11" spans="1:7" s="104" customFormat="1" ht="15.75" thickBot="1" x14ac:dyDescent="0.3">
      <c r="B11" s="6" t="s">
        <v>3</v>
      </c>
      <c r="C11" s="30">
        <f>SUM(C10:C10)</f>
        <v>318.74</v>
      </c>
      <c r="D11" s="48">
        <f>AVERAGE(D10:D10)</f>
        <v>63.748000000000005</v>
      </c>
      <c r="G11" s="113"/>
    </row>
    <row r="12" spans="1:7" s="104" customFormat="1" ht="15.75" thickBot="1" x14ac:dyDescent="0.3">
      <c r="G12" s="113"/>
    </row>
    <row r="13" spans="1:7" ht="16.5" thickBot="1" x14ac:dyDescent="0.3">
      <c r="A13" s="256" t="s">
        <v>201</v>
      </c>
      <c r="B13" s="257"/>
      <c r="C13" s="257"/>
      <c r="D13" s="257"/>
      <c r="E13" s="257"/>
      <c r="F13" s="258"/>
    </row>
    <row r="14" spans="1:7" ht="15.75" thickBot="1" x14ac:dyDescent="0.3">
      <c r="A14" s="6" t="s">
        <v>4</v>
      </c>
      <c r="B14" s="6" t="s">
        <v>135</v>
      </c>
      <c r="C14" s="96" t="s">
        <v>6</v>
      </c>
      <c r="D14" s="92" t="s">
        <v>160</v>
      </c>
      <c r="E14" s="96" t="s">
        <v>161</v>
      </c>
      <c r="F14" s="96" t="s">
        <v>162</v>
      </c>
    </row>
    <row r="15" spans="1:7" x14ac:dyDescent="0.25">
      <c r="A15" s="119"/>
      <c r="B15" s="93"/>
      <c r="C15" s="29"/>
      <c r="D15" s="29"/>
      <c r="E15" s="29"/>
      <c r="F15" s="13"/>
    </row>
    <row r="16" spans="1:7" x14ac:dyDescent="0.25">
      <c r="A16" s="75">
        <v>42303</v>
      </c>
      <c r="B16" s="1">
        <v>42324</v>
      </c>
      <c r="C16" s="8">
        <v>114.24</v>
      </c>
      <c r="D16" s="8">
        <v>59.76</v>
      </c>
      <c r="E16" s="8">
        <v>0</v>
      </c>
      <c r="F16" s="14">
        <v>0.81</v>
      </c>
    </row>
    <row r="17" spans="1:6" x14ac:dyDescent="0.25">
      <c r="A17" s="75">
        <v>42274</v>
      </c>
      <c r="B17" s="1">
        <v>42295</v>
      </c>
      <c r="C17" s="8">
        <v>54.48</v>
      </c>
      <c r="D17" s="8">
        <v>55.37</v>
      </c>
      <c r="E17" s="8">
        <v>131.68</v>
      </c>
      <c r="F17" s="14">
        <v>0.89</v>
      </c>
    </row>
    <row r="18" spans="1:6" x14ac:dyDescent="0.25">
      <c r="A18" s="75">
        <v>42241</v>
      </c>
      <c r="B18" s="1">
        <v>42262</v>
      </c>
      <c r="C18" s="8">
        <v>130.79</v>
      </c>
      <c r="D18" s="8">
        <v>59.35</v>
      </c>
      <c r="E18" s="8">
        <v>115</v>
      </c>
      <c r="F18" s="14">
        <v>1.08</v>
      </c>
    </row>
    <row r="19" spans="1:6" x14ac:dyDescent="0.25">
      <c r="A19" s="75">
        <v>42211</v>
      </c>
      <c r="B19" s="112">
        <v>42232</v>
      </c>
      <c r="C19" s="8">
        <v>186.44</v>
      </c>
      <c r="D19" s="8">
        <v>71.63</v>
      </c>
      <c r="E19" s="8">
        <v>158.75</v>
      </c>
      <c r="F19" s="14"/>
    </row>
    <row r="20" spans="1:6" x14ac:dyDescent="0.25">
      <c r="A20" s="75">
        <v>42179</v>
      </c>
      <c r="B20" s="1">
        <v>42200</v>
      </c>
      <c r="C20" s="8">
        <v>273.11</v>
      </c>
      <c r="D20" s="8">
        <v>120.5</v>
      </c>
      <c r="E20" s="8">
        <v>115.45</v>
      </c>
      <c r="F20" s="14">
        <v>1.44</v>
      </c>
    </row>
    <row r="21" spans="1:6" x14ac:dyDescent="0.25">
      <c r="A21" s="75">
        <v>42150</v>
      </c>
      <c r="B21" s="1">
        <v>42171</v>
      </c>
      <c r="C21" s="8">
        <v>268.06</v>
      </c>
      <c r="D21" s="8">
        <v>97.16</v>
      </c>
      <c r="E21" s="8">
        <v>30</v>
      </c>
      <c r="F21" s="14">
        <v>0</v>
      </c>
    </row>
    <row r="22" spans="1:6" x14ac:dyDescent="0.25">
      <c r="A22" s="75">
        <v>42110</v>
      </c>
      <c r="B22" s="1">
        <v>42131</v>
      </c>
      <c r="C22" s="8">
        <v>241.64</v>
      </c>
      <c r="D22" s="8">
        <v>176.96</v>
      </c>
      <c r="E22" s="8">
        <v>130</v>
      </c>
      <c r="F22" s="14">
        <v>60.89</v>
      </c>
    </row>
    <row r="23" spans="1:6" x14ac:dyDescent="0.25">
      <c r="A23" s="75">
        <v>42082</v>
      </c>
      <c r="B23" s="1">
        <v>42103</v>
      </c>
      <c r="C23" s="8">
        <v>194.29</v>
      </c>
      <c r="D23" s="8">
        <v>101.22</v>
      </c>
      <c r="E23" s="8">
        <v>76.5</v>
      </c>
      <c r="F23" s="14">
        <v>1.39</v>
      </c>
    </row>
    <row r="24" spans="1:6" x14ac:dyDescent="0.25">
      <c r="A24" s="75">
        <v>42052</v>
      </c>
      <c r="B24" s="1">
        <v>42073</v>
      </c>
      <c r="C24" s="8">
        <v>169.57</v>
      </c>
      <c r="D24" s="8">
        <v>93.08</v>
      </c>
      <c r="E24" s="8">
        <v>120.44</v>
      </c>
      <c r="F24" s="14">
        <v>2.92</v>
      </c>
    </row>
    <row r="25" spans="1:6" x14ac:dyDescent="0.25">
      <c r="A25" s="75">
        <v>42018</v>
      </c>
      <c r="B25" s="1">
        <v>42039</v>
      </c>
      <c r="C25" s="8">
        <v>196.93</v>
      </c>
      <c r="D25" s="8">
        <v>76.489999999999995</v>
      </c>
      <c r="E25" s="8">
        <v>200</v>
      </c>
      <c r="F25" s="14">
        <v>0</v>
      </c>
    </row>
    <row r="26" spans="1:6" ht="15.75" thickBot="1" x14ac:dyDescent="0.3">
      <c r="A26" s="75">
        <v>41988</v>
      </c>
      <c r="B26" s="1">
        <v>42009</v>
      </c>
      <c r="C26" s="59">
        <v>320.44</v>
      </c>
      <c r="D26" s="59">
        <v>141.02000000000001</v>
      </c>
      <c r="E26" s="59">
        <v>0</v>
      </c>
      <c r="F26" s="66">
        <v>60.68</v>
      </c>
    </row>
    <row r="27" spans="1:6" x14ac:dyDescent="0.25">
      <c r="A27" s="5"/>
      <c r="B27" s="116" t="s">
        <v>134</v>
      </c>
      <c r="C27" s="114">
        <f>SUM(C15:C26)</f>
        <v>2149.9899999999998</v>
      </c>
      <c r="D27" s="114">
        <f t="shared" ref="D27" si="0">SUM(D15:D26)</f>
        <v>1052.5400000000002</v>
      </c>
      <c r="E27" s="114">
        <f t="shared" ref="E27" si="1">SUM(E15:E26)</f>
        <v>1077.82</v>
      </c>
      <c r="F27" s="123">
        <f t="shared" ref="F27" si="2">SUM(F15:F26)</f>
        <v>130.1</v>
      </c>
    </row>
    <row r="28" spans="1:6" ht="15.75" thickBot="1" x14ac:dyDescent="0.3">
      <c r="A28" s="2"/>
      <c r="B28" s="117" t="s">
        <v>38</v>
      </c>
      <c r="C28" s="115"/>
      <c r="D28" s="115">
        <f>AVERAGE(D15:D26)</f>
        <v>95.685454545454562</v>
      </c>
      <c r="E28" s="12"/>
      <c r="F28" s="95"/>
    </row>
    <row r="29" spans="1:6" ht="16.5" thickBot="1" x14ac:dyDescent="0.3">
      <c r="A29" s="256" t="s">
        <v>200</v>
      </c>
      <c r="B29" s="257"/>
      <c r="C29" s="257"/>
      <c r="D29" s="257"/>
      <c r="E29" s="257"/>
      <c r="F29" s="258"/>
    </row>
    <row r="30" spans="1:6" ht="15.75" thickBot="1" x14ac:dyDescent="0.3">
      <c r="A30" s="6" t="s">
        <v>4</v>
      </c>
      <c r="B30" s="6" t="s">
        <v>135</v>
      </c>
      <c r="C30" s="96" t="s">
        <v>6</v>
      </c>
      <c r="D30" s="92" t="s">
        <v>160</v>
      </c>
      <c r="E30" s="96" t="s">
        <v>161</v>
      </c>
      <c r="F30" s="96" t="s">
        <v>162</v>
      </c>
    </row>
    <row r="31" spans="1:6" x14ac:dyDescent="0.25">
      <c r="A31" s="119">
        <v>41959</v>
      </c>
      <c r="B31" s="93">
        <v>41980</v>
      </c>
      <c r="C31" s="29">
        <v>179.42</v>
      </c>
      <c r="D31" s="29">
        <v>59.79</v>
      </c>
      <c r="E31" s="29">
        <v>180</v>
      </c>
      <c r="F31" s="13">
        <v>3.61</v>
      </c>
    </row>
    <row r="32" spans="1:6" x14ac:dyDescent="0.25">
      <c r="A32" s="75">
        <v>41928</v>
      </c>
      <c r="B32" s="1">
        <v>41949</v>
      </c>
      <c r="C32" s="8">
        <v>174.55</v>
      </c>
      <c r="D32" s="8">
        <v>132.85</v>
      </c>
      <c r="E32" s="8">
        <v>0</v>
      </c>
      <c r="F32" s="14">
        <v>62.51</v>
      </c>
    </row>
    <row r="33" spans="1:6" x14ac:dyDescent="0.25">
      <c r="A33" s="75">
        <v>41806</v>
      </c>
      <c r="B33" s="1">
        <v>41919</v>
      </c>
      <c r="C33" s="8">
        <v>166.78</v>
      </c>
      <c r="D33" s="8">
        <v>57.81</v>
      </c>
      <c r="E33" s="8">
        <v>127.75</v>
      </c>
      <c r="F33" s="14">
        <v>1.63</v>
      </c>
    </row>
    <row r="34" spans="1:6" x14ac:dyDescent="0.25">
      <c r="A34" s="75">
        <v>41868</v>
      </c>
      <c r="B34" s="1">
        <v>41889</v>
      </c>
      <c r="C34" s="8">
        <v>236.72</v>
      </c>
      <c r="D34" s="8">
        <v>109.47</v>
      </c>
      <c r="E34" s="8">
        <v>155.38</v>
      </c>
      <c r="F34" s="14">
        <v>1.91</v>
      </c>
    </row>
    <row r="35" spans="1:6" x14ac:dyDescent="0.25">
      <c r="A35" s="75">
        <v>41837</v>
      </c>
      <c r="B35" s="112">
        <v>41858</v>
      </c>
      <c r="C35" s="8">
        <v>282.63</v>
      </c>
      <c r="D35" s="8">
        <v>127.25</v>
      </c>
      <c r="E35" s="8">
        <v>182.37</v>
      </c>
      <c r="F35" s="14">
        <v>2.35</v>
      </c>
    </row>
    <row r="36" spans="1:6" ht="15" customHeight="1" x14ac:dyDescent="0.25">
      <c r="A36" s="75">
        <v>41806</v>
      </c>
      <c r="B36" s="1">
        <v>41827</v>
      </c>
      <c r="C36" s="8">
        <v>337.75</v>
      </c>
      <c r="D36" s="8">
        <v>155.38</v>
      </c>
      <c r="E36" s="8">
        <v>0</v>
      </c>
      <c r="F36" s="14">
        <v>60.77</v>
      </c>
    </row>
    <row r="37" spans="1:6" x14ac:dyDescent="0.25">
      <c r="A37" s="75">
        <v>41774</v>
      </c>
      <c r="B37" s="1">
        <v>41795</v>
      </c>
      <c r="C37" s="8">
        <v>182.37</v>
      </c>
      <c r="D37" s="8">
        <v>96.52</v>
      </c>
      <c r="E37" s="8">
        <v>0</v>
      </c>
      <c r="F37" s="14">
        <v>1.31</v>
      </c>
    </row>
    <row r="38" spans="1:6" x14ac:dyDescent="0.25">
      <c r="A38" s="75">
        <v>41745</v>
      </c>
      <c r="B38" s="1">
        <v>41766</v>
      </c>
      <c r="C38" s="8">
        <v>85.85</v>
      </c>
      <c r="D38" s="8">
        <v>85.85</v>
      </c>
      <c r="E38" s="8">
        <v>233.38</v>
      </c>
      <c r="F38" s="14">
        <v>0</v>
      </c>
    </row>
    <row r="39" spans="1:6" x14ac:dyDescent="0.25">
      <c r="A39" s="75">
        <v>41717</v>
      </c>
      <c r="B39" s="1">
        <v>41738</v>
      </c>
      <c r="C39" s="8">
        <v>233.38</v>
      </c>
      <c r="D39" s="8">
        <v>123.72</v>
      </c>
      <c r="E39" s="8">
        <v>116.85</v>
      </c>
      <c r="F39" s="14">
        <v>1.65</v>
      </c>
    </row>
    <row r="40" spans="1:6" x14ac:dyDescent="0.25">
      <c r="A40" s="75">
        <v>41688</v>
      </c>
      <c r="B40" s="1">
        <v>41709</v>
      </c>
      <c r="C40" s="8">
        <v>226.51</v>
      </c>
      <c r="D40" s="8">
        <v>109.66</v>
      </c>
      <c r="E40" s="8">
        <v>0</v>
      </c>
      <c r="F40" s="14">
        <v>1.76</v>
      </c>
    </row>
    <row r="41" spans="1:6" x14ac:dyDescent="0.25">
      <c r="A41" s="75">
        <v>41655</v>
      </c>
      <c r="B41" s="1">
        <v>41676</v>
      </c>
      <c r="C41" s="8">
        <v>116.85</v>
      </c>
      <c r="D41" s="8">
        <v>116.85</v>
      </c>
      <c r="E41" s="8">
        <v>180.12</v>
      </c>
      <c r="F41" s="14">
        <v>0</v>
      </c>
    </row>
    <row r="42" spans="1:6" ht="15.75" thickBot="1" x14ac:dyDescent="0.3">
      <c r="A42" s="75">
        <v>41625</v>
      </c>
      <c r="B42" s="1">
        <v>41646</v>
      </c>
      <c r="C42" s="59">
        <v>180.12</v>
      </c>
      <c r="D42" s="59">
        <v>81.790000000000006</v>
      </c>
      <c r="E42" s="59">
        <v>0</v>
      </c>
      <c r="F42" s="66">
        <v>1.49</v>
      </c>
    </row>
    <row r="43" spans="1:6" x14ac:dyDescent="0.25">
      <c r="A43" s="5"/>
      <c r="B43" s="116" t="s">
        <v>134</v>
      </c>
      <c r="C43" s="114">
        <f>SUM(C31:C42)</f>
        <v>2402.9299999999998</v>
      </c>
      <c r="D43" s="114">
        <f t="shared" ref="D43" si="3">SUM(D31:D42)</f>
        <v>1256.9399999999998</v>
      </c>
      <c r="E43" s="114">
        <f t="shared" ref="E43" si="4">SUM(E31:E42)</f>
        <v>1175.8499999999999</v>
      </c>
      <c r="F43" s="123">
        <f t="shared" ref="F43" si="5">SUM(F31:F42)</f>
        <v>138.99</v>
      </c>
    </row>
    <row r="44" spans="1:6" ht="15.75" thickBot="1" x14ac:dyDescent="0.3">
      <c r="A44" s="2"/>
      <c r="B44" s="117" t="s">
        <v>38</v>
      </c>
      <c r="C44" s="115"/>
      <c r="D44" s="115">
        <f>AVERAGE(D31:D42)</f>
        <v>104.74499999999999</v>
      </c>
      <c r="E44" s="12"/>
      <c r="F44" s="95"/>
    </row>
    <row r="45" spans="1:6" ht="16.5" thickBot="1" x14ac:dyDescent="0.3">
      <c r="A45" s="256" t="s">
        <v>199</v>
      </c>
      <c r="B45" s="257"/>
      <c r="C45" s="257"/>
      <c r="D45" s="257"/>
      <c r="E45" s="257"/>
      <c r="F45" s="258"/>
    </row>
    <row r="46" spans="1:6" ht="15.75" thickBot="1" x14ac:dyDescent="0.3">
      <c r="A46" s="6" t="s">
        <v>4</v>
      </c>
      <c r="B46" s="6" t="s">
        <v>135</v>
      </c>
      <c r="C46" s="96" t="s">
        <v>6</v>
      </c>
      <c r="D46" s="92" t="s">
        <v>160</v>
      </c>
      <c r="E46" s="96" t="s">
        <v>161</v>
      </c>
      <c r="F46" s="96" t="s">
        <v>162</v>
      </c>
    </row>
    <row r="47" spans="1:6" x14ac:dyDescent="0.25">
      <c r="A47" s="119">
        <v>41596</v>
      </c>
      <c r="B47" s="93">
        <v>41617</v>
      </c>
      <c r="C47" s="29">
        <v>98.33</v>
      </c>
      <c r="D47" s="29">
        <v>98.33</v>
      </c>
      <c r="E47" s="29">
        <v>200.29</v>
      </c>
      <c r="F47" s="13">
        <v>0</v>
      </c>
    </row>
    <row r="48" spans="1:6" x14ac:dyDescent="0.25">
      <c r="A48" s="75">
        <v>41564</v>
      </c>
      <c r="B48" s="1">
        <v>41585</v>
      </c>
      <c r="C48" s="8">
        <v>200.29</v>
      </c>
      <c r="D48" s="8">
        <v>99.33</v>
      </c>
      <c r="E48" s="8">
        <v>123.05</v>
      </c>
      <c r="F48" s="14">
        <v>1.51</v>
      </c>
    </row>
    <row r="49" spans="1:6" x14ac:dyDescent="0.25">
      <c r="A49" s="75">
        <v>41535</v>
      </c>
      <c r="B49" s="1">
        <v>41556</v>
      </c>
      <c r="C49" s="8">
        <v>224.01</v>
      </c>
      <c r="D49" s="8">
        <v>109.37</v>
      </c>
      <c r="E49" s="8">
        <v>0</v>
      </c>
      <c r="F49" s="14">
        <v>1.71</v>
      </c>
    </row>
    <row r="50" spans="1:6" x14ac:dyDescent="0.25">
      <c r="A50" s="75">
        <v>41505</v>
      </c>
      <c r="B50" s="1">
        <v>41526</v>
      </c>
      <c r="C50" s="8">
        <v>114.64</v>
      </c>
      <c r="D50" s="8">
        <v>114.64</v>
      </c>
      <c r="E50" s="8">
        <v>115.48</v>
      </c>
      <c r="F50" s="14">
        <v>0</v>
      </c>
    </row>
    <row r="51" spans="1:6" x14ac:dyDescent="0.25">
      <c r="A51" s="75">
        <v>41476</v>
      </c>
      <c r="B51" s="112">
        <v>41497</v>
      </c>
      <c r="C51" s="8">
        <v>115.48</v>
      </c>
      <c r="D51" s="8">
        <v>119.64</v>
      </c>
      <c r="E51" s="8">
        <v>98.05</v>
      </c>
      <c r="F51" s="14">
        <v>0</v>
      </c>
    </row>
    <row r="52" spans="1:6" x14ac:dyDescent="0.25">
      <c r="A52" s="75">
        <v>41442</v>
      </c>
      <c r="B52" s="1">
        <v>41463</v>
      </c>
      <c r="C52" s="8">
        <v>93.89</v>
      </c>
      <c r="D52" s="8">
        <v>93.89</v>
      </c>
      <c r="E52" s="8">
        <v>116.86</v>
      </c>
      <c r="F52" s="14">
        <v>0</v>
      </c>
    </row>
    <row r="53" spans="1:6" x14ac:dyDescent="0.25">
      <c r="A53" s="75">
        <v>41410</v>
      </c>
      <c r="B53" s="1">
        <v>41431</v>
      </c>
      <c r="C53" s="8">
        <v>116.86</v>
      </c>
      <c r="D53" s="8">
        <v>117.04</v>
      </c>
      <c r="E53" s="8">
        <v>115</v>
      </c>
      <c r="F53" s="14">
        <v>0</v>
      </c>
    </row>
    <row r="54" spans="1:6" x14ac:dyDescent="0.25">
      <c r="A54" s="75">
        <v>41381</v>
      </c>
      <c r="B54" s="1">
        <v>41402</v>
      </c>
      <c r="C54" s="8">
        <v>114.82</v>
      </c>
      <c r="D54" s="8">
        <v>125.95</v>
      </c>
      <c r="E54" s="8">
        <v>30</v>
      </c>
      <c r="F54" s="14">
        <v>0</v>
      </c>
    </row>
    <row r="55" spans="1:6" x14ac:dyDescent="0.25">
      <c r="A55" s="75">
        <v>41352</v>
      </c>
      <c r="B55" s="1">
        <v>41373</v>
      </c>
      <c r="C55" s="8">
        <v>18.87</v>
      </c>
      <c r="D55" s="8">
        <v>33.409999999999997</v>
      </c>
      <c r="E55" s="8">
        <v>175</v>
      </c>
      <c r="F55" s="14">
        <v>0</v>
      </c>
    </row>
    <row r="56" spans="1:6" x14ac:dyDescent="0.25">
      <c r="A56" s="75">
        <v>41322</v>
      </c>
      <c r="B56" s="1">
        <v>41343</v>
      </c>
      <c r="C56" s="8">
        <v>160.46</v>
      </c>
      <c r="D56" s="8">
        <v>221.15</v>
      </c>
      <c r="E56" s="8">
        <v>248.8</v>
      </c>
      <c r="F56" s="14">
        <v>60.69</v>
      </c>
    </row>
    <row r="57" spans="1:6" x14ac:dyDescent="0.25">
      <c r="A57" s="75">
        <v>41290</v>
      </c>
      <c r="B57" s="1">
        <v>41311</v>
      </c>
      <c r="C57" s="8">
        <v>180.11</v>
      </c>
      <c r="D57" s="8">
        <v>85.83</v>
      </c>
      <c r="E57" s="8">
        <v>0</v>
      </c>
      <c r="F57" s="14">
        <v>1.42</v>
      </c>
    </row>
    <row r="58" spans="1:6" ht="15.75" thickBot="1" x14ac:dyDescent="0.3">
      <c r="A58" s="75">
        <v>41260</v>
      </c>
      <c r="B58" s="1">
        <v>41281</v>
      </c>
      <c r="C58" s="59">
        <v>94.28</v>
      </c>
      <c r="D58" s="59">
        <v>94.28</v>
      </c>
      <c r="E58" s="59">
        <v>101.95</v>
      </c>
      <c r="F58" s="66">
        <v>0</v>
      </c>
    </row>
    <row r="59" spans="1:6" x14ac:dyDescent="0.25">
      <c r="A59" s="5"/>
      <c r="B59" s="116" t="s">
        <v>134</v>
      </c>
      <c r="C59" s="114">
        <f>SUM(C47:C58)</f>
        <v>1532.0399999999997</v>
      </c>
      <c r="D59" s="114">
        <f t="shared" ref="D59" si="6">SUM(D47:D58)</f>
        <v>1312.86</v>
      </c>
      <c r="E59" s="114">
        <f t="shared" ref="E59" si="7">SUM(E47:E58)</f>
        <v>1324.48</v>
      </c>
      <c r="F59" s="123">
        <f t="shared" ref="F59" si="8">SUM(F47:F58)</f>
        <v>65.33</v>
      </c>
    </row>
    <row r="60" spans="1:6" ht="15.75" thickBot="1" x14ac:dyDescent="0.3">
      <c r="A60" s="2"/>
      <c r="B60" s="117" t="s">
        <v>38</v>
      </c>
      <c r="C60" s="115"/>
      <c r="D60" s="115">
        <f>AVERAGE(D47:D58)</f>
        <v>109.40499999999999</v>
      </c>
      <c r="E60" s="12"/>
      <c r="F60" s="95"/>
    </row>
    <row r="61" spans="1:6" ht="16.5" thickBot="1" x14ac:dyDescent="0.3">
      <c r="A61" s="256" t="s">
        <v>198</v>
      </c>
      <c r="B61" s="257"/>
      <c r="C61" s="257"/>
      <c r="D61" s="257"/>
      <c r="E61" s="257"/>
      <c r="F61" s="258"/>
    </row>
    <row r="62" spans="1:6" ht="15.75" thickBot="1" x14ac:dyDescent="0.3">
      <c r="A62" s="6" t="s">
        <v>4</v>
      </c>
      <c r="B62" s="6" t="s">
        <v>135</v>
      </c>
      <c r="C62" s="96" t="s">
        <v>6</v>
      </c>
      <c r="D62" s="92" t="s">
        <v>160</v>
      </c>
      <c r="E62" s="96" t="s">
        <v>161</v>
      </c>
      <c r="F62" s="96" t="s">
        <v>162</v>
      </c>
    </row>
    <row r="63" spans="1:6" x14ac:dyDescent="0.25">
      <c r="A63" s="119">
        <v>41228</v>
      </c>
      <c r="B63" s="93">
        <v>41249</v>
      </c>
      <c r="C63" s="29">
        <v>101.95</v>
      </c>
      <c r="D63" s="29">
        <v>101.95</v>
      </c>
      <c r="E63" s="29">
        <v>93.43</v>
      </c>
      <c r="F63" s="13">
        <v>0</v>
      </c>
    </row>
    <row r="64" spans="1:6" x14ac:dyDescent="0.25">
      <c r="A64" s="75">
        <v>41199</v>
      </c>
      <c r="B64" s="1">
        <v>41220</v>
      </c>
      <c r="C64" s="8">
        <v>93.43</v>
      </c>
      <c r="D64" s="8">
        <v>93.43</v>
      </c>
      <c r="E64" s="8">
        <v>49.31</v>
      </c>
      <c r="F64" s="14">
        <v>0</v>
      </c>
    </row>
    <row r="65" spans="1:6" x14ac:dyDescent="0.25">
      <c r="A65" s="75">
        <v>41170</v>
      </c>
      <c r="B65" s="1">
        <v>41191</v>
      </c>
      <c r="C65" s="8">
        <v>49.31</v>
      </c>
      <c r="D65" s="8">
        <v>62.82</v>
      </c>
      <c r="E65" s="8">
        <v>0</v>
      </c>
      <c r="F65" s="14">
        <v>0</v>
      </c>
    </row>
    <row r="66" spans="1:6" x14ac:dyDescent="0.25">
      <c r="A66" s="75">
        <v>41140</v>
      </c>
      <c r="B66" s="1">
        <v>41161</v>
      </c>
      <c r="C66" s="8">
        <v>-13.51</v>
      </c>
      <c r="D66" s="8">
        <v>37.65</v>
      </c>
      <c r="E66" s="8">
        <v>175</v>
      </c>
      <c r="F66" s="14">
        <v>0</v>
      </c>
    </row>
    <row r="67" spans="1:6" x14ac:dyDescent="0.25">
      <c r="A67" s="75">
        <v>41109</v>
      </c>
      <c r="B67" s="112">
        <v>41130</v>
      </c>
      <c r="C67" s="8">
        <v>123.84</v>
      </c>
      <c r="D67" s="8">
        <v>66.16</v>
      </c>
      <c r="E67" s="8">
        <v>0</v>
      </c>
      <c r="F67" s="14">
        <v>0.88</v>
      </c>
    </row>
    <row r="68" spans="1:6" x14ac:dyDescent="0.25">
      <c r="A68" s="75">
        <v>41078</v>
      </c>
      <c r="B68" s="1">
        <v>41099</v>
      </c>
      <c r="C68" s="8">
        <v>57.68</v>
      </c>
      <c r="D68" s="8">
        <v>57.68</v>
      </c>
      <c r="E68" s="8">
        <v>56.7</v>
      </c>
      <c r="F68" s="14">
        <v>0</v>
      </c>
    </row>
    <row r="69" spans="1:6" x14ac:dyDescent="0.25">
      <c r="A69" s="75">
        <v>41049</v>
      </c>
      <c r="B69" s="1">
        <v>41070</v>
      </c>
      <c r="C69" s="8">
        <v>56.7</v>
      </c>
      <c r="D69" s="8">
        <v>56.7</v>
      </c>
      <c r="E69" s="8">
        <v>43.72</v>
      </c>
      <c r="F69" s="14">
        <v>0</v>
      </c>
    </row>
    <row r="70" spans="1:6" x14ac:dyDescent="0.25">
      <c r="A70" s="75">
        <v>41018</v>
      </c>
      <c r="B70" s="1">
        <v>41039</v>
      </c>
      <c r="C70" s="8">
        <v>43.72</v>
      </c>
      <c r="D70" s="8">
        <v>48.4</v>
      </c>
      <c r="E70" s="8">
        <v>55</v>
      </c>
      <c r="F70" s="14">
        <v>0</v>
      </c>
    </row>
    <row r="71" spans="1:6" x14ac:dyDescent="0.25">
      <c r="A71" s="75">
        <v>40989</v>
      </c>
      <c r="B71" s="1">
        <v>41010</v>
      </c>
      <c r="C71" s="8">
        <v>50.32</v>
      </c>
      <c r="D71" s="8">
        <v>50.32</v>
      </c>
      <c r="E71" s="8">
        <v>0</v>
      </c>
      <c r="F71" s="14">
        <v>0</v>
      </c>
    </row>
    <row r="72" spans="1:6" x14ac:dyDescent="0.25">
      <c r="A72" s="75" t="s">
        <v>167</v>
      </c>
      <c r="B72" s="1"/>
      <c r="C72" s="8"/>
      <c r="D72" s="8"/>
      <c r="E72" s="8"/>
      <c r="F72" s="14"/>
    </row>
    <row r="73" spans="1:6" x14ac:dyDescent="0.25">
      <c r="A73" s="75" t="s">
        <v>167</v>
      </c>
      <c r="B73" s="1"/>
      <c r="C73" s="8"/>
      <c r="D73" s="8"/>
      <c r="E73" s="8"/>
      <c r="F73" s="14"/>
    </row>
    <row r="74" spans="1:6" ht="15.75" thickBot="1" x14ac:dyDescent="0.3">
      <c r="A74" s="75" t="s">
        <v>167</v>
      </c>
      <c r="B74" s="1"/>
      <c r="C74" s="59"/>
      <c r="D74" s="59"/>
      <c r="E74" s="59"/>
      <c r="F74" s="66"/>
    </row>
    <row r="75" spans="1:6" x14ac:dyDescent="0.25">
      <c r="A75" s="5"/>
      <c r="B75" s="116" t="s">
        <v>134</v>
      </c>
      <c r="C75" s="114">
        <f>SUM(C63:C74)</f>
        <v>563.44000000000005</v>
      </c>
      <c r="D75" s="114">
        <f t="shared" ref="D75:F75" si="9">SUM(D63:D74)</f>
        <v>575.11</v>
      </c>
      <c r="E75" s="114">
        <f t="shared" si="9"/>
        <v>473.15999999999997</v>
      </c>
      <c r="F75" s="123">
        <f t="shared" si="9"/>
        <v>0.88</v>
      </c>
    </row>
    <row r="76" spans="1:6" ht="15.75" thickBot="1" x14ac:dyDescent="0.3">
      <c r="A76" s="2"/>
      <c r="B76" s="117" t="s">
        <v>38</v>
      </c>
      <c r="C76" s="115"/>
      <c r="D76" s="115">
        <f>AVERAGE(D63:D74)</f>
        <v>63.901111111111113</v>
      </c>
      <c r="E76" s="12"/>
      <c r="F76" s="95"/>
    </row>
    <row r="77" spans="1:6" ht="16.5" thickBot="1" x14ac:dyDescent="0.3">
      <c r="A77" s="256" t="s">
        <v>195</v>
      </c>
      <c r="B77" s="257"/>
      <c r="C77" s="257"/>
      <c r="D77" s="257"/>
      <c r="E77" s="257"/>
      <c r="F77" s="258"/>
    </row>
    <row r="78" spans="1:6" ht="15.75" thickBot="1" x14ac:dyDescent="0.3">
      <c r="A78" s="6" t="s">
        <v>4</v>
      </c>
      <c r="B78" s="6" t="s">
        <v>135</v>
      </c>
      <c r="C78" s="96" t="s">
        <v>6</v>
      </c>
      <c r="D78" s="92" t="s">
        <v>160</v>
      </c>
      <c r="E78" s="96" t="s">
        <v>161</v>
      </c>
      <c r="F78" s="96" t="s">
        <v>162</v>
      </c>
    </row>
    <row r="79" spans="1:6" x14ac:dyDescent="0.25">
      <c r="A79" s="119">
        <v>40938</v>
      </c>
      <c r="B79" s="93">
        <v>40959</v>
      </c>
      <c r="C79" s="29">
        <v>118.72</v>
      </c>
      <c r="D79" s="29">
        <v>44.22</v>
      </c>
      <c r="E79" s="29">
        <v>0</v>
      </c>
      <c r="F79" s="13">
        <v>0</v>
      </c>
    </row>
    <row r="80" spans="1:6" x14ac:dyDescent="0.25">
      <c r="A80" s="75">
        <v>40916</v>
      </c>
      <c r="B80" s="1">
        <v>40938</v>
      </c>
      <c r="C80" s="8">
        <v>74.5</v>
      </c>
      <c r="D80" s="8">
        <v>74.5</v>
      </c>
      <c r="E80" s="8">
        <v>71.849999999999994</v>
      </c>
      <c r="F80" s="14">
        <v>0</v>
      </c>
    </row>
    <row r="81" spans="1:7" x14ac:dyDescent="0.25">
      <c r="A81" s="75">
        <v>40885</v>
      </c>
      <c r="B81" s="1">
        <v>40907</v>
      </c>
      <c r="C81" s="8">
        <v>71.849999999999994</v>
      </c>
      <c r="D81" s="8">
        <v>71.849999999999994</v>
      </c>
      <c r="E81" s="8">
        <v>73.2</v>
      </c>
      <c r="F81" s="14">
        <v>0</v>
      </c>
    </row>
    <row r="82" spans="1:7" x14ac:dyDescent="0.25">
      <c r="A82" s="75">
        <v>40855</v>
      </c>
      <c r="B82" s="1">
        <v>40876</v>
      </c>
      <c r="C82" s="8">
        <v>73.2</v>
      </c>
      <c r="D82" s="8">
        <v>73.2</v>
      </c>
      <c r="E82" s="8">
        <v>54.97</v>
      </c>
      <c r="F82" s="14">
        <v>0</v>
      </c>
    </row>
    <row r="83" spans="1:7" x14ac:dyDescent="0.25">
      <c r="A83" s="75">
        <v>40825</v>
      </c>
      <c r="B83" s="112">
        <v>40847</v>
      </c>
      <c r="C83" s="8">
        <v>154.97</v>
      </c>
      <c r="D83" s="8">
        <v>54.97</v>
      </c>
      <c r="E83" s="8">
        <v>0</v>
      </c>
      <c r="F83" s="14">
        <v>0</v>
      </c>
      <c r="G83" s="113" t="s">
        <v>196</v>
      </c>
    </row>
    <row r="84" spans="1:7" x14ac:dyDescent="0.25">
      <c r="A84" s="75"/>
      <c r="B84" s="1"/>
      <c r="C84" s="8"/>
      <c r="D84" s="8"/>
      <c r="E84" s="8"/>
      <c r="F84" s="14"/>
    </row>
    <row r="85" spans="1:7" x14ac:dyDescent="0.25">
      <c r="A85" s="75"/>
      <c r="B85" s="1"/>
      <c r="C85" s="8"/>
      <c r="D85" s="8"/>
      <c r="E85" s="8"/>
      <c r="F85" s="14"/>
    </row>
    <row r="86" spans="1:7" x14ac:dyDescent="0.25">
      <c r="A86" s="75"/>
      <c r="B86" s="1"/>
      <c r="C86" s="8"/>
      <c r="D86" s="8"/>
      <c r="E86" s="8"/>
      <c r="F86" s="14"/>
    </row>
    <row r="87" spans="1:7" x14ac:dyDescent="0.25">
      <c r="A87" s="75"/>
      <c r="B87" s="1"/>
      <c r="C87" s="8"/>
      <c r="D87" s="8"/>
      <c r="E87" s="8"/>
      <c r="F87" s="14"/>
    </row>
    <row r="88" spans="1:7" x14ac:dyDescent="0.25">
      <c r="A88" s="75"/>
      <c r="B88" s="1"/>
      <c r="C88" s="8"/>
      <c r="D88" s="8"/>
      <c r="E88" s="8"/>
      <c r="F88" s="14"/>
    </row>
    <row r="89" spans="1:7" x14ac:dyDescent="0.25">
      <c r="A89" s="75"/>
      <c r="B89" s="1"/>
      <c r="C89" s="8"/>
      <c r="D89" s="8"/>
      <c r="E89" s="8"/>
      <c r="F89" s="14"/>
    </row>
    <row r="90" spans="1:7" ht="15.75" thickBot="1" x14ac:dyDescent="0.3">
      <c r="A90" s="75"/>
      <c r="B90" s="1"/>
      <c r="C90" s="59"/>
      <c r="D90" s="59"/>
      <c r="E90" s="59"/>
      <c r="F90" s="66"/>
    </row>
    <row r="91" spans="1:7" x14ac:dyDescent="0.25">
      <c r="A91" s="5"/>
      <c r="B91" s="116" t="s">
        <v>134</v>
      </c>
      <c r="C91" s="114">
        <f>SUM(C79:C90)</f>
        <v>493.24</v>
      </c>
      <c r="D91" s="114">
        <f t="shared" ref="D91:F91" si="10">SUM(D79:D90)</f>
        <v>318.74</v>
      </c>
      <c r="E91" s="114">
        <f t="shared" si="10"/>
        <v>200.02</v>
      </c>
      <c r="F91" s="123">
        <f t="shared" si="10"/>
        <v>0</v>
      </c>
    </row>
    <row r="92" spans="1:7" ht="15.75" thickBot="1" x14ac:dyDescent="0.3">
      <c r="A92" s="2"/>
      <c r="B92" s="117" t="s">
        <v>38</v>
      </c>
      <c r="C92" s="115" t="s">
        <v>187</v>
      </c>
      <c r="D92" s="115">
        <f>AVERAGE(D79:D90)</f>
        <v>63.748000000000005</v>
      </c>
      <c r="E92" s="12"/>
      <c r="F92" s="95"/>
    </row>
  </sheetData>
  <mergeCells count="7">
    <mergeCell ref="A13:F13"/>
    <mergeCell ref="B1:D1"/>
    <mergeCell ref="B8:D8"/>
    <mergeCell ref="A77:F77"/>
    <mergeCell ref="A61:F61"/>
    <mergeCell ref="A45:F45"/>
    <mergeCell ref="A29:F29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topLeftCell="A4" workbookViewId="0">
      <selection activeCell="A13" sqref="A13"/>
    </sheetView>
  </sheetViews>
  <sheetFormatPr defaultRowHeight="15" x14ac:dyDescent="0.25"/>
  <cols>
    <col min="1" max="1" width="10.7109375" style="111" bestFit="1" customWidth="1"/>
    <col min="2" max="2" width="11.85546875" style="111" bestFit="1" customWidth="1"/>
    <col min="3" max="3" width="13.42578125" style="111" bestFit="1" customWidth="1"/>
    <col min="4" max="4" width="12.5703125" style="111" bestFit="1" customWidth="1"/>
    <col min="5" max="5" width="9.7109375" style="111" bestFit="1" customWidth="1"/>
    <col min="6" max="6" width="8.42578125" style="111" bestFit="1" customWidth="1"/>
    <col min="7" max="7" width="77.5703125" style="111" bestFit="1" customWidth="1"/>
    <col min="8" max="8" width="12.140625" style="111" bestFit="1" customWidth="1"/>
    <col min="9" max="9" width="8" style="111" bestFit="1" customWidth="1"/>
    <col min="10" max="13" width="9.140625" style="111"/>
    <col min="14" max="14" width="7.7109375" style="111" bestFit="1" customWidth="1"/>
    <col min="15" max="16384" width="9.140625" style="111"/>
  </cols>
  <sheetData>
    <row r="1" spans="1:7" ht="15.75" thickBot="1" x14ac:dyDescent="0.3">
      <c r="B1" s="262" t="s">
        <v>193</v>
      </c>
      <c r="C1" s="263"/>
      <c r="D1" s="264"/>
      <c r="G1" s="113" t="s">
        <v>194</v>
      </c>
    </row>
    <row r="2" spans="1:7" ht="15.75" thickBot="1" x14ac:dyDescent="0.3">
      <c r="B2" s="92" t="s">
        <v>25</v>
      </c>
      <c r="C2" s="92" t="s">
        <v>169</v>
      </c>
      <c r="D2" s="92" t="s">
        <v>170</v>
      </c>
    </row>
    <row r="3" spans="1:7" x14ac:dyDescent="0.25">
      <c r="B3" s="94">
        <v>2015</v>
      </c>
      <c r="C3" s="29">
        <f>D24</f>
        <v>607.14</v>
      </c>
      <c r="D3" s="13">
        <f>D25</f>
        <v>55.194545454545455</v>
      </c>
    </row>
    <row r="4" spans="1:7" x14ac:dyDescent="0.25">
      <c r="B4" s="102">
        <v>2014</v>
      </c>
      <c r="C4" s="8">
        <f>D40</f>
        <v>762.45</v>
      </c>
      <c r="D4" s="14">
        <f>D41</f>
        <v>63.537500000000001</v>
      </c>
    </row>
    <row r="5" spans="1:7" x14ac:dyDescent="0.25">
      <c r="B5" s="102">
        <v>2013</v>
      </c>
      <c r="C5" s="8">
        <f>D56</f>
        <v>666.78</v>
      </c>
      <c r="D5" s="14">
        <f>D57</f>
        <v>55.564999999999998</v>
      </c>
    </row>
    <row r="6" spans="1:7" x14ac:dyDescent="0.25">
      <c r="B6" s="102">
        <v>2012</v>
      </c>
      <c r="C6" s="8">
        <f>D72</f>
        <v>451.65999999999997</v>
      </c>
      <c r="D6" s="14">
        <f>D73</f>
        <v>37.638333333333328</v>
      </c>
    </row>
    <row r="7" spans="1:7" ht="15.75" thickBot="1" x14ac:dyDescent="0.3">
      <c r="B7" s="98">
        <v>2011</v>
      </c>
      <c r="C7" s="97">
        <f>D88</f>
        <v>75.64</v>
      </c>
      <c r="D7" s="48">
        <f>D89</f>
        <v>37.82</v>
      </c>
    </row>
    <row r="8" spans="1:7" ht="15.75" thickBot="1" x14ac:dyDescent="0.3">
      <c r="B8" s="6" t="s">
        <v>132</v>
      </c>
      <c r="C8" s="124">
        <f>SUM(C3:C7)</f>
        <v>2563.67</v>
      </c>
      <c r="D8" s="99">
        <f>AVERAGE(D3:D7)</f>
        <v>49.951075757575758</v>
      </c>
    </row>
    <row r="9" spans="1:7" ht="15.75" thickBot="1" x14ac:dyDescent="0.3">
      <c r="B9" s="135"/>
      <c r="C9" s="132"/>
      <c r="D9" s="133"/>
    </row>
    <row r="10" spans="1:7" ht="16.5" thickBot="1" x14ac:dyDescent="0.3">
      <c r="A10" s="256">
        <v>2015</v>
      </c>
      <c r="B10" s="257"/>
      <c r="C10" s="257"/>
      <c r="D10" s="257"/>
      <c r="E10" s="257"/>
      <c r="F10" s="258"/>
    </row>
    <row r="11" spans="1:7" ht="15.75" thickBot="1" x14ac:dyDescent="0.3">
      <c r="A11" s="6" t="s">
        <v>4</v>
      </c>
      <c r="B11" s="6" t="s">
        <v>135</v>
      </c>
      <c r="C11" s="142" t="s">
        <v>6</v>
      </c>
      <c r="D11" s="92" t="s">
        <v>160</v>
      </c>
      <c r="E11" s="142" t="s">
        <v>161</v>
      </c>
      <c r="F11" s="142" t="s">
        <v>162</v>
      </c>
    </row>
    <row r="12" spans="1:7" x14ac:dyDescent="0.25">
      <c r="A12" s="120"/>
      <c r="B12" s="93"/>
      <c r="C12" s="29"/>
      <c r="D12" s="29"/>
      <c r="E12" s="29"/>
      <c r="F12" s="13"/>
    </row>
    <row r="13" spans="1:7" x14ac:dyDescent="0.25">
      <c r="A13" s="75">
        <v>42298</v>
      </c>
      <c r="B13" s="1">
        <v>42324</v>
      </c>
      <c r="C13" s="8">
        <v>35.65</v>
      </c>
      <c r="D13" s="8">
        <v>23.66</v>
      </c>
      <c r="E13" s="8">
        <v>20</v>
      </c>
      <c r="F13" s="14">
        <v>0.12</v>
      </c>
    </row>
    <row r="14" spans="1:7" ht="15" customHeight="1" x14ac:dyDescent="0.25">
      <c r="A14" s="75">
        <v>42265</v>
      </c>
      <c r="B14" s="1">
        <v>42290</v>
      </c>
      <c r="C14" s="8">
        <v>31.99</v>
      </c>
      <c r="D14" s="8">
        <v>16.36</v>
      </c>
      <c r="E14" s="8">
        <v>20</v>
      </c>
      <c r="F14" s="14">
        <v>0.16</v>
      </c>
    </row>
    <row r="15" spans="1:7" x14ac:dyDescent="0.25">
      <c r="A15" s="75">
        <v>42235</v>
      </c>
      <c r="B15" s="1">
        <v>42261</v>
      </c>
      <c r="C15" s="8">
        <v>35.630000000000003</v>
      </c>
      <c r="D15" s="8">
        <v>18.21</v>
      </c>
      <c r="E15" s="8">
        <v>25</v>
      </c>
      <c r="F15" s="14">
        <v>0.17</v>
      </c>
    </row>
    <row r="16" spans="1:7" x14ac:dyDescent="0.25">
      <c r="A16" s="75">
        <v>42207</v>
      </c>
      <c r="B16" s="112">
        <v>42233</v>
      </c>
      <c r="C16" s="8">
        <v>42.42</v>
      </c>
      <c r="D16" s="8">
        <v>20.09</v>
      </c>
      <c r="E16" s="8">
        <v>30</v>
      </c>
      <c r="F16" s="14">
        <v>0.22</v>
      </c>
    </row>
    <row r="17" spans="1:9" x14ac:dyDescent="0.25">
      <c r="A17" s="75">
        <v>42173</v>
      </c>
      <c r="B17" s="1">
        <v>42198</v>
      </c>
      <c r="C17" s="8">
        <v>52.33</v>
      </c>
      <c r="D17" s="8">
        <v>22.83</v>
      </c>
      <c r="E17" s="8">
        <v>32</v>
      </c>
      <c r="F17" s="14">
        <v>0.3</v>
      </c>
    </row>
    <row r="18" spans="1:9" x14ac:dyDescent="0.25">
      <c r="A18" s="75">
        <v>42144</v>
      </c>
      <c r="B18" s="1">
        <v>42170</v>
      </c>
      <c r="C18" s="8">
        <v>61.5</v>
      </c>
      <c r="D18" s="8">
        <v>29.6</v>
      </c>
      <c r="E18" s="8">
        <v>115.59</v>
      </c>
      <c r="F18" s="14">
        <v>0.32</v>
      </c>
    </row>
    <row r="19" spans="1:9" x14ac:dyDescent="0.25">
      <c r="A19" s="75">
        <v>42115</v>
      </c>
      <c r="B19" s="1">
        <v>42142</v>
      </c>
      <c r="C19" s="8">
        <v>147.49</v>
      </c>
      <c r="D19" s="8">
        <v>32.31</v>
      </c>
      <c r="E19" s="8">
        <v>104.59</v>
      </c>
      <c r="F19" s="14">
        <v>1.1499999999999999</v>
      </c>
    </row>
    <row r="20" spans="1:9" x14ac:dyDescent="0.25">
      <c r="A20" s="75">
        <v>42082</v>
      </c>
      <c r="B20" s="1">
        <v>42107</v>
      </c>
      <c r="C20" s="8">
        <v>255.81</v>
      </c>
      <c r="D20" s="8">
        <v>94.71</v>
      </c>
      <c r="E20" s="8">
        <v>80</v>
      </c>
      <c r="F20" s="14">
        <v>1.61</v>
      </c>
    </row>
    <row r="21" spans="1:9" x14ac:dyDescent="0.25">
      <c r="A21" s="75">
        <v>42054</v>
      </c>
      <c r="B21" s="1">
        <v>42079</v>
      </c>
      <c r="C21" s="8">
        <v>241.1</v>
      </c>
      <c r="D21" s="8">
        <v>114.24</v>
      </c>
      <c r="E21" s="8">
        <v>108</v>
      </c>
      <c r="F21" s="14">
        <v>1.27</v>
      </c>
    </row>
    <row r="22" spans="1:9" x14ac:dyDescent="0.25">
      <c r="A22" s="75">
        <v>42026</v>
      </c>
      <c r="B22" s="1">
        <v>42051</v>
      </c>
      <c r="C22" s="8">
        <v>234.86</v>
      </c>
      <c r="D22" s="8">
        <v>126.88</v>
      </c>
      <c r="E22" s="8">
        <v>50</v>
      </c>
      <c r="F22" s="14">
        <v>1.08</v>
      </c>
    </row>
    <row r="23" spans="1:9" ht="15.75" thickBot="1" x14ac:dyDescent="0.3">
      <c r="A23" s="75">
        <v>41991</v>
      </c>
      <c r="B23" s="1">
        <v>42016</v>
      </c>
      <c r="C23" s="59">
        <v>158</v>
      </c>
      <c r="D23" s="59">
        <v>108.25</v>
      </c>
      <c r="E23" s="59">
        <v>0</v>
      </c>
      <c r="F23" s="66">
        <v>0.5</v>
      </c>
    </row>
    <row r="24" spans="1:9" x14ac:dyDescent="0.25">
      <c r="A24" s="5"/>
      <c r="B24" s="116" t="s">
        <v>134</v>
      </c>
      <c r="C24" s="114">
        <f>SUM(C12:C23)</f>
        <v>1296.78</v>
      </c>
      <c r="D24" s="114">
        <f t="shared" ref="D24:F24" si="0">SUM(D12:D23)</f>
        <v>607.14</v>
      </c>
      <c r="E24" s="114">
        <f t="shared" si="0"/>
        <v>585.18000000000006</v>
      </c>
      <c r="F24" s="123">
        <f t="shared" si="0"/>
        <v>6.9</v>
      </c>
    </row>
    <row r="25" spans="1:9" ht="15.75" thickBot="1" x14ac:dyDescent="0.3">
      <c r="A25" s="2"/>
      <c r="B25" s="117" t="s">
        <v>38</v>
      </c>
      <c r="C25" s="115"/>
      <c r="D25" s="115">
        <f>AVERAGE(D12:D23)</f>
        <v>55.194545454545455</v>
      </c>
      <c r="E25" s="12"/>
      <c r="F25" s="95"/>
      <c r="I25" s="33"/>
    </row>
    <row r="26" spans="1:9" ht="16.5" thickBot="1" x14ac:dyDescent="0.3">
      <c r="A26" s="256">
        <v>2014</v>
      </c>
      <c r="B26" s="257"/>
      <c r="C26" s="257"/>
      <c r="D26" s="257"/>
      <c r="E26" s="257"/>
      <c r="F26" s="258"/>
    </row>
    <row r="27" spans="1:9" ht="15.75" thickBot="1" x14ac:dyDescent="0.3">
      <c r="A27" s="6" t="s">
        <v>4</v>
      </c>
      <c r="B27" s="6" t="s">
        <v>135</v>
      </c>
      <c r="C27" s="142" t="s">
        <v>6</v>
      </c>
      <c r="D27" s="92" t="s">
        <v>160</v>
      </c>
      <c r="E27" s="142" t="s">
        <v>161</v>
      </c>
      <c r="F27" s="142" t="s">
        <v>162</v>
      </c>
    </row>
    <row r="28" spans="1:9" x14ac:dyDescent="0.25">
      <c r="A28" s="119">
        <v>41962</v>
      </c>
      <c r="B28" s="93">
        <v>41988</v>
      </c>
      <c r="C28" s="29">
        <v>50</v>
      </c>
      <c r="D28" s="29">
        <v>49.73</v>
      </c>
      <c r="E28" s="29">
        <v>45</v>
      </c>
      <c r="F28" s="13">
        <v>0</v>
      </c>
    </row>
    <row r="29" spans="1:9" x14ac:dyDescent="0.25">
      <c r="A29" s="75">
        <v>41943</v>
      </c>
      <c r="B29" s="1">
        <v>41960</v>
      </c>
      <c r="C29" s="8">
        <v>45</v>
      </c>
      <c r="D29" s="8">
        <v>26.04</v>
      </c>
      <c r="E29" s="8">
        <v>30</v>
      </c>
      <c r="F29" s="14">
        <v>0.18</v>
      </c>
    </row>
    <row r="30" spans="1:9" x14ac:dyDescent="0.25">
      <c r="A30" s="75">
        <v>41901</v>
      </c>
      <c r="B30" s="1">
        <v>41926</v>
      </c>
      <c r="C30" s="8">
        <v>49</v>
      </c>
      <c r="D30" s="8">
        <v>21.8</v>
      </c>
      <c r="E30" s="8">
        <v>30</v>
      </c>
      <c r="F30" s="14">
        <v>0.27</v>
      </c>
    </row>
    <row r="31" spans="1:9" x14ac:dyDescent="0.25">
      <c r="A31" s="75">
        <v>41871</v>
      </c>
      <c r="B31" s="1">
        <v>41897</v>
      </c>
      <c r="C31" s="8">
        <v>57</v>
      </c>
      <c r="D31" s="8">
        <v>29.38</v>
      </c>
      <c r="E31" s="8">
        <v>40</v>
      </c>
      <c r="F31" s="14">
        <v>0.27</v>
      </c>
    </row>
    <row r="32" spans="1:9" x14ac:dyDescent="0.25">
      <c r="A32" s="75">
        <v>41842</v>
      </c>
      <c r="B32" s="112">
        <v>41869</v>
      </c>
      <c r="C32" s="8">
        <v>68</v>
      </c>
      <c r="D32" s="8">
        <v>33.78</v>
      </c>
      <c r="E32" s="8">
        <v>75</v>
      </c>
      <c r="F32" s="14">
        <v>0.33</v>
      </c>
    </row>
    <row r="33" spans="1:6" x14ac:dyDescent="0.25">
      <c r="A33" s="75">
        <v>41809</v>
      </c>
      <c r="B33" s="1">
        <v>41834</v>
      </c>
      <c r="C33" s="8">
        <v>109</v>
      </c>
      <c r="D33" s="8">
        <v>35.1</v>
      </c>
      <c r="E33" s="8">
        <v>0</v>
      </c>
      <c r="F33" s="14">
        <v>0.66</v>
      </c>
    </row>
    <row r="34" spans="1:6" x14ac:dyDescent="0.25">
      <c r="A34" s="75">
        <v>41779</v>
      </c>
      <c r="B34" s="1">
        <v>42537</v>
      </c>
      <c r="C34" s="8">
        <v>74</v>
      </c>
      <c r="D34" s="8">
        <v>32.57</v>
      </c>
      <c r="E34" s="8">
        <v>0</v>
      </c>
      <c r="F34" s="14">
        <v>0.76</v>
      </c>
    </row>
    <row r="35" spans="1:6" x14ac:dyDescent="0.25">
      <c r="A35" s="75">
        <v>41747</v>
      </c>
      <c r="B35" s="1">
        <v>41772</v>
      </c>
      <c r="C35" s="8">
        <v>41</v>
      </c>
      <c r="D35" s="8">
        <v>40.67</v>
      </c>
      <c r="E35" s="8">
        <v>250</v>
      </c>
      <c r="F35" s="14">
        <v>0</v>
      </c>
    </row>
    <row r="36" spans="1:6" x14ac:dyDescent="0.25">
      <c r="A36" s="75">
        <v>41719</v>
      </c>
      <c r="B36" s="1">
        <v>41744</v>
      </c>
      <c r="C36" s="8">
        <v>250</v>
      </c>
      <c r="D36" s="8">
        <v>77.81</v>
      </c>
      <c r="E36" s="8">
        <v>125</v>
      </c>
      <c r="F36" s="14">
        <v>1.72</v>
      </c>
    </row>
    <row r="37" spans="1:6" x14ac:dyDescent="0.25">
      <c r="A37" s="75">
        <v>41690</v>
      </c>
      <c r="B37" s="1">
        <v>41715</v>
      </c>
      <c r="C37" s="8">
        <v>298</v>
      </c>
      <c r="D37" s="8">
        <v>173.55</v>
      </c>
      <c r="E37" s="8">
        <v>0</v>
      </c>
      <c r="F37" s="14">
        <v>1.24</v>
      </c>
    </row>
    <row r="38" spans="1:6" x14ac:dyDescent="0.25">
      <c r="A38" s="75">
        <v>41662</v>
      </c>
      <c r="B38" s="1">
        <v>41687</v>
      </c>
      <c r="C38" s="8">
        <v>124</v>
      </c>
      <c r="D38" s="8">
        <v>123.63</v>
      </c>
      <c r="E38" s="8">
        <v>119</v>
      </c>
      <c r="F38" s="14">
        <v>0</v>
      </c>
    </row>
    <row r="39" spans="1:6" ht="15.75" thickBot="1" x14ac:dyDescent="0.3">
      <c r="A39" s="75">
        <v>41627</v>
      </c>
      <c r="B39" s="1">
        <v>41652</v>
      </c>
      <c r="C39" s="59">
        <v>119</v>
      </c>
      <c r="D39" s="59">
        <v>118.39</v>
      </c>
      <c r="E39" s="59">
        <v>52</v>
      </c>
      <c r="F39" s="66">
        <v>0</v>
      </c>
    </row>
    <row r="40" spans="1:6" x14ac:dyDescent="0.25">
      <c r="A40" s="5"/>
      <c r="B40" s="116" t="s">
        <v>134</v>
      </c>
      <c r="C40" s="114">
        <f>SUM(C28:C39)</f>
        <v>1284</v>
      </c>
      <c r="D40" s="114">
        <f t="shared" ref="D40:F40" si="1">SUM(D28:D39)</f>
        <v>762.45</v>
      </c>
      <c r="E40" s="114">
        <f t="shared" si="1"/>
        <v>766</v>
      </c>
      <c r="F40" s="123">
        <f t="shared" si="1"/>
        <v>5.43</v>
      </c>
    </row>
    <row r="41" spans="1:6" ht="15.75" thickBot="1" x14ac:dyDescent="0.3">
      <c r="A41" s="2"/>
      <c r="B41" s="117" t="s">
        <v>38</v>
      </c>
      <c r="C41" s="115"/>
      <c r="D41" s="115">
        <f>AVERAGE(D28:D39)</f>
        <v>63.537500000000001</v>
      </c>
      <c r="E41" s="12"/>
      <c r="F41" s="95"/>
    </row>
    <row r="42" spans="1:6" ht="16.5" thickBot="1" x14ac:dyDescent="0.3">
      <c r="A42" s="256">
        <v>2013</v>
      </c>
      <c r="B42" s="257"/>
      <c r="C42" s="257"/>
      <c r="D42" s="257"/>
      <c r="E42" s="257"/>
      <c r="F42" s="258"/>
    </row>
    <row r="43" spans="1:6" ht="15.75" thickBot="1" x14ac:dyDescent="0.3">
      <c r="A43" s="6" t="s">
        <v>4</v>
      </c>
      <c r="B43" s="6" t="s">
        <v>135</v>
      </c>
      <c r="C43" s="142" t="s">
        <v>6</v>
      </c>
      <c r="D43" s="92" t="s">
        <v>160</v>
      </c>
      <c r="E43" s="142" t="s">
        <v>161</v>
      </c>
      <c r="F43" s="142" t="s">
        <v>162</v>
      </c>
    </row>
    <row r="44" spans="1:6" x14ac:dyDescent="0.25">
      <c r="A44" s="120">
        <v>41598</v>
      </c>
      <c r="B44" s="93">
        <v>41624</v>
      </c>
      <c r="C44" s="29">
        <v>52</v>
      </c>
      <c r="D44" s="29">
        <v>29.19</v>
      </c>
      <c r="E44" s="29">
        <v>0</v>
      </c>
      <c r="F44" s="13">
        <v>0.23</v>
      </c>
    </row>
    <row r="45" spans="1:6" x14ac:dyDescent="0.25">
      <c r="A45" s="75">
        <v>41569</v>
      </c>
      <c r="B45" s="1">
        <v>41596</v>
      </c>
      <c r="C45" s="8">
        <v>23</v>
      </c>
      <c r="D45" s="8">
        <v>22.55</v>
      </c>
      <c r="E45" s="8">
        <v>46</v>
      </c>
      <c r="F45" s="14">
        <v>0</v>
      </c>
    </row>
    <row r="46" spans="1:6" x14ac:dyDescent="0.25">
      <c r="A46" s="75">
        <v>41537</v>
      </c>
      <c r="B46" s="1">
        <v>41562</v>
      </c>
      <c r="C46" s="8">
        <v>46</v>
      </c>
      <c r="D46" s="8">
        <v>22.78</v>
      </c>
      <c r="E46" s="8">
        <v>0</v>
      </c>
      <c r="F46" s="14">
        <v>0.23</v>
      </c>
    </row>
    <row r="47" spans="1:6" x14ac:dyDescent="0.25">
      <c r="A47" s="75">
        <v>41507</v>
      </c>
      <c r="B47" s="1">
        <v>41533</v>
      </c>
      <c r="C47" s="8">
        <v>23</v>
      </c>
      <c r="D47" s="8">
        <v>22.55</v>
      </c>
      <c r="E47" s="8">
        <v>22</v>
      </c>
      <c r="F47" s="14">
        <v>0</v>
      </c>
    </row>
    <row r="48" spans="1:6" x14ac:dyDescent="0.25">
      <c r="A48" s="75">
        <v>41474</v>
      </c>
      <c r="B48" s="112">
        <v>41499</v>
      </c>
      <c r="C48" s="8">
        <v>22</v>
      </c>
      <c r="D48" s="8">
        <v>21.51</v>
      </c>
      <c r="E48" s="8">
        <v>29</v>
      </c>
      <c r="F48" s="14">
        <v>0</v>
      </c>
    </row>
    <row r="49" spans="1:7" x14ac:dyDescent="0.25">
      <c r="A49" s="75">
        <v>41445</v>
      </c>
      <c r="B49" s="1">
        <v>41470</v>
      </c>
      <c r="C49" s="8">
        <v>29</v>
      </c>
      <c r="D49" s="8">
        <v>28.83</v>
      </c>
      <c r="E49" s="8">
        <v>28</v>
      </c>
      <c r="F49" s="14">
        <v>0</v>
      </c>
    </row>
    <row r="50" spans="1:7" x14ac:dyDescent="0.25">
      <c r="A50" s="75">
        <v>41415</v>
      </c>
      <c r="B50" s="1">
        <v>41442</v>
      </c>
      <c r="C50" s="8">
        <v>28</v>
      </c>
      <c r="D50" s="8">
        <v>27.93</v>
      </c>
      <c r="E50" s="8">
        <v>40</v>
      </c>
      <c r="F50" s="14">
        <v>0</v>
      </c>
    </row>
    <row r="51" spans="1:7" x14ac:dyDescent="0.25">
      <c r="A51" s="75">
        <v>41383</v>
      </c>
      <c r="B51" s="1">
        <v>41408</v>
      </c>
      <c r="C51" s="8">
        <v>40</v>
      </c>
      <c r="D51" s="8">
        <v>39.49</v>
      </c>
      <c r="E51" s="8">
        <v>116</v>
      </c>
      <c r="F51" s="14">
        <v>0</v>
      </c>
    </row>
    <row r="52" spans="1:7" x14ac:dyDescent="0.25">
      <c r="A52" s="75">
        <v>41353</v>
      </c>
      <c r="B52" s="1">
        <v>41378</v>
      </c>
      <c r="C52" s="8">
        <v>116</v>
      </c>
      <c r="D52" s="8">
        <v>115.74</v>
      </c>
      <c r="E52" s="8">
        <v>135</v>
      </c>
      <c r="F52" s="14">
        <v>0</v>
      </c>
    </row>
    <row r="53" spans="1:7" x14ac:dyDescent="0.25">
      <c r="A53" s="75">
        <v>41325</v>
      </c>
      <c r="B53" s="1">
        <v>41351</v>
      </c>
      <c r="C53" s="8">
        <v>135</v>
      </c>
      <c r="D53" s="8">
        <v>134.5</v>
      </c>
      <c r="E53" s="8">
        <v>202</v>
      </c>
      <c r="F53" s="14">
        <v>0</v>
      </c>
    </row>
    <row r="54" spans="1:7" x14ac:dyDescent="0.25">
      <c r="A54" s="75">
        <v>41296</v>
      </c>
      <c r="B54" s="1">
        <v>41323</v>
      </c>
      <c r="C54" s="8">
        <v>202</v>
      </c>
      <c r="D54" s="8">
        <v>119.41</v>
      </c>
      <c r="E54" s="8">
        <v>0</v>
      </c>
      <c r="F54" s="14">
        <v>0.82</v>
      </c>
    </row>
    <row r="55" spans="1:7" ht="15.75" thickBot="1" x14ac:dyDescent="0.3">
      <c r="A55" s="75">
        <v>41262</v>
      </c>
      <c r="B55" s="1">
        <v>41288</v>
      </c>
      <c r="C55" s="59">
        <v>83</v>
      </c>
      <c r="D55" s="59">
        <v>82.3</v>
      </c>
      <c r="E55" s="59">
        <v>37</v>
      </c>
      <c r="F55" s="66">
        <v>0</v>
      </c>
    </row>
    <row r="56" spans="1:7" x14ac:dyDescent="0.25">
      <c r="A56" s="5"/>
      <c r="B56" s="116" t="s">
        <v>134</v>
      </c>
      <c r="C56" s="114">
        <f>SUM(C44:C55)</f>
        <v>799</v>
      </c>
      <c r="D56" s="114">
        <f t="shared" ref="D56:F56" si="2">SUM(D44:D55)</f>
        <v>666.78</v>
      </c>
      <c r="E56" s="114">
        <f t="shared" si="2"/>
        <v>655</v>
      </c>
      <c r="F56" s="123">
        <f t="shared" si="2"/>
        <v>1.28</v>
      </c>
    </row>
    <row r="57" spans="1:7" ht="15.75" thickBot="1" x14ac:dyDescent="0.3">
      <c r="A57" s="2"/>
      <c r="B57" s="117" t="s">
        <v>38</v>
      </c>
      <c r="C57" s="115"/>
      <c r="D57" s="115">
        <f>AVERAGE(D44:D55)</f>
        <v>55.564999999999998</v>
      </c>
      <c r="E57" s="12"/>
      <c r="F57" s="95"/>
    </row>
    <row r="58" spans="1:7" ht="16.5" thickBot="1" x14ac:dyDescent="0.3">
      <c r="A58" s="256">
        <v>2012</v>
      </c>
      <c r="B58" s="257"/>
      <c r="C58" s="257"/>
      <c r="D58" s="257"/>
      <c r="E58" s="257"/>
      <c r="F58" s="258"/>
    </row>
    <row r="59" spans="1:7" ht="15.75" thickBot="1" x14ac:dyDescent="0.3">
      <c r="A59" s="6" t="s">
        <v>4</v>
      </c>
      <c r="B59" s="6" t="s">
        <v>135</v>
      </c>
      <c r="C59" s="142" t="s">
        <v>6</v>
      </c>
      <c r="D59" s="92" t="s">
        <v>160</v>
      </c>
      <c r="E59" s="142" t="s">
        <v>161</v>
      </c>
      <c r="F59" s="142" t="s">
        <v>162</v>
      </c>
    </row>
    <row r="60" spans="1:7" x14ac:dyDescent="0.25">
      <c r="A60" s="119">
        <v>41233</v>
      </c>
      <c r="B60" s="93">
        <v>41260</v>
      </c>
      <c r="C60" s="29">
        <v>37</v>
      </c>
      <c r="D60" s="29">
        <v>36.89</v>
      </c>
      <c r="E60" s="29">
        <v>16</v>
      </c>
      <c r="F60" s="13">
        <v>0</v>
      </c>
    </row>
    <row r="61" spans="1:7" x14ac:dyDescent="0.25">
      <c r="A61" s="75">
        <v>41201</v>
      </c>
      <c r="B61" s="1">
        <v>41226</v>
      </c>
      <c r="C61" s="8">
        <v>16</v>
      </c>
      <c r="D61" s="8">
        <v>18.89</v>
      </c>
      <c r="E61" s="8">
        <v>0</v>
      </c>
      <c r="F61" s="14">
        <v>0</v>
      </c>
    </row>
    <row r="62" spans="1:7" x14ac:dyDescent="0.25">
      <c r="A62" s="112">
        <v>41172</v>
      </c>
      <c r="B62" s="1">
        <v>41197</v>
      </c>
      <c r="C62" s="8">
        <v>-2.95</v>
      </c>
      <c r="D62" s="8">
        <v>24.22</v>
      </c>
      <c r="E62" s="8">
        <v>0</v>
      </c>
      <c r="F62" s="14">
        <v>0</v>
      </c>
      <c r="G62" s="111" t="s">
        <v>192</v>
      </c>
    </row>
    <row r="63" spans="1:7" x14ac:dyDescent="0.25">
      <c r="A63" s="75">
        <v>41142</v>
      </c>
      <c r="B63" s="1">
        <v>41169</v>
      </c>
      <c r="C63" s="8">
        <v>-27.17</v>
      </c>
      <c r="D63" s="8">
        <v>23.34</v>
      </c>
      <c r="E63" s="8">
        <v>101</v>
      </c>
      <c r="F63" s="14">
        <v>0</v>
      </c>
    </row>
    <row r="64" spans="1:7" x14ac:dyDescent="0.25">
      <c r="A64" s="75">
        <v>41110</v>
      </c>
      <c r="B64" s="112">
        <v>41135</v>
      </c>
      <c r="C64" s="8">
        <v>51</v>
      </c>
      <c r="D64" s="8">
        <v>24.48</v>
      </c>
      <c r="E64" s="8">
        <v>0</v>
      </c>
      <c r="F64" s="14">
        <v>0.26</v>
      </c>
    </row>
    <row r="65" spans="1:7" x14ac:dyDescent="0.25">
      <c r="A65" s="75">
        <v>41080</v>
      </c>
      <c r="B65" s="1">
        <v>41106</v>
      </c>
      <c r="C65" s="8">
        <v>27</v>
      </c>
      <c r="D65" s="8">
        <v>26.01</v>
      </c>
      <c r="E65" s="8">
        <v>15</v>
      </c>
      <c r="F65" s="14">
        <v>0</v>
      </c>
    </row>
    <row r="66" spans="1:7" x14ac:dyDescent="0.25">
      <c r="A66" s="75">
        <v>41047</v>
      </c>
      <c r="B66" s="1">
        <v>41072</v>
      </c>
      <c r="C66" s="8">
        <v>15</v>
      </c>
      <c r="D66" s="8">
        <v>24.22</v>
      </c>
      <c r="E66" s="8">
        <v>0</v>
      </c>
      <c r="F66" s="14">
        <v>0</v>
      </c>
    </row>
    <row r="67" spans="1:7" x14ac:dyDescent="0.25">
      <c r="A67" s="75">
        <v>41018</v>
      </c>
      <c r="B67" s="1">
        <v>41043</v>
      </c>
      <c r="C67" s="8">
        <v>-9.33</v>
      </c>
      <c r="D67" s="8">
        <v>28.88</v>
      </c>
      <c r="E67" s="8">
        <v>0</v>
      </c>
      <c r="F67" s="14">
        <v>0</v>
      </c>
    </row>
    <row r="68" spans="1:7" x14ac:dyDescent="0.25">
      <c r="A68" s="75">
        <v>40989</v>
      </c>
      <c r="B68" s="1">
        <v>41015</v>
      </c>
      <c r="C68" s="8">
        <v>-8.2100000000000009</v>
      </c>
      <c r="D68" s="8">
        <v>61.17</v>
      </c>
      <c r="E68" s="8">
        <v>230</v>
      </c>
      <c r="F68" s="14">
        <v>0</v>
      </c>
    </row>
    <row r="69" spans="1:7" x14ac:dyDescent="0.25">
      <c r="A69" s="75">
        <v>40956</v>
      </c>
      <c r="B69" s="1">
        <v>40981</v>
      </c>
      <c r="C69" s="8">
        <v>131</v>
      </c>
      <c r="D69" s="8">
        <v>54.53</v>
      </c>
      <c r="E69" s="8">
        <v>76.09</v>
      </c>
      <c r="F69" s="14">
        <v>0.76</v>
      </c>
    </row>
    <row r="70" spans="1:7" x14ac:dyDescent="0.25">
      <c r="A70" s="75">
        <v>40931</v>
      </c>
      <c r="B70" s="1">
        <v>40956</v>
      </c>
      <c r="C70" s="8">
        <v>77</v>
      </c>
      <c r="D70" s="8">
        <v>81.12</v>
      </c>
      <c r="E70" s="8">
        <v>50</v>
      </c>
      <c r="F70" s="14">
        <v>0</v>
      </c>
    </row>
    <row r="71" spans="1:7" ht="15.75" thickBot="1" x14ac:dyDescent="0.3">
      <c r="A71" s="75">
        <v>40896</v>
      </c>
      <c r="B71" s="1">
        <v>40921</v>
      </c>
      <c r="C71" s="59">
        <v>44.97</v>
      </c>
      <c r="D71" s="59">
        <v>47.91</v>
      </c>
      <c r="E71" s="59">
        <v>55</v>
      </c>
      <c r="F71" s="66">
        <v>0</v>
      </c>
    </row>
    <row r="72" spans="1:7" x14ac:dyDescent="0.25">
      <c r="A72" s="5"/>
      <c r="B72" s="116" t="s">
        <v>134</v>
      </c>
      <c r="C72" s="114">
        <f>SUM(C60:C71)</f>
        <v>351.31000000000006</v>
      </c>
      <c r="D72" s="114">
        <f>SUM(D60:D71)</f>
        <v>451.65999999999997</v>
      </c>
      <c r="E72" s="114">
        <f>SUM(E60:E71)</f>
        <v>543.09</v>
      </c>
      <c r="F72" s="123">
        <f>SUM(F60:F71)</f>
        <v>1.02</v>
      </c>
    </row>
    <row r="73" spans="1:7" ht="15.75" thickBot="1" x14ac:dyDescent="0.3">
      <c r="A73" s="2"/>
      <c r="B73" s="117" t="s">
        <v>38</v>
      </c>
      <c r="C73" s="115"/>
      <c r="D73" s="115">
        <f>AVERAGE(D60:D71)</f>
        <v>37.638333333333328</v>
      </c>
      <c r="E73" s="12"/>
      <c r="F73" s="95"/>
    </row>
    <row r="74" spans="1:7" ht="16.5" thickBot="1" x14ac:dyDescent="0.3">
      <c r="A74" s="256">
        <v>2011</v>
      </c>
      <c r="B74" s="257"/>
      <c r="C74" s="257"/>
      <c r="D74" s="257"/>
      <c r="E74" s="257"/>
      <c r="F74" s="258"/>
    </row>
    <row r="75" spans="1:7" ht="15.75" thickBot="1" x14ac:dyDescent="0.3">
      <c r="A75" s="6" t="s">
        <v>4</v>
      </c>
      <c r="B75" s="6" t="s">
        <v>135</v>
      </c>
      <c r="C75" s="142" t="s">
        <v>6</v>
      </c>
      <c r="D75" s="92" t="s">
        <v>160</v>
      </c>
      <c r="E75" s="142" t="s">
        <v>161</v>
      </c>
      <c r="F75" s="142" t="s">
        <v>162</v>
      </c>
    </row>
    <row r="76" spans="1:7" x14ac:dyDescent="0.25">
      <c r="A76" s="120">
        <v>40867</v>
      </c>
      <c r="B76" s="93">
        <v>40891</v>
      </c>
      <c r="C76" s="29">
        <v>52.06</v>
      </c>
      <c r="D76" s="29">
        <v>52.06</v>
      </c>
      <c r="E76" s="29">
        <v>55</v>
      </c>
      <c r="F76" s="13">
        <v>0</v>
      </c>
      <c r="G76" s="111" t="s">
        <v>191</v>
      </c>
    </row>
    <row r="77" spans="1:7" x14ac:dyDescent="0.25">
      <c r="A77" s="75">
        <v>40836</v>
      </c>
      <c r="B77" s="1">
        <v>40861</v>
      </c>
      <c r="C77" s="8">
        <v>23.58</v>
      </c>
      <c r="D77" s="8">
        <v>23.58</v>
      </c>
      <c r="E77" s="8">
        <v>0</v>
      </c>
      <c r="F77" s="14">
        <v>0</v>
      </c>
      <c r="G77" s="111" t="s">
        <v>190</v>
      </c>
    </row>
    <row r="78" spans="1:7" x14ac:dyDescent="0.25">
      <c r="A78" s="75"/>
      <c r="B78" s="1"/>
      <c r="C78" s="8"/>
      <c r="D78" s="8"/>
      <c r="E78" s="8"/>
      <c r="F78" s="14"/>
    </row>
    <row r="79" spans="1:7" x14ac:dyDescent="0.25">
      <c r="A79" s="75"/>
      <c r="B79" s="1"/>
      <c r="C79" s="8"/>
      <c r="D79" s="8"/>
      <c r="E79" s="8"/>
      <c r="F79" s="14"/>
    </row>
    <row r="80" spans="1:7" x14ac:dyDescent="0.25">
      <c r="A80" s="75"/>
      <c r="B80" s="112"/>
      <c r="C80" s="8"/>
      <c r="D80" s="8"/>
      <c r="E80" s="8"/>
      <c r="F80" s="14"/>
    </row>
    <row r="81" spans="1:6" x14ac:dyDescent="0.25">
      <c r="A81" s="75"/>
      <c r="B81" s="1"/>
      <c r="C81" s="8"/>
      <c r="D81" s="8"/>
      <c r="E81" s="8"/>
      <c r="F81" s="14"/>
    </row>
    <row r="82" spans="1:6" x14ac:dyDescent="0.25">
      <c r="A82" s="75"/>
      <c r="B82" s="1"/>
      <c r="C82" s="8"/>
      <c r="D82" s="8"/>
      <c r="E82" s="8"/>
      <c r="F82" s="14"/>
    </row>
    <row r="83" spans="1:6" x14ac:dyDescent="0.25">
      <c r="A83" s="75"/>
      <c r="B83" s="1"/>
      <c r="C83" s="8"/>
      <c r="D83" s="8"/>
      <c r="E83" s="8"/>
      <c r="F83" s="14"/>
    </row>
    <row r="84" spans="1:6" x14ac:dyDescent="0.25">
      <c r="A84" s="75"/>
      <c r="B84" s="1"/>
      <c r="C84" s="8"/>
      <c r="D84" s="8"/>
      <c r="E84" s="8"/>
      <c r="F84" s="14"/>
    </row>
    <row r="85" spans="1:6" x14ac:dyDescent="0.25">
      <c r="A85" s="75"/>
      <c r="B85" s="1"/>
      <c r="C85" s="8"/>
      <c r="D85" s="8"/>
      <c r="E85" s="8"/>
      <c r="F85" s="14"/>
    </row>
    <row r="86" spans="1:6" x14ac:dyDescent="0.25">
      <c r="A86" s="75"/>
      <c r="B86" s="1"/>
      <c r="C86" s="8"/>
      <c r="D86" s="8"/>
      <c r="E86" s="8"/>
      <c r="F86" s="14"/>
    </row>
    <row r="87" spans="1:6" ht="15.75" thickBot="1" x14ac:dyDescent="0.3">
      <c r="A87" s="75"/>
      <c r="B87" s="1"/>
      <c r="C87" s="59"/>
      <c r="D87" s="59"/>
      <c r="E87" s="59"/>
      <c r="F87" s="66"/>
    </row>
    <row r="88" spans="1:6" x14ac:dyDescent="0.25">
      <c r="A88" s="5"/>
      <c r="B88" s="116" t="s">
        <v>134</v>
      </c>
      <c r="C88" s="114">
        <f>SUM(C76:C87)</f>
        <v>75.64</v>
      </c>
      <c r="D88" s="114">
        <f>SUM(D76:D87)</f>
        <v>75.64</v>
      </c>
      <c r="E88" s="114">
        <f t="shared" ref="E88:F88" si="3">SUM(E76:E87)</f>
        <v>55</v>
      </c>
      <c r="F88" s="123">
        <f t="shared" si="3"/>
        <v>0</v>
      </c>
    </row>
    <row r="89" spans="1:6" ht="15.75" thickBot="1" x14ac:dyDescent="0.3">
      <c r="A89" s="2"/>
      <c r="B89" s="117" t="s">
        <v>38</v>
      </c>
      <c r="C89" s="115"/>
      <c r="D89" s="115">
        <f>AVERAGE(D76:D77)</f>
        <v>37.82</v>
      </c>
      <c r="E89" s="12"/>
      <c r="F89" s="95"/>
    </row>
  </sheetData>
  <mergeCells count="6">
    <mergeCell ref="A10:F10"/>
    <mergeCell ref="B1:D1"/>
    <mergeCell ref="A74:F74"/>
    <mergeCell ref="A58:F58"/>
    <mergeCell ref="A42:F42"/>
    <mergeCell ref="A26:F26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9"/>
  <sheetViews>
    <sheetView zoomScaleNormal="100" workbookViewId="0">
      <selection activeCell="A15" sqref="A15"/>
    </sheetView>
  </sheetViews>
  <sheetFormatPr defaultRowHeight="15" x14ac:dyDescent="0.25"/>
  <cols>
    <col min="1" max="1" width="10.7109375" style="111" bestFit="1" customWidth="1"/>
    <col min="2" max="2" width="11.85546875" style="111" bestFit="1" customWidth="1"/>
    <col min="3" max="3" width="12.140625" style="111" bestFit="1" customWidth="1"/>
    <col min="4" max="4" width="12.5703125" style="111" bestFit="1" customWidth="1"/>
    <col min="5" max="5" width="10.5703125" style="111" bestFit="1" customWidth="1"/>
    <col min="6" max="6" width="8.42578125" style="111" bestFit="1" customWidth="1"/>
    <col min="7" max="7" width="27.5703125" style="113" bestFit="1" customWidth="1"/>
    <col min="8" max="16384" width="9.140625" style="111"/>
  </cols>
  <sheetData>
    <row r="1" spans="1:6" ht="15.75" thickBot="1" x14ac:dyDescent="0.3">
      <c r="B1" s="262" t="s">
        <v>255</v>
      </c>
      <c r="C1" s="263"/>
      <c r="D1" s="264"/>
    </row>
    <row r="2" spans="1:6" ht="15.75" thickBot="1" x14ac:dyDescent="0.3">
      <c r="B2" s="92" t="s">
        <v>25</v>
      </c>
      <c r="C2" s="187" t="s">
        <v>208</v>
      </c>
      <c r="D2" s="92" t="s">
        <v>141</v>
      </c>
    </row>
    <row r="3" spans="1:6" x14ac:dyDescent="0.25">
      <c r="B3" s="156">
        <v>2015</v>
      </c>
      <c r="C3" s="161">
        <f>D24</f>
        <v>1349.41</v>
      </c>
      <c r="D3" s="13">
        <f>D25</f>
        <v>149.93444444444447</v>
      </c>
    </row>
    <row r="4" spans="1:6" x14ac:dyDescent="0.25">
      <c r="B4" s="198">
        <v>2014</v>
      </c>
      <c r="C4" s="21">
        <f>D40</f>
        <v>1902.16</v>
      </c>
      <c r="D4" s="14">
        <f>D41</f>
        <v>158.51333333333335</v>
      </c>
    </row>
    <row r="5" spans="1:6" x14ac:dyDescent="0.25">
      <c r="B5" s="198">
        <v>2013</v>
      </c>
      <c r="C5" s="21">
        <f>D56</f>
        <v>2096.2599999999998</v>
      </c>
      <c r="D5" s="14">
        <f>D57</f>
        <v>174.6883333333333</v>
      </c>
    </row>
    <row r="6" spans="1:6" x14ac:dyDescent="0.25">
      <c r="B6" s="199">
        <v>2012</v>
      </c>
      <c r="C6" s="21">
        <f>D72</f>
        <v>1874.6299999999999</v>
      </c>
      <c r="D6" s="14">
        <f>D73</f>
        <v>156.21916666666667</v>
      </c>
    </row>
    <row r="7" spans="1:6" ht="15.75" thickBot="1" x14ac:dyDescent="0.3">
      <c r="B7" s="157">
        <v>2011</v>
      </c>
      <c r="C7" s="174">
        <f>D88</f>
        <v>348.28999999999996</v>
      </c>
      <c r="D7" s="65">
        <f>D89</f>
        <v>174.14499999999998</v>
      </c>
    </row>
    <row r="8" spans="1:6" ht="15.75" thickBot="1" x14ac:dyDescent="0.3">
      <c r="B8" s="186" t="s">
        <v>132</v>
      </c>
      <c r="C8" s="30">
        <f>SUM(C3:C7)</f>
        <v>7570.75</v>
      </c>
      <c r="D8" s="48">
        <f>AVERAGE(D3:D7)</f>
        <v>162.70005555555554</v>
      </c>
    </row>
    <row r="9" spans="1:6" ht="15.75" thickBot="1" x14ac:dyDescent="0.3"/>
    <row r="10" spans="1:6" ht="16.5" thickBot="1" x14ac:dyDescent="0.3">
      <c r="A10" s="256" t="s">
        <v>250</v>
      </c>
      <c r="B10" s="257"/>
      <c r="C10" s="257"/>
      <c r="D10" s="257"/>
      <c r="E10" s="257"/>
      <c r="F10" s="258"/>
    </row>
    <row r="11" spans="1:6" ht="15.75" thickBot="1" x14ac:dyDescent="0.3">
      <c r="A11" s="6" t="s">
        <v>4</v>
      </c>
      <c r="B11" s="6" t="s">
        <v>135</v>
      </c>
      <c r="C11" s="187" t="s">
        <v>6</v>
      </c>
      <c r="D11" s="92" t="s">
        <v>160</v>
      </c>
      <c r="E11" s="187" t="s">
        <v>161</v>
      </c>
      <c r="F11" s="187" t="s">
        <v>162</v>
      </c>
    </row>
    <row r="12" spans="1:6" x14ac:dyDescent="0.25">
      <c r="A12" s="112"/>
      <c r="B12" s="93"/>
      <c r="C12" s="29"/>
      <c r="D12" s="29"/>
      <c r="E12" s="29"/>
      <c r="F12" s="13"/>
    </row>
    <row r="13" spans="1:6" x14ac:dyDescent="0.25">
      <c r="A13" s="112"/>
      <c r="B13" s="1"/>
      <c r="C13" s="8"/>
      <c r="D13" s="8"/>
      <c r="E13" s="8"/>
      <c r="F13" s="14"/>
    </row>
    <row r="14" spans="1:6" x14ac:dyDescent="0.25">
      <c r="A14" s="112"/>
      <c r="B14" s="1"/>
      <c r="C14" s="8"/>
      <c r="D14" s="8"/>
      <c r="E14" s="8"/>
      <c r="F14" s="14"/>
    </row>
    <row r="15" spans="1:6" x14ac:dyDescent="0.25">
      <c r="A15" s="75">
        <v>42236</v>
      </c>
      <c r="B15" s="1">
        <v>42262</v>
      </c>
      <c r="C15" s="8">
        <v>267.83999999999997</v>
      </c>
      <c r="D15" s="8">
        <v>135.22999999999999</v>
      </c>
      <c r="E15" s="8">
        <v>133</v>
      </c>
      <c r="F15" s="14">
        <v>1.96</v>
      </c>
    </row>
    <row r="16" spans="1:6" x14ac:dyDescent="0.25">
      <c r="A16" s="75">
        <v>42205</v>
      </c>
      <c r="B16" s="1">
        <v>42231</v>
      </c>
      <c r="C16" s="8">
        <v>265.61</v>
      </c>
      <c r="D16" s="8">
        <v>132.78</v>
      </c>
      <c r="E16" s="8">
        <v>164</v>
      </c>
      <c r="F16" s="14">
        <v>1.96</v>
      </c>
    </row>
    <row r="17" spans="1:7" x14ac:dyDescent="0.25">
      <c r="A17" s="75">
        <v>42175</v>
      </c>
      <c r="B17" s="1">
        <v>42200</v>
      </c>
      <c r="C17" s="8">
        <v>296.83</v>
      </c>
      <c r="D17" s="8">
        <v>133.22999999999999</v>
      </c>
      <c r="E17" s="8">
        <v>187.07</v>
      </c>
      <c r="F17" s="14">
        <v>2.41</v>
      </c>
      <c r="G17" s="113" t="s">
        <v>258</v>
      </c>
    </row>
    <row r="18" spans="1:7" x14ac:dyDescent="0.25">
      <c r="A18" s="75">
        <v>42144</v>
      </c>
      <c r="B18" s="1">
        <v>42170</v>
      </c>
      <c r="C18" s="8">
        <v>350.67</v>
      </c>
      <c r="D18" s="8">
        <v>163.6</v>
      </c>
      <c r="E18" s="8">
        <v>94</v>
      </c>
      <c r="F18" s="14">
        <v>2.78</v>
      </c>
    </row>
    <row r="19" spans="1:7" x14ac:dyDescent="0.25">
      <c r="A19" s="75">
        <v>42114</v>
      </c>
      <c r="B19" s="1">
        <v>42139</v>
      </c>
      <c r="C19" s="8">
        <v>281.07</v>
      </c>
      <c r="D19" s="8">
        <v>147.78</v>
      </c>
      <c r="E19" s="8">
        <v>298</v>
      </c>
      <c r="F19" s="14">
        <v>1.96</v>
      </c>
    </row>
    <row r="20" spans="1:7" x14ac:dyDescent="0.25">
      <c r="A20" s="75">
        <v>42083</v>
      </c>
      <c r="B20" s="1">
        <v>42109</v>
      </c>
      <c r="C20" s="8">
        <v>431.29</v>
      </c>
      <c r="D20" s="8">
        <v>135.19</v>
      </c>
      <c r="E20" s="8">
        <v>75</v>
      </c>
      <c r="F20" s="14">
        <v>4.41</v>
      </c>
    </row>
    <row r="21" spans="1:7" x14ac:dyDescent="0.25">
      <c r="A21" s="75">
        <v>42055</v>
      </c>
      <c r="B21" s="1">
        <v>42078</v>
      </c>
      <c r="C21" s="8">
        <v>371.1</v>
      </c>
      <c r="D21" s="8">
        <v>238.36</v>
      </c>
      <c r="E21" s="8">
        <v>130.5</v>
      </c>
      <c r="F21" s="14">
        <v>1.96</v>
      </c>
    </row>
    <row r="22" spans="1:7" x14ac:dyDescent="0.25">
      <c r="A22" s="75">
        <v>42024</v>
      </c>
      <c r="B22" s="1">
        <v>42050</v>
      </c>
      <c r="C22" s="8">
        <v>263.24</v>
      </c>
      <c r="D22" s="8">
        <v>132.74</v>
      </c>
      <c r="E22" s="8">
        <v>131.11000000000001</v>
      </c>
      <c r="F22" s="14">
        <v>1.96</v>
      </c>
    </row>
    <row r="23" spans="1:7" ht="15.75" thickBot="1" x14ac:dyDescent="0.3">
      <c r="A23" s="75">
        <v>41993</v>
      </c>
      <c r="B23" s="1">
        <v>42019</v>
      </c>
      <c r="C23" s="59">
        <v>261.61</v>
      </c>
      <c r="D23" s="59">
        <v>130.5</v>
      </c>
      <c r="E23" s="59">
        <v>185</v>
      </c>
      <c r="F23" s="66">
        <v>0</v>
      </c>
    </row>
    <row r="24" spans="1:7" x14ac:dyDescent="0.25">
      <c r="A24" s="5"/>
      <c r="B24" s="116" t="s">
        <v>134</v>
      </c>
      <c r="C24" s="196">
        <f>SUM(C12:C23)</f>
        <v>2789.2599999999998</v>
      </c>
      <c r="D24" s="196">
        <f t="shared" ref="D24:F24" si="0">SUM(D12:D23)</f>
        <v>1349.41</v>
      </c>
      <c r="E24" s="196">
        <f t="shared" si="0"/>
        <v>1397.6799999999998</v>
      </c>
      <c r="F24" s="197">
        <f t="shared" si="0"/>
        <v>19.400000000000002</v>
      </c>
    </row>
    <row r="25" spans="1:7" ht="15.75" thickBot="1" x14ac:dyDescent="0.3">
      <c r="A25" s="2"/>
      <c r="B25" s="117" t="s">
        <v>38</v>
      </c>
      <c r="C25" s="115">
        <f>AVERAGE(C12:C23)</f>
        <v>309.91777777777776</v>
      </c>
      <c r="D25" s="115">
        <f>AVERAGE(D12:D23)</f>
        <v>149.93444444444447</v>
      </c>
      <c r="E25" s="115">
        <f t="shared" ref="E25:F25" si="1">AVERAGE(E12:E23)</f>
        <v>155.29777777777775</v>
      </c>
      <c r="F25" s="195">
        <f t="shared" si="1"/>
        <v>2.1555555555555559</v>
      </c>
    </row>
    <row r="26" spans="1:7" ht="16.5" thickBot="1" x14ac:dyDescent="0.3">
      <c r="A26" s="256" t="s">
        <v>251</v>
      </c>
      <c r="B26" s="257"/>
      <c r="C26" s="257"/>
      <c r="D26" s="257"/>
      <c r="E26" s="257"/>
      <c r="F26" s="258"/>
    </row>
    <row r="27" spans="1:7" ht="15.75" thickBot="1" x14ac:dyDescent="0.3">
      <c r="A27" s="6" t="s">
        <v>4</v>
      </c>
      <c r="B27" s="6" t="s">
        <v>135</v>
      </c>
      <c r="C27" s="187" t="s">
        <v>6</v>
      </c>
      <c r="D27" s="92" t="s">
        <v>160</v>
      </c>
      <c r="E27" s="187" t="s">
        <v>161</v>
      </c>
      <c r="F27" s="187" t="s">
        <v>162</v>
      </c>
    </row>
    <row r="28" spans="1:7" x14ac:dyDescent="0.25">
      <c r="A28" s="119">
        <v>41963</v>
      </c>
      <c r="B28" s="93">
        <v>41988</v>
      </c>
      <c r="C28" s="29">
        <v>316.11</v>
      </c>
      <c r="D28" s="29">
        <v>132.65</v>
      </c>
      <c r="E28" s="29">
        <v>106.85</v>
      </c>
      <c r="F28" s="13">
        <v>2.73</v>
      </c>
    </row>
    <row r="29" spans="1:7" x14ac:dyDescent="0.25">
      <c r="A29" s="75">
        <v>41932</v>
      </c>
      <c r="B29" s="1">
        <v>41958</v>
      </c>
      <c r="C29" s="8">
        <v>290.31</v>
      </c>
      <c r="D29" s="8">
        <v>183.46</v>
      </c>
      <c r="E29" s="8">
        <v>173.69</v>
      </c>
      <c r="F29" s="14">
        <v>1.56</v>
      </c>
    </row>
    <row r="30" spans="1:7" x14ac:dyDescent="0.25">
      <c r="A30" s="119">
        <v>41902</v>
      </c>
      <c r="B30" s="1">
        <v>41927</v>
      </c>
      <c r="C30" s="8">
        <v>280.54000000000002</v>
      </c>
      <c r="D30" s="8">
        <v>106.85</v>
      </c>
      <c r="E30" s="8">
        <v>176.35</v>
      </c>
      <c r="F30" s="14">
        <v>2.57</v>
      </c>
    </row>
    <row r="31" spans="1:7" x14ac:dyDescent="0.25">
      <c r="A31" s="75">
        <v>41871</v>
      </c>
      <c r="B31" s="1">
        <v>41897</v>
      </c>
      <c r="C31" s="8">
        <v>350.04</v>
      </c>
      <c r="D31" s="8">
        <v>173.69</v>
      </c>
      <c r="E31" s="8">
        <v>157.71</v>
      </c>
      <c r="F31" s="14">
        <v>2.61</v>
      </c>
    </row>
    <row r="32" spans="1:7" x14ac:dyDescent="0.25">
      <c r="A32" s="119">
        <v>41840</v>
      </c>
      <c r="B32" s="112">
        <v>41866</v>
      </c>
      <c r="C32" s="8">
        <v>334.06</v>
      </c>
      <c r="D32" s="8">
        <v>176.35</v>
      </c>
      <c r="E32" s="8">
        <v>150</v>
      </c>
      <c r="F32" s="14">
        <v>2.37</v>
      </c>
    </row>
    <row r="33" spans="1:6" x14ac:dyDescent="0.25">
      <c r="A33" s="75">
        <v>41810</v>
      </c>
      <c r="B33" s="1">
        <v>41835</v>
      </c>
      <c r="C33" s="8">
        <v>307.70999999999998</v>
      </c>
      <c r="D33" s="8">
        <v>178.16</v>
      </c>
      <c r="E33" s="8">
        <v>104.38</v>
      </c>
      <c r="F33" s="14">
        <v>1.92</v>
      </c>
    </row>
    <row r="34" spans="1:6" x14ac:dyDescent="0.25">
      <c r="A34" s="119">
        <v>41779</v>
      </c>
      <c r="B34" s="1">
        <v>41805</v>
      </c>
      <c r="C34" s="8">
        <v>223.93</v>
      </c>
      <c r="D34" s="8">
        <v>129.55000000000001</v>
      </c>
      <c r="E34" s="8">
        <v>0</v>
      </c>
      <c r="F34" s="14">
        <v>1.57</v>
      </c>
    </row>
    <row r="35" spans="1:6" x14ac:dyDescent="0.25">
      <c r="A35" s="75">
        <v>41749</v>
      </c>
      <c r="B35" s="1">
        <v>41774</v>
      </c>
      <c r="C35" s="8">
        <v>104.38</v>
      </c>
      <c r="D35" s="8">
        <v>226.26</v>
      </c>
      <c r="E35" s="8">
        <v>226.26</v>
      </c>
      <c r="F35" s="14">
        <v>0</v>
      </c>
    </row>
    <row r="36" spans="1:6" x14ac:dyDescent="0.25">
      <c r="A36" s="119">
        <v>41718</v>
      </c>
      <c r="B36" s="1">
        <v>41744</v>
      </c>
      <c r="C36" s="8">
        <v>226.26</v>
      </c>
      <c r="D36" s="8">
        <v>106.18</v>
      </c>
      <c r="E36" s="8">
        <v>194.38</v>
      </c>
      <c r="F36" s="14">
        <v>1.8</v>
      </c>
    </row>
    <row r="37" spans="1:6" x14ac:dyDescent="0.25">
      <c r="A37" s="75">
        <v>41690</v>
      </c>
      <c r="B37" s="1">
        <v>41713</v>
      </c>
      <c r="C37" s="8">
        <v>314.45999999999998</v>
      </c>
      <c r="D37" s="8">
        <v>149.63</v>
      </c>
      <c r="E37" s="8">
        <v>173.55</v>
      </c>
      <c r="F37" s="14">
        <v>2.4300000000000002</v>
      </c>
    </row>
    <row r="38" spans="1:6" x14ac:dyDescent="0.25">
      <c r="A38" s="119">
        <v>41659</v>
      </c>
      <c r="B38" s="1">
        <v>41685</v>
      </c>
      <c r="C38" s="8">
        <v>338.38</v>
      </c>
      <c r="D38" s="8">
        <v>165.83</v>
      </c>
      <c r="E38" s="8">
        <v>0</v>
      </c>
      <c r="F38" s="14">
        <v>2.57</v>
      </c>
    </row>
    <row r="39" spans="1:6" ht="15.75" thickBot="1" x14ac:dyDescent="0.3">
      <c r="A39" s="75">
        <v>41628</v>
      </c>
      <c r="B39" s="1">
        <v>41654</v>
      </c>
      <c r="C39" s="59">
        <v>173.55</v>
      </c>
      <c r="D39" s="59">
        <v>173.55</v>
      </c>
      <c r="E39" s="59">
        <v>332.96</v>
      </c>
      <c r="F39" s="66">
        <v>2.4500000000000002</v>
      </c>
    </row>
    <row r="40" spans="1:6" x14ac:dyDescent="0.25">
      <c r="A40" s="5"/>
      <c r="B40" s="116" t="s">
        <v>134</v>
      </c>
      <c r="C40" s="196">
        <f>SUM(C28:C39)</f>
        <v>3259.7300000000005</v>
      </c>
      <c r="D40" s="196">
        <f t="shared" ref="D40" si="2">SUM(D28:D39)</f>
        <v>1902.16</v>
      </c>
      <c r="E40" s="196">
        <f>SUM(E28:E39)</f>
        <v>1796.1299999999999</v>
      </c>
      <c r="F40" s="197">
        <f t="shared" ref="F40" si="3">SUM(F28:F39)</f>
        <v>24.58</v>
      </c>
    </row>
    <row r="41" spans="1:6" ht="15.75" thickBot="1" x14ac:dyDescent="0.3">
      <c r="A41" s="2"/>
      <c r="B41" s="117" t="s">
        <v>38</v>
      </c>
      <c r="C41" s="115">
        <f>AVERAGE(C28:C39)</f>
        <v>271.64416666666671</v>
      </c>
      <c r="D41" s="115">
        <f>AVERAGE(D28:D39)</f>
        <v>158.51333333333335</v>
      </c>
      <c r="E41" s="115">
        <f>AVERAGE(E28:E39)</f>
        <v>149.67749999999998</v>
      </c>
      <c r="F41" s="195">
        <f t="shared" ref="F41" si="4">AVERAGE(F28:F39)</f>
        <v>2.0483333333333333</v>
      </c>
    </row>
    <row r="42" spans="1:6" ht="16.5" thickBot="1" x14ac:dyDescent="0.3">
      <c r="A42" s="256" t="s">
        <v>252</v>
      </c>
      <c r="B42" s="257"/>
      <c r="C42" s="257"/>
      <c r="D42" s="257"/>
      <c r="E42" s="257"/>
      <c r="F42" s="258"/>
    </row>
    <row r="43" spans="1:6" ht="15.75" thickBot="1" x14ac:dyDescent="0.3">
      <c r="A43" s="6" t="s">
        <v>4</v>
      </c>
      <c r="B43" s="6" t="s">
        <v>135</v>
      </c>
      <c r="C43" s="187" t="s">
        <v>6</v>
      </c>
      <c r="D43" s="92" t="s">
        <v>160</v>
      </c>
      <c r="E43" s="187" t="s">
        <v>161</v>
      </c>
      <c r="F43" s="187" t="s">
        <v>162</v>
      </c>
    </row>
    <row r="44" spans="1:6" x14ac:dyDescent="0.25">
      <c r="A44" s="119">
        <v>41598</v>
      </c>
      <c r="B44" s="93">
        <v>41623</v>
      </c>
      <c r="C44" s="29">
        <v>322.95999999999998</v>
      </c>
      <c r="D44" s="29">
        <v>165.61</v>
      </c>
      <c r="E44" s="29">
        <v>0</v>
      </c>
      <c r="F44" s="13">
        <v>2.5099999999999998</v>
      </c>
    </row>
    <row r="45" spans="1:6" x14ac:dyDescent="0.25">
      <c r="A45" s="75">
        <v>41567</v>
      </c>
      <c r="B45" s="1">
        <v>41593</v>
      </c>
      <c r="C45" s="8">
        <v>168.55</v>
      </c>
      <c r="D45" s="8">
        <v>168.55</v>
      </c>
      <c r="E45" s="8">
        <v>182.09</v>
      </c>
      <c r="F45" s="14">
        <v>0</v>
      </c>
    </row>
    <row r="46" spans="1:6" x14ac:dyDescent="0.25">
      <c r="A46" s="119">
        <v>41537</v>
      </c>
      <c r="B46" s="1">
        <v>41562</v>
      </c>
      <c r="C46" s="8">
        <v>182.09</v>
      </c>
      <c r="D46" s="8">
        <v>182.09</v>
      </c>
      <c r="E46" s="8">
        <v>522.26</v>
      </c>
      <c r="F46" s="14">
        <v>5.58</v>
      </c>
    </row>
    <row r="47" spans="1:6" x14ac:dyDescent="0.25">
      <c r="A47" s="75">
        <v>41506</v>
      </c>
      <c r="B47" s="1">
        <v>41532</v>
      </c>
      <c r="C47" s="8">
        <v>522.26</v>
      </c>
      <c r="D47" s="8">
        <v>378.5</v>
      </c>
      <c r="E47" s="8">
        <v>0</v>
      </c>
      <c r="F47" s="14">
        <v>2.16</v>
      </c>
    </row>
    <row r="48" spans="1:6" x14ac:dyDescent="0.25">
      <c r="A48" s="119">
        <v>41475</v>
      </c>
      <c r="B48" s="112">
        <v>41501</v>
      </c>
      <c r="C48" s="8">
        <v>173.76</v>
      </c>
      <c r="D48" s="8">
        <v>176.76</v>
      </c>
      <c r="E48" s="8">
        <v>143.78</v>
      </c>
      <c r="F48" s="14">
        <v>0</v>
      </c>
    </row>
    <row r="49" spans="1:7" x14ac:dyDescent="0.25">
      <c r="A49" s="75">
        <v>41445</v>
      </c>
      <c r="B49" s="1">
        <v>41470</v>
      </c>
      <c r="C49" s="8">
        <v>143.78</v>
      </c>
      <c r="D49" s="8">
        <v>143.78</v>
      </c>
      <c r="E49" s="8">
        <v>144.82</v>
      </c>
      <c r="F49" s="14">
        <v>0</v>
      </c>
      <c r="G49" s="113" t="s">
        <v>257</v>
      </c>
    </row>
    <row r="50" spans="1:7" x14ac:dyDescent="0.25">
      <c r="A50" s="119">
        <v>41414</v>
      </c>
      <c r="B50" s="1">
        <v>41440</v>
      </c>
      <c r="C50" s="8">
        <v>144.82</v>
      </c>
      <c r="D50" s="8">
        <v>144.82</v>
      </c>
      <c r="E50" s="8">
        <v>144.82</v>
      </c>
      <c r="F50" s="14">
        <v>0</v>
      </c>
    </row>
    <row r="51" spans="1:7" x14ac:dyDescent="0.25">
      <c r="A51" s="75">
        <v>41384</v>
      </c>
      <c r="B51" s="1">
        <v>41409</v>
      </c>
      <c r="C51" s="8">
        <v>144.82</v>
      </c>
      <c r="D51" s="8">
        <v>144.82</v>
      </c>
      <c r="E51" s="8">
        <v>144.84</v>
      </c>
      <c r="F51" s="14">
        <v>0</v>
      </c>
    </row>
    <row r="52" spans="1:7" x14ac:dyDescent="0.25">
      <c r="A52" s="119">
        <v>41353</v>
      </c>
      <c r="B52" s="1">
        <v>41379</v>
      </c>
      <c r="C52" s="8">
        <v>144.84</v>
      </c>
      <c r="D52" s="8">
        <v>144.84</v>
      </c>
      <c r="E52" s="8">
        <v>130.21</v>
      </c>
      <c r="F52" s="14">
        <v>0</v>
      </c>
    </row>
    <row r="53" spans="1:7" x14ac:dyDescent="0.25">
      <c r="A53" s="75">
        <v>41325</v>
      </c>
      <c r="B53" s="1">
        <v>41348</v>
      </c>
      <c r="C53" s="8">
        <v>130.21</v>
      </c>
      <c r="D53" s="8">
        <v>130.21</v>
      </c>
      <c r="E53" s="8">
        <v>171.1</v>
      </c>
      <c r="F53" s="14">
        <v>0</v>
      </c>
    </row>
    <row r="54" spans="1:7" x14ac:dyDescent="0.25">
      <c r="A54" s="119">
        <v>41294</v>
      </c>
      <c r="B54" s="1">
        <v>41320</v>
      </c>
      <c r="C54" s="8">
        <v>171.1</v>
      </c>
      <c r="D54" s="8">
        <v>171.1</v>
      </c>
      <c r="E54" s="8">
        <v>145.18</v>
      </c>
      <c r="F54" s="14">
        <v>0</v>
      </c>
    </row>
    <row r="55" spans="1:7" ht="15.75" thickBot="1" x14ac:dyDescent="0.3">
      <c r="A55" s="75">
        <v>41263</v>
      </c>
      <c r="B55" s="1">
        <v>41289</v>
      </c>
      <c r="C55" s="59">
        <v>145.18</v>
      </c>
      <c r="D55" s="59">
        <v>145.18</v>
      </c>
      <c r="E55" s="59">
        <v>145.18</v>
      </c>
      <c r="F55" s="66">
        <v>0</v>
      </c>
    </row>
    <row r="56" spans="1:7" x14ac:dyDescent="0.25">
      <c r="A56" s="5"/>
      <c r="B56" s="116" t="s">
        <v>134</v>
      </c>
      <c r="C56" s="196">
        <f>SUM(C44:C55)</f>
        <v>2394.3699999999994</v>
      </c>
      <c r="D56" s="196">
        <f t="shared" ref="D56" si="5">SUM(D44:D55)</f>
        <v>2096.2599999999998</v>
      </c>
      <c r="E56" s="196">
        <f>SUM(E44:E55)</f>
        <v>1874.28</v>
      </c>
      <c r="F56" s="197">
        <f t="shared" ref="F56" si="6">SUM(F44:F55)</f>
        <v>10.25</v>
      </c>
    </row>
    <row r="57" spans="1:7" ht="15.75" thickBot="1" x14ac:dyDescent="0.3">
      <c r="A57" s="2"/>
      <c r="B57" s="117" t="s">
        <v>38</v>
      </c>
      <c r="C57" s="115">
        <f>AVERAGE(C44:C55)</f>
        <v>199.53083333333328</v>
      </c>
      <c r="D57" s="115">
        <f>AVERAGE(D44:D55)</f>
        <v>174.6883333333333</v>
      </c>
      <c r="E57" s="115">
        <f>AVERAGE(E44:E55)</f>
        <v>156.19</v>
      </c>
      <c r="F57" s="195">
        <f t="shared" ref="F57" si="7">AVERAGE(F44:F55)</f>
        <v>0.85416666666666663</v>
      </c>
    </row>
    <row r="58" spans="1:7" ht="16.5" thickBot="1" x14ac:dyDescent="0.3">
      <c r="A58" s="256" t="s">
        <v>253</v>
      </c>
      <c r="B58" s="257"/>
      <c r="C58" s="257"/>
      <c r="D58" s="257"/>
      <c r="E58" s="257"/>
      <c r="F58" s="258"/>
    </row>
    <row r="59" spans="1:7" ht="15.75" thickBot="1" x14ac:dyDescent="0.3">
      <c r="A59" s="6" t="s">
        <v>4</v>
      </c>
      <c r="B59" s="6" t="s">
        <v>135</v>
      </c>
      <c r="C59" s="187" t="s">
        <v>6</v>
      </c>
      <c r="D59" s="92" t="s">
        <v>160</v>
      </c>
      <c r="E59" s="187" t="s">
        <v>161</v>
      </c>
      <c r="F59" s="187" t="s">
        <v>162</v>
      </c>
    </row>
    <row r="60" spans="1:7" x14ac:dyDescent="0.25">
      <c r="A60" s="119">
        <v>41233</v>
      </c>
      <c r="B60" s="93">
        <v>41258</v>
      </c>
      <c r="C60" s="29">
        <v>145.18</v>
      </c>
      <c r="D60" s="29">
        <v>145.18</v>
      </c>
      <c r="E60" s="29">
        <v>138.78</v>
      </c>
      <c r="F60" s="13">
        <v>0</v>
      </c>
    </row>
    <row r="61" spans="1:7" x14ac:dyDescent="0.25">
      <c r="A61" s="75">
        <v>41202</v>
      </c>
      <c r="B61" s="1">
        <v>41228</v>
      </c>
      <c r="C61" s="8">
        <v>138.78</v>
      </c>
      <c r="D61" s="8">
        <v>138.78</v>
      </c>
      <c r="E61" s="8">
        <v>158.46</v>
      </c>
      <c r="F61" s="14">
        <v>0</v>
      </c>
    </row>
    <row r="62" spans="1:7" x14ac:dyDescent="0.25">
      <c r="A62" s="119">
        <v>41172</v>
      </c>
      <c r="B62" s="1">
        <v>41197</v>
      </c>
      <c r="C62" s="8">
        <v>158.46</v>
      </c>
      <c r="D62" s="8">
        <v>158.46</v>
      </c>
      <c r="E62" s="8">
        <v>155.52000000000001</v>
      </c>
      <c r="F62" s="14">
        <v>0</v>
      </c>
    </row>
    <row r="63" spans="1:7" x14ac:dyDescent="0.25">
      <c r="A63" s="75">
        <v>41141</v>
      </c>
      <c r="B63" s="1">
        <v>41167</v>
      </c>
      <c r="C63" s="8">
        <v>155.52000000000001</v>
      </c>
      <c r="D63" s="8">
        <v>155.52000000000001</v>
      </c>
      <c r="E63" s="8">
        <v>171.12</v>
      </c>
      <c r="F63" s="14">
        <v>0</v>
      </c>
    </row>
    <row r="64" spans="1:7" x14ac:dyDescent="0.25">
      <c r="A64" s="119">
        <v>41110</v>
      </c>
      <c r="B64" s="112">
        <v>41136</v>
      </c>
      <c r="C64" s="8">
        <v>171.12</v>
      </c>
      <c r="D64" s="8">
        <v>171.12</v>
      </c>
      <c r="E64" s="8">
        <v>145.19999999999999</v>
      </c>
      <c r="F64" s="14">
        <v>0</v>
      </c>
    </row>
    <row r="65" spans="1:7" x14ac:dyDescent="0.25">
      <c r="A65" s="75">
        <v>41080</v>
      </c>
      <c r="B65" s="1">
        <v>41105</v>
      </c>
      <c r="C65" s="8">
        <v>145.19999999999999</v>
      </c>
      <c r="D65" s="8">
        <v>145.19999999999999</v>
      </c>
      <c r="E65" s="8">
        <v>156.27000000000001</v>
      </c>
      <c r="F65" s="14">
        <v>0</v>
      </c>
    </row>
    <row r="66" spans="1:7" x14ac:dyDescent="0.25">
      <c r="A66" s="119">
        <v>41049</v>
      </c>
      <c r="B66" s="1">
        <v>41075</v>
      </c>
      <c r="C66" s="8">
        <v>156.27000000000001</v>
      </c>
      <c r="D66" s="8">
        <v>156.27000000000001</v>
      </c>
      <c r="E66" s="8">
        <v>167.38</v>
      </c>
      <c r="F66" s="14">
        <v>0</v>
      </c>
    </row>
    <row r="67" spans="1:7" x14ac:dyDescent="0.25">
      <c r="A67" s="75">
        <v>41019</v>
      </c>
      <c r="B67" s="1">
        <v>41044</v>
      </c>
      <c r="C67" s="8">
        <v>167.38</v>
      </c>
      <c r="D67" s="8">
        <v>167.38</v>
      </c>
      <c r="E67" s="8">
        <v>155.24</v>
      </c>
      <c r="F67" s="14">
        <v>0</v>
      </c>
    </row>
    <row r="68" spans="1:7" x14ac:dyDescent="0.25">
      <c r="A68" s="119">
        <v>40988</v>
      </c>
      <c r="B68" s="1">
        <v>41014</v>
      </c>
      <c r="C68" s="8">
        <v>155.24</v>
      </c>
      <c r="D68" s="8">
        <v>155.24</v>
      </c>
      <c r="E68" s="8">
        <v>155.24</v>
      </c>
      <c r="F68" s="14">
        <v>0</v>
      </c>
    </row>
    <row r="69" spans="1:7" x14ac:dyDescent="0.25">
      <c r="A69" s="75">
        <v>40959</v>
      </c>
      <c r="B69" s="1">
        <v>40983</v>
      </c>
      <c r="C69" s="8">
        <v>155.24</v>
      </c>
      <c r="D69" s="8">
        <v>155.24</v>
      </c>
      <c r="E69" s="8">
        <v>158.56</v>
      </c>
      <c r="F69" s="14">
        <v>0</v>
      </c>
    </row>
    <row r="70" spans="1:7" x14ac:dyDescent="0.25">
      <c r="A70" s="119">
        <v>40928</v>
      </c>
      <c r="B70" s="1">
        <v>40954</v>
      </c>
      <c r="C70" s="8">
        <v>158.56</v>
      </c>
      <c r="D70" s="8">
        <v>163.92</v>
      </c>
      <c r="E70" s="8">
        <v>165</v>
      </c>
      <c r="F70" s="14">
        <v>0</v>
      </c>
    </row>
    <row r="71" spans="1:7" ht="15.75" thickBot="1" x14ac:dyDescent="0.3">
      <c r="A71" s="75">
        <v>40897</v>
      </c>
      <c r="B71" s="1">
        <v>40923</v>
      </c>
      <c r="C71" s="59">
        <v>159.63999999999999</v>
      </c>
      <c r="D71" s="59">
        <v>162.32</v>
      </c>
      <c r="E71" s="59">
        <v>165</v>
      </c>
      <c r="F71" s="66">
        <v>0</v>
      </c>
    </row>
    <row r="72" spans="1:7" x14ac:dyDescent="0.25">
      <c r="A72" s="5"/>
      <c r="B72" s="116" t="s">
        <v>134</v>
      </c>
      <c r="C72" s="196">
        <f>SUM(C60:C71)</f>
        <v>1866.5899999999997</v>
      </c>
      <c r="D72" s="196">
        <f t="shared" ref="D72" si="8">SUM(D60:D71)</f>
        <v>1874.6299999999999</v>
      </c>
      <c r="E72" s="196">
        <f>SUM(E60:E71)</f>
        <v>1891.77</v>
      </c>
      <c r="F72" s="197">
        <f t="shared" ref="F72" si="9">SUM(F60:F71)</f>
        <v>0</v>
      </c>
    </row>
    <row r="73" spans="1:7" ht="15.75" thickBot="1" x14ac:dyDescent="0.3">
      <c r="A73" s="2"/>
      <c r="B73" s="117" t="s">
        <v>38</v>
      </c>
      <c r="C73" s="115">
        <f>AVERAGE(C60:C71)</f>
        <v>155.54916666666665</v>
      </c>
      <c r="D73" s="115">
        <f>AVERAGE(D60:D71)</f>
        <v>156.21916666666667</v>
      </c>
      <c r="E73" s="115">
        <f>AVERAGE(E60:E71)</f>
        <v>157.64750000000001</v>
      </c>
      <c r="F73" s="195">
        <f t="shared" ref="F73" si="10">AVERAGE(F60:F71)</f>
        <v>0</v>
      </c>
    </row>
    <row r="74" spans="1:7" ht="16.5" thickBot="1" x14ac:dyDescent="0.3">
      <c r="A74" s="256" t="s">
        <v>254</v>
      </c>
      <c r="B74" s="257"/>
      <c r="C74" s="257"/>
      <c r="D74" s="257"/>
      <c r="E74" s="257"/>
      <c r="F74" s="258"/>
    </row>
    <row r="75" spans="1:7" ht="15.75" thickBot="1" x14ac:dyDescent="0.3">
      <c r="A75" s="6" t="s">
        <v>4</v>
      </c>
      <c r="B75" s="6" t="s">
        <v>135</v>
      </c>
      <c r="C75" s="187" t="s">
        <v>6</v>
      </c>
      <c r="D75" s="92" t="s">
        <v>160</v>
      </c>
      <c r="E75" s="187" t="s">
        <v>161</v>
      </c>
      <c r="F75" s="187" t="s">
        <v>162</v>
      </c>
    </row>
    <row r="76" spans="1:7" x14ac:dyDescent="0.25">
      <c r="A76" s="119">
        <v>40867</v>
      </c>
      <c r="B76" s="93">
        <v>40892</v>
      </c>
      <c r="C76" s="29">
        <v>162.32</v>
      </c>
      <c r="D76" s="29">
        <v>162.32</v>
      </c>
      <c r="E76" s="29">
        <v>282.64999999999998</v>
      </c>
      <c r="F76" s="13">
        <v>0</v>
      </c>
    </row>
    <row r="77" spans="1:7" x14ac:dyDescent="0.25">
      <c r="A77" s="75">
        <v>40836</v>
      </c>
      <c r="B77" s="1">
        <v>40862</v>
      </c>
      <c r="C77" s="8">
        <v>282.64999999999998</v>
      </c>
      <c r="D77" s="8">
        <v>185.97</v>
      </c>
      <c r="E77" s="8">
        <v>0</v>
      </c>
      <c r="F77" s="14">
        <v>0</v>
      </c>
      <c r="G77" s="113" t="s">
        <v>256</v>
      </c>
    </row>
    <row r="78" spans="1:7" x14ac:dyDescent="0.25">
      <c r="A78" s="75" t="s">
        <v>167</v>
      </c>
      <c r="B78" s="1"/>
      <c r="C78" s="8"/>
      <c r="D78" s="8"/>
      <c r="E78" s="8"/>
      <c r="F78" s="14"/>
    </row>
    <row r="79" spans="1:7" x14ac:dyDescent="0.25">
      <c r="A79" s="75" t="s">
        <v>167</v>
      </c>
      <c r="B79" s="1"/>
      <c r="C79" s="8"/>
      <c r="D79" s="8"/>
      <c r="E79" s="8"/>
      <c r="F79" s="14"/>
    </row>
    <row r="80" spans="1:7" x14ac:dyDescent="0.25">
      <c r="A80" s="75" t="s">
        <v>167</v>
      </c>
      <c r="B80" s="112"/>
      <c r="C80" s="8"/>
      <c r="D80" s="8"/>
      <c r="E80" s="8"/>
      <c r="F80" s="14"/>
    </row>
    <row r="81" spans="1:6" x14ac:dyDescent="0.25">
      <c r="A81" s="75" t="s">
        <v>167</v>
      </c>
      <c r="B81" s="1"/>
      <c r="C81" s="8"/>
      <c r="D81" s="8"/>
      <c r="E81" s="8"/>
      <c r="F81" s="14"/>
    </row>
    <row r="82" spans="1:6" x14ac:dyDescent="0.25">
      <c r="A82" s="75" t="s">
        <v>167</v>
      </c>
      <c r="B82" s="1"/>
      <c r="C82" s="8"/>
      <c r="D82" s="8"/>
      <c r="E82" s="8"/>
      <c r="F82" s="14"/>
    </row>
    <row r="83" spans="1:6" x14ac:dyDescent="0.25">
      <c r="A83" s="75" t="s">
        <v>167</v>
      </c>
      <c r="B83" s="1"/>
      <c r="C83" s="8"/>
      <c r="D83" s="8"/>
      <c r="E83" s="8"/>
      <c r="F83" s="14"/>
    </row>
    <row r="84" spans="1:6" x14ac:dyDescent="0.25">
      <c r="A84" s="75" t="s">
        <v>167</v>
      </c>
      <c r="B84" s="1"/>
      <c r="C84" s="8"/>
      <c r="D84" s="8"/>
      <c r="E84" s="8"/>
      <c r="F84" s="14"/>
    </row>
    <row r="85" spans="1:6" x14ac:dyDescent="0.25">
      <c r="A85" s="75" t="s">
        <v>167</v>
      </c>
      <c r="B85" s="1"/>
      <c r="C85" s="8"/>
      <c r="D85" s="8"/>
      <c r="E85" s="8"/>
      <c r="F85" s="14"/>
    </row>
    <row r="86" spans="1:6" x14ac:dyDescent="0.25">
      <c r="A86" s="75" t="s">
        <v>167</v>
      </c>
      <c r="B86" s="1"/>
      <c r="C86" s="8"/>
      <c r="D86" s="8"/>
      <c r="E86" s="8"/>
      <c r="F86" s="14"/>
    </row>
    <row r="87" spans="1:6" ht="15.75" thickBot="1" x14ac:dyDescent="0.3">
      <c r="A87" s="75" t="s">
        <v>167</v>
      </c>
      <c r="B87" s="1"/>
      <c r="C87" s="59"/>
      <c r="D87" s="59"/>
      <c r="E87" s="59"/>
      <c r="F87" s="66"/>
    </row>
    <row r="88" spans="1:6" x14ac:dyDescent="0.25">
      <c r="A88" s="5"/>
      <c r="B88" s="116" t="s">
        <v>134</v>
      </c>
      <c r="C88" s="196">
        <f>SUM(C76:C87)</f>
        <v>444.96999999999997</v>
      </c>
      <c r="D88" s="196">
        <f t="shared" ref="D88" si="11">SUM(D76:D87)</f>
        <v>348.28999999999996</v>
      </c>
      <c r="E88" s="196">
        <f t="shared" ref="E88" si="12">SUM(E76:E87)</f>
        <v>282.64999999999998</v>
      </c>
      <c r="F88" s="197">
        <f t="shared" ref="F88" si="13">SUM(F76:F87)</f>
        <v>0</v>
      </c>
    </row>
    <row r="89" spans="1:6" ht="15.75" thickBot="1" x14ac:dyDescent="0.3">
      <c r="A89" s="2"/>
      <c r="B89" s="117" t="s">
        <v>38</v>
      </c>
      <c r="C89" s="115">
        <f>AVERAGE(C76:C87)</f>
        <v>222.48499999999999</v>
      </c>
      <c r="D89" s="115">
        <f>AVERAGE(D76:D87)</f>
        <v>174.14499999999998</v>
      </c>
      <c r="E89" s="115">
        <f t="shared" ref="E89:F89" si="14">AVERAGE(E76:E87)</f>
        <v>141.32499999999999</v>
      </c>
      <c r="F89" s="195">
        <f t="shared" si="14"/>
        <v>0</v>
      </c>
    </row>
  </sheetData>
  <mergeCells count="6">
    <mergeCell ref="A74:F74"/>
    <mergeCell ref="B1:D1"/>
    <mergeCell ref="A10:F10"/>
    <mergeCell ref="A26:F26"/>
    <mergeCell ref="A42:F42"/>
    <mergeCell ref="A58:F58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6"/>
  <sheetViews>
    <sheetView workbookViewId="0"/>
  </sheetViews>
  <sheetFormatPr defaultRowHeight="15" x14ac:dyDescent="0.25"/>
  <cols>
    <col min="1" max="1" width="10.7109375" bestFit="1" customWidth="1"/>
    <col min="2" max="2" width="11.85546875" bestFit="1" customWidth="1"/>
    <col min="3" max="3" width="12.140625" bestFit="1" customWidth="1"/>
    <col min="4" max="4" width="12.5703125" bestFit="1" customWidth="1"/>
    <col min="5" max="5" width="10.5703125" bestFit="1" customWidth="1"/>
    <col min="6" max="6" width="9" bestFit="1" customWidth="1"/>
    <col min="7" max="7" width="38" bestFit="1" customWidth="1"/>
  </cols>
  <sheetData>
    <row r="1" spans="1:7" ht="15.75" thickBot="1" x14ac:dyDescent="0.3">
      <c r="B1" s="262" t="s">
        <v>221</v>
      </c>
      <c r="C1" s="263"/>
      <c r="D1" s="264"/>
      <c r="G1" t="s">
        <v>265</v>
      </c>
    </row>
    <row r="2" spans="1:7" ht="15.75" thickBot="1" x14ac:dyDescent="0.3">
      <c r="B2" s="92" t="s">
        <v>25</v>
      </c>
      <c r="C2" s="193" t="s">
        <v>208</v>
      </c>
      <c r="D2" s="92" t="s">
        <v>141</v>
      </c>
    </row>
    <row r="3" spans="1:7" x14ac:dyDescent="0.25">
      <c r="B3" s="156">
        <v>2015</v>
      </c>
      <c r="C3" s="206">
        <f>D25</f>
        <v>1351.88</v>
      </c>
      <c r="D3" s="13">
        <f>D26</f>
        <v>150.20888888888891</v>
      </c>
    </row>
    <row r="4" spans="1:7" x14ac:dyDescent="0.25">
      <c r="B4" s="198">
        <v>2014</v>
      </c>
      <c r="C4" s="155">
        <f>D41</f>
        <v>1682.08</v>
      </c>
      <c r="D4" s="14">
        <f>D42</f>
        <v>140.17333333333332</v>
      </c>
    </row>
    <row r="5" spans="1:7" x14ac:dyDescent="0.25">
      <c r="B5" s="198">
        <v>2013</v>
      </c>
      <c r="C5" s="155">
        <f>D57</f>
        <v>1561.3600000000001</v>
      </c>
      <c r="D5" s="14">
        <f>D58</f>
        <v>130.11333333333334</v>
      </c>
    </row>
    <row r="6" spans="1:7" x14ac:dyDescent="0.25">
      <c r="B6" s="198">
        <v>2012</v>
      </c>
      <c r="C6" s="155">
        <f>D73</f>
        <v>1284.0999999999999</v>
      </c>
      <c r="D6" s="14">
        <f>D74</f>
        <v>107.00833333333333</v>
      </c>
    </row>
    <row r="7" spans="1:7" x14ac:dyDescent="0.25">
      <c r="B7" s="198">
        <v>2011</v>
      </c>
      <c r="C7" s="203">
        <f>D89</f>
        <v>1071.97</v>
      </c>
      <c r="D7" s="65">
        <f>D90</f>
        <v>89.330833333333331</v>
      </c>
    </row>
    <row r="8" spans="1:7" ht="15.75" thickBot="1" x14ac:dyDescent="0.3">
      <c r="B8" s="157">
        <v>2010</v>
      </c>
      <c r="C8" s="170">
        <f>D105</f>
        <v>350.6</v>
      </c>
      <c r="D8" s="66">
        <f>D106</f>
        <v>87.65</v>
      </c>
    </row>
    <row r="9" spans="1:7" ht="15.75" thickBot="1" x14ac:dyDescent="0.3">
      <c r="B9" s="191" t="s">
        <v>132</v>
      </c>
      <c r="C9" s="30">
        <f>SUM(C3:C7)</f>
        <v>6951.39</v>
      </c>
      <c r="D9" s="48">
        <f>AVERAGE(D3:D7)</f>
        <v>123.36694444444444</v>
      </c>
    </row>
    <row r="10" spans="1:7" ht="15.75" thickBot="1" x14ac:dyDescent="0.3"/>
    <row r="11" spans="1:7" ht="16.5" thickBot="1" x14ac:dyDescent="0.3">
      <c r="A11" s="256" t="s">
        <v>259</v>
      </c>
      <c r="B11" s="257"/>
      <c r="C11" s="257"/>
      <c r="D11" s="257"/>
      <c r="E11" s="257"/>
      <c r="F11" s="258"/>
    </row>
    <row r="12" spans="1:7" ht="15.75" thickBot="1" x14ac:dyDescent="0.3">
      <c r="A12" s="6" t="s">
        <v>4</v>
      </c>
      <c r="B12" s="6" t="s">
        <v>135</v>
      </c>
      <c r="C12" s="193" t="s">
        <v>6</v>
      </c>
      <c r="D12" s="92" t="s">
        <v>160</v>
      </c>
      <c r="E12" s="193" t="s">
        <v>161</v>
      </c>
      <c r="F12" s="193" t="s">
        <v>162</v>
      </c>
    </row>
    <row r="13" spans="1:7" x14ac:dyDescent="0.25">
      <c r="A13" s="112">
        <v>42342</v>
      </c>
      <c r="B13" s="1">
        <v>42363</v>
      </c>
      <c r="C13" s="29"/>
      <c r="D13" s="29"/>
      <c r="E13" s="29"/>
      <c r="F13" s="13"/>
    </row>
    <row r="14" spans="1:7" x14ac:dyDescent="0.25">
      <c r="A14" s="112">
        <v>42312</v>
      </c>
      <c r="B14" s="1">
        <v>42333</v>
      </c>
      <c r="C14" s="8"/>
      <c r="D14" s="8"/>
      <c r="E14" s="8"/>
      <c r="F14" s="14"/>
    </row>
    <row r="15" spans="1:7" x14ac:dyDescent="0.25">
      <c r="A15" s="112">
        <v>42281</v>
      </c>
      <c r="B15" s="1">
        <v>42302</v>
      </c>
      <c r="C15" s="8"/>
      <c r="D15" s="8"/>
      <c r="E15" s="8"/>
      <c r="F15" s="14"/>
    </row>
    <row r="16" spans="1:7" x14ac:dyDescent="0.25">
      <c r="A16" s="75">
        <v>42251</v>
      </c>
      <c r="B16" s="1">
        <v>42272</v>
      </c>
      <c r="C16" s="8">
        <v>304.10000000000002</v>
      </c>
      <c r="D16" s="8">
        <v>135.51</v>
      </c>
      <c r="E16" s="8">
        <v>160.19</v>
      </c>
      <c r="F16" s="14">
        <v>8.5</v>
      </c>
    </row>
    <row r="17" spans="1:7" x14ac:dyDescent="0.25">
      <c r="A17" s="75">
        <v>42221</v>
      </c>
      <c r="B17" s="1">
        <v>42241</v>
      </c>
      <c r="C17" s="8">
        <v>328.78</v>
      </c>
      <c r="D17" s="8">
        <v>278.68</v>
      </c>
      <c r="E17" s="8">
        <v>323.18</v>
      </c>
      <c r="F17" s="14">
        <v>8.5</v>
      </c>
      <c r="G17" s="245"/>
    </row>
    <row r="18" spans="1:7" x14ac:dyDescent="0.25">
      <c r="A18" s="75">
        <v>42189</v>
      </c>
      <c r="B18" s="1">
        <v>42210</v>
      </c>
      <c r="C18" s="8">
        <v>364.28</v>
      </c>
      <c r="D18" s="8">
        <v>131.24</v>
      </c>
      <c r="E18" s="8">
        <v>100</v>
      </c>
      <c r="F18" s="14">
        <v>8.5</v>
      </c>
    </row>
    <row r="19" spans="1:7" x14ac:dyDescent="0.25">
      <c r="A19" s="75">
        <v>42159</v>
      </c>
      <c r="B19" s="1">
        <v>42180</v>
      </c>
      <c r="C19" s="8">
        <v>315.18</v>
      </c>
      <c r="D19" s="8">
        <v>131.24</v>
      </c>
      <c r="E19" s="8">
        <v>149.1</v>
      </c>
      <c r="F19" s="14">
        <v>14.49</v>
      </c>
    </row>
    <row r="20" spans="1:7" x14ac:dyDescent="0.25">
      <c r="A20" s="75">
        <v>42128</v>
      </c>
      <c r="B20" s="1">
        <v>42149</v>
      </c>
      <c r="C20" s="8">
        <v>309.19</v>
      </c>
      <c r="D20" s="8">
        <v>131.24</v>
      </c>
      <c r="E20" s="8">
        <v>318.37</v>
      </c>
      <c r="F20" s="14">
        <v>19.489999999999998</v>
      </c>
    </row>
    <row r="21" spans="1:7" x14ac:dyDescent="0.25">
      <c r="A21" s="75">
        <v>42098</v>
      </c>
      <c r="B21" s="1">
        <v>42119</v>
      </c>
      <c r="C21" s="8">
        <v>467.47</v>
      </c>
      <c r="D21" s="8">
        <v>131.24</v>
      </c>
      <c r="E21" s="8">
        <v>0</v>
      </c>
      <c r="F21" s="14">
        <v>8.5</v>
      </c>
    </row>
    <row r="22" spans="1:7" x14ac:dyDescent="0.25">
      <c r="A22" s="75">
        <v>42067</v>
      </c>
      <c r="B22" s="1">
        <v>42088</v>
      </c>
      <c r="C22" s="8">
        <v>318.37</v>
      </c>
      <c r="D22" s="8">
        <v>131.24</v>
      </c>
      <c r="E22" s="8">
        <v>152.03</v>
      </c>
      <c r="F22" s="14">
        <v>14.49</v>
      </c>
    </row>
    <row r="23" spans="1:7" x14ac:dyDescent="0.25">
      <c r="A23" s="75">
        <v>42039</v>
      </c>
      <c r="B23" s="1">
        <v>42060</v>
      </c>
      <c r="C23" s="8">
        <v>317.74</v>
      </c>
      <c r="D23" s="8">
        <v>136.49</v>
      </c>
      <c r="E23" s="8">
        <v>141.25</v>
      </c>
      <c r="F23" s="14">
        <v>19.489999999999998</v>
      </c>
    </row>
    <row r="24" spans="1:7" ht="15.75" thickBot="1" x14ac:dyDescent="0.3">
      <c r="A24" s="112">
        <v>42008</v>
      </c>
      <c r="B24" s="1">
        <v>42029</v>
      </c>
      <c r="C24" s="59">
        <v>280</v>
      </c>
      <c r="D24" s="59">
        <v>145</v>
      </c>
      <c r="E24" s="59">
        <v>140</v>
      </c>
      <c r="F24" s="66">
        <v>8.5</v>
      </c>
    </row>
    <row r="25" spans="1:7" x14ac:dyDescent="0.25">
      <c r="A25" s="5"/>
      <c r="B25" s="116" t="s">
        <v>134</v>
      </c>
      <c r="C25" s="196">
        <f>SUM(C13:C24)</f>
        <v>3005.1099999999997</v>
      </c>
      <c r="D25" s="196">
        <f t="shared" ref="D25:F25" si="0">SUM(D13:D24)</f>
        <v>1351.88</v>
      </c>
      <c r="E25" s="196">
        <f t="shared" si="0"/>
        <v>1484.1200000000001</v>
      </c>
      <c r="F25" s="197">
        <f t="shared" si="0"/>
        <v>110.46</v>
      </c>
    </row>
    <row r="26" spans="1:7" ht="15.75" thickBot="1" x14ac:dyDescent="0.3">
      <c r="A26" s="2"/>
      <c r="B26" s="117" t="s">
        <v>38</v>
      </c>
      <c r="C26" s="115">
        <f>AVERAGE(C13:C24)</f>
        <v>333.90111111111105</v>
      </c>
      <c r="D26" s="115">
        <f>AVERAGE(D13:D24)</f>
        <v>150.20888888888891</v>
      </c>
      <c r="E26" s="115">
        <f t="shared" ref="E26:F26" si="1">AVERAGE(E13:E24)</f>
        <v>164.90222222222224</v>
      </c>
      <c r="F26" s="195">
        <f t="shared" si="1"/>
        <v>12.273333333333333</v>
      </c>
    </row>
    <row r="27" spans="1:7" ht="16.5" thickBot="1" x14ac:dyDescent="0.3">
      <c r="A27" s="256" t="s">
        <v>260</v>
      </c>
      <c r="B27" s="257"/>
      <c r="C27" s="257"/>
      <c r="D27" s="257"/>
      <c r="E27" s="257"/>
      <c r="F27" s="258"/>
    </row>
    <row r="28" spans="1:7" ht="15.75" thickBot="1" x14ac:dyDescent="0.3">
      <c r="A28" s="6" t="s">
        <v>4</v>
      </c>
      <c r="B28" s="6" t="s">
        <v>135</v>
      </c>
      <c r="C28" s="193" t="s">
        <v>6</v>
      </c>
      <c r="D28" s="92" t="s">
        <v>160</v>
      </c>
      <c r="E28" s="193" t="s">
        <v>161</v>
      </c>
      <c r="F28" s="193" t="s">
        <v>162</v>
      </c>
    </row>
    <row r="29" spans="1:7" x14ac:dyDescent="0.25">
      <c r="A29" s="75">
        <v>41977</v>
      </c>
      <c r="B29" s="93">
        <v>41998</v>
      </c>
      <c r="C29" s="29">
        <v>281.25</v>
      </c>
      <c r="D29" s="29">
        <v>143.62</v>
      </c>
      <c r="E29" s="29">
        <v>137.63999999999999</v>
      </c>
      <c r="F29" s="13">
        <v>14.49</v>
      </c>
    </row>
    <row r="30" spans="1:7" x14ac:dyDescent="0.25">
      <c r="A30" s="75">
        <v>41947</v>
      </c>
      <c r="B30" s="1">
        <v>41968</v>
      </c>
      <c r="C30" s="8">
        <v>275.27</v>
      </c>
      <c r="D30" s="8">
        <v>137.63</v>
      </c>
      <c r="E30" s="8">
        <v>135.13</v>
      </c>
      <c r="F30" s="14">
        <v>8.5</v>
      </c>
    </row>
    <row r="31" spans="1:7" x14ac:dyDescent="0.25">
      <c r="A31" s="75">
        <v>41916</v>
      </c>
      <c r="B31" s="1">
        <v>41937</v>
      </c>
      <c r="C31" s="8">
        <v>272.77</v>
      </c>
      <c r="D31" s="8">
        <v>137.63999999999999</v>
      </c>
      <c r="E31" s="8">
        <v>0</v>
      </c>
      <c r="F31" s="14">
        <v>8.5</v>
      </c>
    </row>
    <row r="32" spans="1:7" x14ac:dyDescent="0.25">
      <c r="A32" s="75">
        <v>41886</v>
      </c>
      <c r="B32" s="1">
        <v>41907</v>
      </c>
      <c r="C32" s="8">
        <v>135.13</v>
      </c>
      <c r="D32" s="8">
        <v>135.13</v>
      </c>
      <c r="E32" s="8">
        <v>286.27</v>
      </c>
      <c r="F32" s="14">
        <v>0.99</v>
      </c>
    </row>
    <row r="33" spans="1:7" x14ac:dyDescent="0.25">
      <c r="A33" s="75">
        <v>41855</v>
      </c>
      <c r="B33" s="1">
        <v>41876</v>
      </c>
      <c r="C33" s="8">
        <v>291.27</v>
      </c>
      <c r="D33" s="8">
        <v>162.13</v>
      </c>
      <c r="E33" s="8">
        <v>136.38999999999999</v>
      </c>
      <c r="F33" s="14">
        <v>32.99</v>
      </c>
    </row>
    <row r="34" spans="1:7" x14ac:dyDescent="0.25">
      <c r="A34" s="75">
        <v>41824</v>
      </c>
      <c r="B34" s="1">
        <v>41845</v>
      </c>
      <c r="C34" s="8">
        <v>265.52999999999997</v>
      </c>
      <c r="D34" s="8">
        <v>129.13999999999999</v>
      </c>
      <c r="E34" s="8">
        <v>130</v>
      </c>
      <c r="F34" s="14">
        <v>0</v>
      </c>
    </row>
    <row r="35" spans="1:7" x14ac:dyDescent="0.25">
      <c r="A35" s="75">
        <v>41794</v>
      </c>
      <c r="B35" s="1">
        <v>41815</v>
      </c>
      <c r="C35" s="8">
        <v>266.39</v>
      </c>
      <c r="D35" s="8">
        <v>137.63999999999999</v>
      </c>
      <c r="E35" s="8">
        <v>126</v>
      </c>
      <c r="F35" s="14">
        <v>8.5</v>
      </c>
    </row>
    <row r="36" spans="1:7" x14ac:dyDescent="0.25">
      <c r="A36" s="75">
        <v>41763</v>
      </c>
      <c r="B36" s="1">
        <v>41784</v>
      </c>
      <c r="C36" s="8">
        <v>254.75</v>
      </c>
      <c r="D36" s="8">
        <v>129.13999999999999</v>
      </c>
      <c r="E36" s="8">
        <v>150</v>
      </c>
      <c r="F36" s="14">
        <v>0</v>
      </c>
    </row>
    <row r="37" spans="1:7" x14ac:dyDescent="0.25">
      <c r="A37" s="112">
        <v>41733</v>
      </c>
      <c r="B37" s="1">
        <v>41754</v>
      </c>
      <c r="C37" s="8">
        <v>275.61</v>
      </c>
      <c r="D37" s="8">
        <v>125.61</v>
      </c>
      <c r="E37" s="8">
        <v>144</v>
      </c>
      <c r="F37" s="14">
        <v>0</v>
      </c>
      <c r="G37" t="s">
        <v>266</v>
      </c>
    </row>
    <row r="38" spans="1:7" x14ac:dyDescent="0.25">
      <c r="A38" s="75">
        <v>41702</v>
      </c>
      <c r="B38" s="1">
        <v>41723</v>
      </c>
      <c r="C38" s="8">
        <v>271.31</v>
      </c>
      <c r="D38" s="8">
        <v>157.9</v>
      </c>
      <c r="E38" s="8">
        <v>180.25</v>
      </c>
      <c r="F38" s="14">
        <v>14.49</v>
      </c>
    </row>
    <row r="39" spans="1:7" x14ac:dyDescent="0.25">
      <c r="A39" s="75">
        <v>41674</v>
      </c>
      <c r="B39" s="1">
        <v>41695</v>
      </c>
      <c r="C39" s="8">
        <v>293.66000000000003</v>
      </c>
      <c r="D39" s="8">
        <v>143.41</v>
      </c>
      <c r="E39" s="8">
        <v>0</v>
      </c>
      <c r="F39" s="14">
        <v>0</v>
      </c>
    </row>
    <row r="40" spans="1:7" ht="15.75" thickBot="1" x14ac:dyDescent="0.3">
      <c r="A40" s="75">
        <v>41643</v>
      </c>
      <c r="B40" s="1">
        <v>41664</v>
      </c>
      <c r="C40" s="59">
        <v>150.25</v>
      </c>
      <c r="D40" s="59">
        <v>143.09</v>
      </c>
      <c r="E40" s="59">
        <v>128.71</v>
      </c>
      <c r="F40" s="66">
        <v>0</v>
      </c>
    </row>
    <row r="41" spans="1:7" x14ac:dyDescent="0.25">
      <c r="A41" s="5"/>
      <c r="B41" s="116" t="s">
        <v>134</v>
      </c>
      <c r="C41" s="196">
        <f>SUM(C29:C40)</f>
        <v>3033.19</v>
      </c>
      <c r="D41" s="196">
        <f t="shared" ref="D41:F41" si="2">SUM(D29:D40)</f>
        <v>1682.08</v>
      </c>
      <c r="E41" s="196">
        <f t="shared" si="2"/>
        <v>1554.3899999999999</v>
      </c>
      <c r="F41" s="197">
        <f t="shared" si="2"/>
        <v>88.46</v>
      </c>
    </row>
    <row r="42" spans="1:7" ht="15.75" thickBot="1" x14ac:dyDescent="0.3">
      <c r="A42" s="2"/>
      <c r="B42" s="117" t="s">
        <v>38</v>
      </c>
      <c r="C42" s="115">
        <f>AVERAGE(C29:C40)</f>
        <v>252.76583333333335</v>
      </c>
      <c r="D42" s="115">
        <f>AVERAGE(D29:D40)</f>
        <v>140.17333333333332</v>
      </c>
      <c r="E42" s="115">
        <f t="shared" ref="E42:F42" si="3">AVERAGE(E29:E40)</f>
        <v>129.5325</v>
      </c>
      <c r="F42" s="195">
        <f t="shared" si="3"/>
        <v>7.3716666666666661</v>
      </c>
    </row>
    <row r="43" spans="1:7" ht="16.5" thickBot="1" x14ac:dyDescent="0.3">
      <c r="A43" s="256" t="s">
        <v>261</v>
      </c>
      <c r="B43" s="257"/>
      <c r="C43" s="257"/>
      <c r="D43" s="257"/>
      <c r="E43" s="257"/>
      <c r="F43" s="258"/>
    </row>
    <row r="44" spans="1:7" ht="15.75" thickBot="1" x14ac:dyDescent="0.3">
      <c r="A44" s="6" t="s">
        <v>4</v>
      </c>
      <c r="B44" s="6" t="s">
        <v>135</v>
      </c>
      <c r="C44" s="193" t="s">
        <v>6</v>
      </c>
      <c r="D44" s="92" t="s">
        <v>160</v>
      </c>
      <c r="E44" s="193" t="s">
        <v>161</v>
      </c>
      <c r="F44" s="193" t="s">
        <v>162</v>
      </c>
    </row>
    <row r="45" spans="1:7" x14ac:dyDescent="0.25">
      <c r="A45" s="75">
        <v>41612</v>
      </c>
      <c r="B45" s="93">
        <v>41633</v>
      </c>
      <c r="C45" s="29">
        <v>144.27000000000001</v>
      </c>
      <c r="D45" s="29">
        <v>144.27000000000001</v>
      </c>
      <c r="E45" s="29">
        <v>288.52</v>
      </c>
      <c r="F45" s="13">
        <v>0</v>
      </c>
    </row>
    <row r="46" spans="1:7" x14ac:dyDescent="0.25">
      <c r="A46" s="75">
        <v>41582</v>
      </c>
      <c r="B46" s="1">
        <v>41603</v>
      </c>
      <c r="C46" s="8">
        <v>288.52</v>
      </c>
      <c r="D46" s="8">
        <v>144.26</v>
      </c>
      <c r="E46" s="8">
        <v>0</v>
      </c>
      <c r="F46" s="14">
        <v>0</v>
      </c>
    </row>
    <row r="47" spans="1:7" x14ac:dyDescent="0.25">
      <c r="A47" s="75">
        <v>41551</v>
      </c>
      <c r="B47" s="1">
        <v>41572</v>
      </c>
      <c r="C47" s="8">
        <v>144.26</v>
      </c>
      <c r="D47" s="8">
        <v>144.26</v>
      </c>
      <c r="E47" s="8">
        <v>280.98</v>
      </c>
      <c r="F47" s="14">
        <v>0</v>
      </c>
    </row>
    <row r="48" spans="1:7" x14ac:dyDescent="0.25">
      <c r="A48" s="75">
        <v>41521</v>
      </c>
      <c r="B48" s="1">
        <v>41542</v>
      </c>
      <c r="C48" s="8">
        <v>280.98</v>
      </c>
      <c r="D48" s="8">
        <v>144.26</v>
      </c>
      <c r="E48" s="8">
        <v>0</v>
      </c>
      <c r="F48" s="14">
        <v>0</v>
      </c>
    </row>
    <row r="49" spans="1:6" x14ac:dyDescent="0.25">
      <c r="A49" s="75">
        <v>41490</v>
      </c>
      <c r="B49" s="1">
        <v>41511</v>
      </c>
      <c r="C49" s="8">
        <v>136.72</v>
      </c>
      <c r="D49" s="8">
        <v>136.72</v>
      </c>
      <c r="E49" s="8">
        <v>125.47</v>
      </c>
      <c r="F49" s="14">
        <v>0</v>
      </c>
    </row>
    <row r="50" spans="1:6" x14ac:dyDescent="0.25">
      <c r="A50" s="75">
        <v>41459</v>
      </c>
      <c r="B50" s="1">
        <v>41480</v>
      </c>
      <c r="C50" s="8">
        <v>125.47</v>
      </c>
      <c r="D50" s="8">
        <v>125.47</v>
      </c>
      <c r="E50" s="8">
        <v>250.94</v>
      </c>
      <c r="F50" s="14">
        <v>0</v>
      </c>
    </row>
    <row r="51" spans="1:6" x14ac:dyDescent="0.25">
      <c r="A51" s="75">
        <v>41429</v>
      </c>
      <c r="B51" s="1">
        <v>41450</v>
      </c>
      <c r="C51" s="8">
        <v>250.94</v>
      </c>
      <c r="D51" s="8">
        <v>125.47</v>
      </c>
      <c r="E51" s="8">
        <v>0</v>
      </c>
      <c r="F51" s="14">
        <v>0</v>
      </c>
    </row>
    <row r="52" spans="1:6" x14ac:dyDescent="0.25">
      <c r="A52" s="75">
        <v>41398</v>
      </c>
      <c r="B52" s="1">
        <v>41419</v>
      </c>
      <c r="C52" s="8">
        <v>125.47</v>
      </c>
      <c r="D52" s="8">
        <v>125.47</v>
      </c>
      <c r="E52" s="8">
        <v>125.47</v>
      </c>
      <c r="F52" s="14">
        <v>0</v>
      </c>
    </row>
    <row r="53" spans="1:6" x14ac:dyDescent="0.25">
      <c r="A53" s="75">
        <v>41368</v>
      </c>
      <c r="B53" s="1">
        <v>41389</v>
      </c>
      <c r="C53" s="8">
        <v>125.47</v>
      </c>
      <c r="D53" s="8">
        <v>125.47</v>
      </c>
      <c r="E53" s="8">
        <v>125.47</v>
      </c>
      <c r="F53" s="14">
        <v>0</v>
      </c>
    </row>
    <row r="54" spans="1:6" x14ac:dyDescent="0.25">
      <c r="A54" s="75">
        <v>41337</v>
      </c>
      <c r="B54" s="1">
        <v>41358</v>
      </c>
      <c r="C54" s="8">
        <v>125.47</v>
      </c>
      <c r="D54" s="8">
        <v>125.47</v>
      </c>
      <c r="E54" s="8">
        <v>233.24</v>
      </c>
      <c r="F54" s="14">
        <v>0</v>
      </c>
    </row>
    <row r="55" spans="1:6" x14ac:dyDescent="0.25">
      <c r="A55" s="75">
        <v>41309</v>
      </c>
      <c r="B55" s="1">
        <v>41330</v>
      </c>
      <c r="C55" s="8">
        <v>223.24</v>
      </c>
      <c r="D55" s="8">
        <v>108.62</v>
      </c>
      <c r="E55" s="8">
        <v>111.62</v>
      </c>
      <c r="F55" s="14">
        <v>0</v>
      </c>
    </row>
    <row r="56" spans="1:6" ht="15.75" thickBot="1" x14ac:dyDescent="0.3">
      <c r="A56" s="75">
        <v>41278</v>
      </c>
      <c r="B56" s="1">
        <v>41299</v>
      </c>
      <c r="C56" s="59">
        <v>233.24</v>
      </c>
      <c r="D56" s="59">
        <v>111.62</v>
      </c>
      <c r="E56" s="59">
        <v>0</v>
      </c>
      <c r="F56" s="66">
        <v>0</v>
      </c>
    </row>
    <row r="57" spans="1:6" x14ac:dyDescent="0.25">
      <c r="A57" s="5"/>
      <c r="B57" s="116" t="s">
        <v>134</v>
      </c>
      <c r="C57" s="196">
        <f>SUM(C45:C56)</f>
        <v>2204.0500000000002</v>
      </c>
      <c r="D57" s="196">
        <f t="shared" ref="D57:F57" si="4">SUM(D45:D56)</f>
        <v>1561.3600000000001</v>
      </c>
      <c r="E57" s="196">
        <f t="shared" si="4"/>
        <v>1541.71</v>
      </c>
      <c r="F57" s="197">
        <f t="shared" si="4"/>
        <v>0</v>
      </c>
    </row>
    <row r="58" spans="1:6" ht="15.75" thickBot="1" x14ac:dyDescent="0.3">
      <c r="A58" s="2"/>
      <c r="B58" s="117" t="s">
        <v>38</v>
      </c>
      <c r="C58" s="115">
        <f>AVERAGE(C45:C56)</f>
        <v>183.67083333333335</v>
      </c>
      <c r="D58" s="115">
        <f>AVERAGE(D45:D56)</f>
        <v>130.11333333333334</v>
      </c>
      <c r="E58" s="115">
        <f t="shared" ref="E58:F58" si="5">AVERAGE(E45:E56)</f>
        <v>128.47583333333333</v>
      </c>
      <c r="F58" s="195">
        <f t="shared" si="5"/>
        <v>0</v>
      </c>
    </row>
    <row r="59" spans="1:6" ht="16.5" thickBot="1" x14ac:dyDescent="0.3">
      <c r="A59" s="256" t="s">
        <v>262</v>
      </c>
      <c r="B59" s="257"/>
      <c r="C59" s="257"/>
      <c r="D59" s="257"/>
      <c r="E59" s="257"/>
      <c r="F59" s="258"/>
    </row>
    <row r="60" spans="1:6" ht="15.75" thickBot="1" x14ac:dyDescent="0.3">
      <c r="A60" s="6" t="s">
        <v>4</v>
      </c>
      <c r="B60" s="6" t="s">
        <v>135</v>
      </c>
      <c r="C60" s="193" t="s">
        <v>6</v>
      </c>
      <c r="D60" s="92" t="s">
        <v>160</v>
      </c>
      <c r="E60" s="193" t="s">
        <v>161</v>
      </c>
      <c r="F60" s="193" t="s">
        <v>162</v>
      </c>
    </row>
    <row r="61" spans="1:6" x14ac:dyDescent="0.25">
      <c r="A61" s="75">
        <v>41255</v>
      </c>
      <c r="B61" s="1">
        <v>41268</v>
      </c>
      <c r="C61" s="29">
        <v>111.62</v>
      </c>
      <c r="D61" s="29">
        <v>111.62</v>
      </c>
      <c r="E61" s="29">
        <v>193.91</v>
      </c>
      <c r="F61" s="13">
        <v>0</v>
      </c>
    </row>
    <row r="62" spans="1:6" x14ac:dyDescent="0.25">
      <c r="A62" s="75">
        <v>41225</v>
      </c>
      <c r="B62" s="1">
        <v>41238</v>
      </c>
      <c r="C62" s="8">
        <v>193.91</v>
      </c>
      <c r="D62" s="8">
        <v>107.07</v>
      </c>
      <c r="E62" s="8">
        <v>0</v>
      </c>
      <c r="F62" s="14">
        <v>4.55</v>
      </c>
    </row>
    <row r="63" spans="1:6" x14ac:dyDescent="0.25">
      <c r="A63" s="75">
        <v>41194</v>
      </c>
      <c r="B63" s="1">
        <v>41207</v>
      </c>
      <c r="C63" s="8">
        <v>82.29</v>
      </c>
      <c r="D63" s="8">
        <v>107.38</v>
      </c>
      <c r="E63" s="8">
        <v>120</v>
      </c>
      <c r="F63" s="14">
        <v>0</v>
      </c>
    </row>
    <row r="64" spans="1:6" x14ac:dyDescent="0.25">
      <c r="A64" s="75">
        <v>41164</v>
      </c>
      <c r="B64" s="1">
        <v>41177</v>
      </c>
      <c r="C64" s="8">
        <v>94.91</v>
      </c>
      <c r="D64" s="8">
        <v>94.91</v>
      </c>
      <c r="E64" s="8">
        <v>121.23</v>
      </c>
      <c r="F64" s="14">
        <v>0</v>
      </c>
    </row>
    <row r="65" spans="1:6" x14ac:dyDescent="0.25">
      <c r="A65" s="75">
        <v>41133</v>
      </c>
      <c r="B65" s="1">
        <v>41146</v>
      </c>
      <c r="C65" s="8">
        <v>121.23</v>
      </c>
      <c r="D65" s="8">
        <v>121.23</v>
      </c>
      <c r="E65" s="8">
        <v>121.23</v>
      </c>
      <c r="F65" s="14">
        <v>0</v>
      </c>
    </row>
    <row r="66" spans="1:6" x14ac:dyDescent="0.25">
      <c r="A66" s="75">
        <v>41102</v>
      </c>
      <c r="B66" s="1">
        <v>41115</v>
      </c>
      <c r="C66" s="8">
        <v>121.23</v>
      </c>
      <c r="D66" s="8">
        <v>121.23</v>
      </c>
      <c r="E66" s="8">
        <v>121.23</v>
      </c>
      <c r="F66" s="14">
        <v>0</v>
      </c>
    </row>
    <row r="67" spans="1:6" x14ac:dyDescent="0.25">
      <c r="A67" s="75">
        <v>41072</v>
      </c>
      <c r="B67" s="1">
        <v>41085</v>
      </c>
      <c r="C67" s="8">
        <v>121.23</v>
      </c>
      <c r="D67" s="8">
        <v>102.61</v>
      </c>
      <c r="E67" s="8">
        <v>102.61</v>
      </c>
      <c r="F67" s="14">
        <v>0</v>
      </c>
    </row>
    <row r="68" spans="1:6" x14ac:dyDescent="0.25">
      <c r="A68" s="75">
        <v>41041</v>
      </c>
      <c r="B68" s="1">
        <v>41054</v>
      </c>
      <c r="C68" s="8">
        <v>102.61</v>
      </c>
      <c r="D68" s="8">
        <v>102.61</v>
      </c>
      <c r="E68" s="8">
        <v>102.61</v>
      </c>
      <c r="F68" s="14">
        <v>0</v>
      </c>
    </row>
    <row r="69" spans="1:6" x14ac:dyDescent="0.25">
      <c r="A69" s="75">
        <v>41011</v>
      </c>
      <c r="B69" s="1">
        <v>41024</v>
      </c>
      <c r="C69" s="8">
        <v>102.61</v>
      </c>
      <c r="D69" s="8">
        <v>102.61</v>
      </c>
      <c r="E69" s="8">
        <v>107.61</v>
      </c>
      <c r="F69" s="14">
        <v>0</v>
      </c>
    </row>
    <row r="70" spans="1:6" x14ac:dyDescent="0.25">
      <c r="A70" s="75">
        <v>40980</v>
      </c>
      <c r="B70" s="1">
        <v>40993</v>
      </c>
      <c r="C70" s="8">
        <v>107.61</v>
      </c>
      <c r="D70" s="8">
        <v>107.61</v>
      </c>
      <c r="E70" s="8">
        <v>102.61</v>
      </c>
      <c r="F70" s="14">
        <v>0</v>
      </c>
    </row>
    <row r="71" spans="1:6" x14ac:dyDescent="0.25">
      <c r="A71" s="75">
        <v>40951</v>
      </c>
      <c r="B71" s="1">
        <v>40964</v>
      </c>
      <c r="C71" s="8">
        <v>102.61</v>
      </c>
      <c r="D71" s="8">
        <v>102.61</v>
      </c>
      <c r="E71" s="8">
        <v>102.61</v>
      </c>
      <c r="F71" s="14">
        <v>0</v>
      </c>
    </row>
    <row r="72" spans="1:6" ht="15.75" thickBot="1" x14ac:dyDescent="0.3">
      <c r="A72" s="75">
        <v>40920</v>
      </c>
      <c r="B72" s="1">
        <v>40933</v>
      </c>
      <c r="C72" s="59">
        <v>102.61</v>
      </c>
      <c r="D72" s="59">
        <v>102.61</v>
      </c>
      <c r="E72" s="59">
        <v>101.92</v>
      </c>
      <c r="F72" s="66">
        <v>0</v>
      </c>
    </row>
    <row r="73" spans="1:6" x14ac:dyDescent="0.25">
      <c r="A73" s="5"/>
      <c r="B73" s="116" t="s">
        <v>134</v>
      </c>
      <c r="C73" s="196">
        <f>SUM(C61:C72)</f>
        <v>1364.4699999999998</v>
      </c>
      <c r="D73" s="196">
        <f t="shared" ref="D73:F73" si="6">SUM(D61:D72)</f>
        <v>1284.0999999999999</v>
      </c>
      <c r="E73" s="196">
        <f t="shared" si="6"/>
        <v>1297.57</v>
      </c>
      <c r="F73" s="197">
        <f t="shared" si="6"/>
        <v>4.55</v>
      </c>
    </row>
    <row r="74" spans="1:6" ht="15.75" thickBot="1" x14ac:dyDescent="0.3">
      <c r="A74" s="2"/>
      <c r="B74" s="117" t="s">
        <v>38</v>
      </c>
      <c r="C74" s="115">
        <f>AVERAGE(C61:C72)</f>
        <v>113.70583333333332</v>
      </c>
      <c r="D74" s="115">
        <f>AVERAGE(D61:D72)</f>
        <v>107.00833333333333</v>
      </c>
      <c r="E74" s="115">
        <f t="shared" ref="E74:F74" si="7">AVERAGE(E61:E72)</f>
        <v>108.13083333333333</v>
      </c>
      <c r="F74" s="195">
        <f t="shared" si="7"/>
        <v>0.37916666666666665</v>
      </c>
    </row>
    <row r="75" spans="1:6" ht="16.5" thickBot="1" x14ac:dyDescent="0.3">
      <c r="A75" s="256" t="s">
        <v>263</v>
      </c>
      <c r="B75" s="257"/>
      <c r="C75" s="257"/>
      <c r="D75" s="257"/>
      <c r="E75" s="257"/>
      <c r="F75" s="258"/>
    </row>
    <row r="76" spans="1:6" ht="15.75" thickBot="1" x14ac:dyDescent="0.3">
      <c r="A76" s="6" t="s">
        <v>4</v>
      </c>
      <c r="B76" s="6" t="s">
        <v>135</v>
      </c>
      <c r="C76" s="193" t="s">
        <v>6</v>
      </c>
      <c r="D76" s="92" t="s">
        <v>160</v>
      </c>
      <c r="E76" s="193" t="s">
        <v>161</v>
      </c>
      <c r="F76" s="193" t="s">
        <v>162</v>
      </c>
    </row>
    <row r="77" spans="1:6" x14ac:dyDescent="0.25">
      <c r="A77" s="75">
        <v>40889</v>
      </c>
      <c r="B77" s="1">
        <v>40902</v>
      </c>
      <c r="C77" s="29">
        <v>101.92</v>
      </c>
      <c r="D77" s="29">
        <v>101.92</v>
      </c>
      <c r="E77" s="29">
        <v>12.43</v>
      </c>
      <c r="F77" s="13">
        <v>0</v>
      </c>
    </row>
    <row r="78" spans="1:6" x14ac:dyDescent="0.25">
      <c r="A78" s="75">
        <v>40859</v>
      </c>
      <c r="B78" s="1">
        <v>40872</v>
      </c>
      <c r="C78" s="8">
        <v>12.43</v>
      </c>
      <c r="D78" s="8">
        <v>111.16</v>
      </c>
      <c r="E78" s="8">
        <v>230.74</v>
      </c>
      <c r="F78" s="14">
        <v>0</v>
      </c>
    </row>
    <row r="79" spans="1:6" x14ac:dyDescent="0.25">
      <c r="A79" s="75">
        <v>40828</v>
      </c>
      <c r="B79" s="1">
        <v>40841</v>
      </c>
      <c r="C79" s="8">
        <v>132.01</v>
      </c>
      <c r="D79" s="8">
        <v>112.02</v>
      </c>
      <c r="E79" s="8">
        <v>0</v>
      </c>
      <c r="F79" s="14">
        <v>0</v>
      </c>
    </row>
    <row r="80" spans="1:6" x14ac:dyDescent="0.25">
      <c r="A80" s="75">
        <v>40798</v>
      </c>
      <c r="B80" s="1">
        <v>40811</v>
      </c>
      <c r="C80" s="8">
        <v>78.010000000000005</v>
      </c>
      <c r="D80" s="8">
        <v>78.010000000000005</v>
      </c>
      <c r="E80" s="8">
        <v>78.010000000000005</v>
      </c>
      <c r="F80" s="14">
        <v>0</v>
      </c>
    </row>
    <row r="81" spans="1:7" x14ac:dyDescent="0.25">
      <c r="A81" s="75">
        <v>40767</v>
      </c>
      <c r="B81" s="1">
        <v>40780</v>
      </c>
      <c r="C81" s="8">
        <v>78.010000000000005</v>
      </c>
      <c r="D81" s="8">
        <v>78.010000000000005</v>
      </c>
      <c r="E81" s="8">
        <v>78.010000000000005</v>
      </c>
      <c r="F81" s="14">
        <v>0</v>
      </c>
    </row>
    <row r="82" spans="1:7" x14ac:dyDescent="0.25">
      <c r="A82" s="75">
        <v>40736</v>
      </c>
      <c r="B82" s="1">
        <v>40749</v>
      </c>
      <c r="C82" s="8">
        <v>78.010000000000005</v>
      </c>
      <c r="D82" s="8">
        <v>78.010000000000005</v>
      </c>
      <c r="E82" s="8">
        <v>72.709999999999994</v>
      </c>
      <c r="F82" s="14">
        <v>0</v>
      </c>
    </row>
    <row r="83" spans="1:7" x14ac:dyDescent="0.25">
      <c r="A83" s="75">
        <v>40706</v>
      </c>
      <c r="B83" s="1">
        <v>40719</v>
      </c>
      <c r="C83" s="8">
        <v>72.709999999999994</v>
      </c>
      <c r="D83" s="8">
        <v>77.989999999999995</v>
      </c>
      <c r="E83" s="8">
        <v>86.97</v>
      </c>
      <c r="F83" s="14">
        <v>0</v>
      </c>
    </row>
    <row r="84" spans="1:7" x14ac:dyDescent="0.25">
      <c r="A84" s="75">
        <v>40675</v>
      </c>
      <c r="B84" s="1">
        <v>40688</v>
      </c>
      <c r="C84" s="8">
        <v>86.97</v>
      </c>
      <c r="D84" s="8">
        <v>86.97</v>
      </c>
      <c r="E84" s="8">
        <v>86.97</v>
      </c>
      <c r="F84" s="14">
        <v>0</v>
      </c>
    </row>
    <row r="85" spans="1:7" x14ac:dyDescent="0.25">
      <c r="A85" s="75">
        <v>40645</v>
      </c>
      <c r="B85" s="1">
        <v>40658</v>
      </c>
      <c r="C85" s="8">
        <v>86.97</v>
      </c>
      <c r="D85" s="8">
        <v>86.97</v>
      </c>
      <c r="E85" s="8">
        <v>86.97</v>
      </c>
      <c r="F85" s="14">
        <v>0</v>
      </c>
    </row>
    <row r="86" spans="1:7" x14ac:dyDescent="0.25">
      <c r="A86" s="75">
        <v>40614</v>
      </c>
      <c r="B86" s="1">
        <v>40627</v>
      </c>
      <c r="C86" s="8">
        <v>86.97</v>
      </c>
      <c r="D86" s="8">
        <v>86.97</v>
      </c>
      <c r="E86" s="8">
        <v>86.97</v>
      </c>
      <c r="F86" s="14">
        <v>0</v>
      </c>
    </row>
    <row r="87" spans="1:7" x14ac:dyDescent="0.25">
      <c r="A87" s="75">
        <v>40586</v>
      </c>
      <c r="B87" s="1">
        <v>40599</v>
      </c>
      <c r="C87" s="8">
        <v>86.97</v>
      </c>
      <c r="D87" s="8">
        <v>86.97</v>
      </c>
      <c r="E87" s="8">
        <v>86.97</v>
      </c>
      <c r="F87" s="14">
        <v>0</v>
      </c>
    </row>
    <row r="88" spans="1:7" ht="15.75" thickBot="1" x14ac:dyDescent="0.3">
      <c r="A88" s="75">
        <v>40555</v>
      </c>
      <c r="B88" s="1">
        <v>40568</v>
      </c>
      <c r="C88" s="59">
        <v>86.97</v>
      </c>
      <c r="D88" s="59">
        <v>86.97</v>
      </c>
      <c r="E88" s="59">
        <v>71.540000000000006</v>
      </c>
      <c r="F88" s="66">
        <v>0</v>
      </c>
    </row>
    <row r="89" spans="1:7" x14ac:dyDescent="0.25">
      <c r="A89" s="5"/>
      <c r="B89" s="116" t="s">
        <v>134</v>
      </c>
      <c r="C89" s="196">
        <f>SUM(C77:C88)</f>
        <v>987.95000000000016</v>
      </c>
      <c r="D89" s="196">
        <f t="shared" ref="D89:F89" si="8">SUM(D77:D88)</f>
        <v>1071.97</v>
      </c>
      <c r="E89" s="196">
        <f t="shared" si="8"/>
        <v>978.29000000000008</v>
      </c>
      <c r="F89" s="197">
        <f t="shared" si="8"/>
        <v>0</v>
      </c>
    </row>
    <row r="90" spans="1:7" ht="15.75" thickBot="1" x14ac:dyDescent="0.3">
      <c r="A90" s="2"/>
      <c r="B90" s="117" t="s">
        <v>38</v>
      </c>
      <c r="C90" s="115">
        <f>AVERAGE(C77:C88)</f>
        <v>82.32916666666668</v>
      </c>
      <c r="D90" s="115">
        <f>AVERAGE(D77:D88)</f>
        <v>89.330833333333331</v>
      </c>
      <c r="E90" s="115">
        <f t="shared" ref="E90:F90" si="9">AVERAGE(E77:E88)</f>
        <v>81.524166666666673</v>
      </c>
      <c r="F90" s="195">
        <f t="shared" si="9"/>
        <v>0</v>
      </c>
    </row>
    <row r="91" spans="1:7" ht="16.5" thickBot="1" x14ac:dyDescent="0.3">
      <c r="A91" s="256" t="s">
        <v>264</v>
      </c>
      <c r="B91" s="257"/>
      <c r="C91" s="257"/>
      <c r="D91" s="257"/>
      <c r="E91" s="257"/>
      <c r="F91" s="258"/>
    </row>
    <row r="92" spans="1:7" ht="15.75" thickBot="1" x14ac:dyDescent="0.3">
      <c r="A92" s="6" t="s">
        <v>4</v>
      </c>
      <c r="B92" s="6" t="s">
        <v>135</v>
      </c>
      <c r="C92" s="193" t="s">
        <v>6</v>
      </c>
      <c r="D92" s="92" t="s">
        <v>160</v>
      </c>
      <c r="E92" s="193" t="s">
        <v>161</v>
      </c>
      <c r="F92" s="193" t="s">
        <v>162</v>
      </c>
    </row>
    <row r="93" spans="1:7" x14ac:dyDescent="0.25">
      <c r="A93" s="75">
        <v>40524</v>
      </c>
      <c r="B93" s="93">
        <v>40537</v>
      </c>
      <c r="C93" s="29">
        <v>71.540000000000006</v>
      </c>
      <c r="D93" s="29">
        <v>81.95</v>
      </c>
      <c r="E93" s="29">
        <v>100</v>
      </c>
      <c r="F93" s="13">
        <v>0</v>
      </c>
    </row>
    <row r="94" spans="1:7" x14ac:dyDescent="0.25">
      <c r="A94" s="112">
        <v>40494</v>
      </c>
      <c r="B94" s="1">
        <v>40507</v>
      </c>
      <c r="C94" s="8"/>
      <c r="D94" s="8"/>
      <c r="E94" s="8"/>
      <c r="F94" s="14"/>
      <c r="G94" t="s">
        <v>266</v>
      </c>
    </row>
    <row r="95" spans="1:7" x14ac:dyDescent="0.25">
      <c r="A95" s="75">
        <v>40463</v>
      </c>
      <c r="B95" s="1">
        <v>40476</v>
      </c>
      <c r="C95" s="8">
        <v>85.77</v>
      </c>
      <c r="D95" s="8">
        <v>85.77</v>
      </c>
      <c r="E95" s="8">
        <v>57.15</v>
      </c>
      <c r="F95" s="14">
        <v>0</v>
      </c>
    </row>
    <row r="96" spans="1:7" x14ac:dyDescent="0.25">
      <c r="A96" s="75">
        <v>40433</v>
      </c>
      <c r="B96" s="1">
        <v>40446</v>
      </c>
      <c r="C96" s="8">
        <v>57.15</v>
      </c>
      <c r="D96" s="8">
        <v>87.15</v>
      </c>
      <c r="E96" s="8">
        <v>160.63</v>
      </c>
      <c r="F96" s="14">
        <v>0</v>
      </c>
    </row>
    <row r="97" spans="1:6" x14ac:dyDescent="0.25">
      <c r="A97" s="75">
        <v>40402</v>
      </c>
      <c r="B97" s="1">
        <v>40415</v>
      </c>
      <c r="C97" s="8">
        <v>160.63</v>
      </c>
      <c r="D97" s="8">
        <v>95.73</v>
      </c>
      <c r="E97" s="8">
        <v>0</v>
      </c>
      <c r="F97" s="14">
        <v>0</v>
      </c>
    </row>
    <row r="98" spans="1:6" x14ac:dyDescent="0.25">
      <c r="A98" s="75" t="s">
        <v>167</v>
      </c>
      <c r="B98" s="1"/>
      <c r="C98" s="8"/>
      <c r="D98" s="8"/>
      <c r="E98" s="8"/>
      <c r="F98" s="14"/>
    </row>
    <row r="99" spans="1:6" x14ac:dyDescent="0.25">
      <c r="A99" s="75" t="s">
        <v>167</v>
      </c>
      <c r="B99" s="1"/>
      <c r="C99" s="8"/>
      <c r="D99" s="8"/>
      <c r="E99" s="8"/>
      <c r="F99" s="14"/>
    </row>
    <row r="100" spans="1:6" x14ac:dyDescent="0.25">
      <c r="A100" s="75" t="s">
        <v>167</v>
      </c>
      <c r="B100" s="1"/>
      <c r="C100" s="8"/>
      <c r="D100" s="8"/>
      <c r="E100" s="8"/>
      <c r="F100" s="14"/>
    </row>
    <row r="101" spans="1:6" x14ac:dyDescent="0.25">
      <c r="A101" s="75" t="s">
        <v>167</v>
      </c>
      <c r="B101" s="1"/>
      <c r="C101" s="8"/>
      <c r="D101" s="8"/>
      <c r="E101" s="8"/>
      <c r="F101" s="14"/>
    </row>
    <row r="102" spans="1:6" x14ac:dyDescent="0.25">
      <c r="A102" s="75" t="s">
        <v>167</v>
      </c>
      <c r="B102" s="1"/>
      <c r="C102" s="8"/>
      <c r="D102" s="8"/>
      <c r="E102" s="8"/>
      <c r="F102" s="14"/>
    </row>
    <row r="103" spans="1:6" x14ac:dyDescent="0.25">
      <c r="A103" s="75" t="s">
        <v>167</v>
      </c>
      <c r="B103" s="1"/>
      <c r="C103" s="8"/>
      <c r="D103" s="8"/>
      <c r="E103" s="8"/>
      <c r="F103" s="14"/>
    </row>
    <row r="104" spans="1:6" ht="15.75" thickBot="1" x14ac:dyDescent="0.3">
      <c r="A104" s="75" t="s">
        <v>167</v>
      </c>
      <c r="B104" s="1"/>
      <c r="C104" s="59"/>
      <c r="D104" s="59"/>
      <c r="E104" s="59"/>
      <c r="F104" s="66">
        <v>0</v>
      </c>
    </row>
    <row r="105" spans="1:6" x14ac:dyDescent="0.25">
      <c r="A105" s="5"/>
      <c r="B105" s="116" t="s">
        <v>134</v>
      </c>
      <c r="C105" s="196">
        <f>SUM(C93:C104)</f>
        <v>375.09000000000003</v>
      </c>
      <c r="D105" s="196">
        <f t="shared" ref="D105:F105" si="10">SUM(D93:D104)</f>
        <v>350.6</v>
      </c>
      <c r="E105" s="196">
        <f t="shared" si="10"/>
        <v>317.77999999999997</v>
      </c>
      <c r="F105" s="197">
        <f t="shared" si="10"/>
        <v>0</v>
      </c>
    </row>
    <row r="106" spans="1:6" ht="15.75" thickBot="1" x14ac:dyDescent="0.3">
      <c r="A106" s="2"/>
      <c r="B106" s="117" t="s">
        <v>38</v>
      </c>
      <c r="C106" s="115">
        <f>AVERAGE(C93:C104)</f>
        <v>93.772500000000008</v>
      </c>
      <c r="D106" s="115">
        <f>AVERAGE(D93:D104)</f>
        <v>87.65</v>
      </c>
      <c r="E106" s="115">
        <f t="shared" ref="E106:F106" si="11">AVERAGE(E93:E104)</f>
        <v>79.444999999999993</v>
      </c>
      <c r="F106" s="195">
        <f t="shared" si="11"/>
        <v>0</v>
      </c>
    </row>
  </sheetData>
  <mergeCells count="7">
    <mergeCell ref="A75:F75"/>
    <mergeCell ref="A91:F91"/>
    <mergeCell ref="B1:D1"/>
    <mergeCell ref="A11:F11"/>
    <mergeCell ref="A27:F27"/>
    <mergeCell ref="A43:F43"/>
    <mergeCell ref="A59:F59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2"/>
  <sheetViews>
    <sheetView workbookViewId="0"/>
  </sheetViews>
  <sheetFormatPr defaultRowHeight="15" x14ac:dyDescent="0.25"/>
  <cols>
    <col min="1" max="1" width="15" bestFit="1" customWidth="1"/>
    <col min="2" max="2" width="11.28515625" bestFit="1" customWidth="1"/>
    <col min="3" max="3" width="13.42578125" bestFit="1" customWidth="1"/>
    <col min="4" max="4" width="12.140625" bestFit="1" customWidth="1"/>
    <col min="5" max="5" width="14.5703125" bestFit="1" customWidth="1"/>
    <col min="6" max="6" width="7" bestFit="1" customWidth="1"/>
    <col min="7" max="7" width="8" bestFit="1" customWidth="1"/>
    <col min="8" max="8" width="30" bestFit="1" customWidth="1"/>
  </cols>
  <sheetData>
    <row r="1" spans="1:8" s="207" customFormat="1" ht="15.75" thickBot="1" x14ac:dyDescent="0.3">
      <c r="A1" s="212"/>
      <c r="B1" s="262" t="s">
        <v>274</v>
      </c>
      <c r="C1" s="263"/>
      <c r="D1" s="264"/>
      <c r="E1" s="212"/>
      <c r="F1" s="212"/>
      <c r="G1" s="212"/>
      <c r="H1" s="207" t="s">
        <v>275</v>
      </c>
    </row>
    <row r="2" spans="1:8" s="207" customFormat="1" ht="15.75" thickBot="1" x14ac:dyDescent="0.3">
      <c r="A2" s="208"/>
      <c r="B2" s="6" t="s">
        <v>25</v>
      </c>
      <c r="C2" s="193" t="s">
        <v>169</v>
      </c>
      <c r="D2" s="92" t="s">
        <v>170</v>
      </c>
      <c r="E2" s="208"/>
      <c r="F2" s="208"/>
      <c r="G2" s="208"/>
    </row>
    <row r="3" spans="1:8" s="207" customFormat="1" x14ac:dyDescent="0.25">
      <c r="A3" s="209"/>
      <c r="B3" s="158">
        <v>2015</v>
      </c>
      <c r="C3" s="161"/>
      <c r="D3" s="13"/>
      <c r="E3" s="210"/>
      <c r="F3" s="210"/>
      <c r="G3" s="210"/>
    </row>
    <row r="4" spans="1:8" s="207" customFormat="1" x14ac:dyDescent="0.25">
      <c r="A4" s="209"/>
      <c r="B4" s="159">
        <v>2014</v>
      </c>
      <c r="C4" s="21">
        <f>D41</f>
        <v>235</v>
      </c>
      <c r="D4" s="14">
        <f>D42</f>
        <v>33.571428571428569</v>
      </c>
      <c r="E4" s="211"/>
      <c r="F4" s="211"/>
      <c r="G4" s="211"/>
    </row>
    <row r="5" spans="1:8" s="207" customFormat="1" x14ac:dyDescent="0.25">
      <c r="A5" s="209"/>
      <c r="B5" s="159">
        <v>2013</v>
      </c>
      <c r="C5" s="21">
        <f>D57</f>
        <v>170</v>
      </c>
      <c r="D5" s="14">
        <f>D58</f>
        <v>24.285714285714285</v>
      </c>
      <c r="E5" s="211"/>
      <c r="F5" s="211"/>
      <c r="G5" s="211"/>
    </row>
    <row r="6" spans="1:8" s="207" customFormat="1" x14ac:dyDescent="0.25">
      <c r="A6" s="209"/>
      <c r="B6" s="159">
        <v>2012</v>
      </c>
      <c r="C6" s="21">
        <f>D73</f>
        <v>510</v>
      </c>
      <c r="D6" s="14">
        <f>D74</f>
        <v>72.857142857142861</v>
      </c>
      <c r="E6" s="211"/>
      <c r="F6" s="211"/>
      <c r="G6" s="211"/>
    </row>
    <row r="7" spans="1:8" s="207" customFormat="1" x14ac:dyDescent="0.25">
      <c r="A7" s="209"/>
      <c r="B7" s="159">
        <v>2011</v>
      </c>
      <c r="C7" s="21">
        <f>D89</f>
        <v>170</v>
      </c>
      <c r="D7" s="14">
        <f>D90</f>
        <v>170</v>
      </c>
      <c r="E7" s="211"/>
      <c r="F7" s="211"/>
      <c r="G7" s="211"/>
    </row>
    <row r="8" spans="1:8" s="207" customFormat="1" ht="15.75" thickBot="1" x14ac:dyDescent="0.3">
      <c r="A8" s="209"/>
      <c r="B8" s="160">
        <v>2010</v>
      </c>
      <c r="C8" s="174">
        <f>D105</f>
        <v>660</v>
      </c>
      <c r="D8" s="14">
        <f>D106</f>
        <v>220</v>
      </c>
      <c r="E8" s="211"/>
      <c r="F8" s="211"/>
      <c r="G8" s="211"/>
    </row>
    <row r="9" spans="1:8" s="207" customFormat="1" ht="15.75" thickBot="1" x14ac:dyDescent="0.3">
      <c r="A9" s="209"/>
      <c r="B9" s="191" t="s">
        <v>3</v>
      </c>
      <c r="C9" s="30">
        <f>SUM(C3:C8)</f>
        <v>1745</v>
      </c>
      <c r="D9" s="48">
        <f>AVERAGE(D3:D8)</f>
        <v>104.14285714285715</v>
      </c>
      <c r="E9" s="211"/>
      <c r="F9" s="211"/>
      <c r="G9" s="211"/>
    </row>
    <row r="10" spans="1:8" s="207" customFormat="1" ht="15.75" thickBot="1" x14ac:dyDescent="0.3">
      <c r="A10" s="209"/>
      <c r="B10" s="192"/>
      <c r="C10" s="133"/>
      <c r="D10" s="133"/>
      <c r="E10" s="211"/>
      <c r="F10" s="211"/>
      <c r="G10" s="211"/>
    </row>
    <row r="11" spans="1:8" s="207" customFormat="1" ht="15.75" thickBot="1" x14ac:dyDescent="0.3">
      <c r="A11" s="259" t="s">
        <v>267</v>
      </c>
      <c r="B11" s="260"/>
      <c r="C11" s="260"/>
      <c r="D11" s="260"/>
      <c r="E11" s="260"/>
      <c r="F11" s="260"/>
      <c r="G11" s="261"/>
    </row>
    <row r="12" spans="1:8" s="207" customFormat="1" x14ac:dyDescent="0.25">
      <c r="A12" s="188" t="s">
        <v>147</v>
      </c>
      <c r="B12" s="188" t="s">
        <v>135</v>
      </c>
      <c r="C12" s="189" t="s">
        <v>139</v>
      </c>
      <c r="D12" s="189" t="s">
        <v>6</v>
      </c>
      <c r="E12" s="61" t="s">
        <v>144</v>
      </c>
      <c r="F12" s="61" t="s">
        <v>145</v>
      </c>
      <c r="G12" s="57" t="s">
        <v>146</v>
      </c>
    </row>
    <row r="13" spans="1:8" s="207" customFormat="1" x14ac:dyDescent="0.25">
      <c r="A13" s="1"/>
      <c r="B13" s="1"/>
      <c r="C13" s="55"/>
      <c r="D13" s="55"/>
      <c r="E13" s="55"/>
      <c r="F13" s="55"/>
      <c r="G13" s="65"/>
    </row>
    <row r="14" spans="1:8" s="207" customFormat="1" x14ac:dyDescent="0.25">
      <c r="A14" s="1"/>
      <c r="B14" s="1"/>
      <c r="C14" s="8"/>
      <c r="D14" s="8"/>
      <c r="E14" s="8"/>
      <c r="F14" s="8"/>
      <c r="G14" s="14"/>
    </row>
    <row r="15" spans="1:8" s="207" customFormat="1" x14ac:dyDescent="0.25">
      <c r="A15" s="1"/>
      <c r="B15" s="1"/>
      <c r="C15" s="8"/>
      <c r="D15" s="8"/>
      <c r="E15" s="8"/>
      <c r="F15" s="8"/>
      <c r="G15" s="14"/>
    </row>
    <row r="16" spans="1:8" s="207" customFormat="1" x14ac:dyDescent="0.25">
      <c r="A16" s="1"/>
      <c r="B16" s="1"/>
      <c r="C16" s="8"/>
      <c r="D16" s="8"/>
      <c r="E16" s="8"/>
      <c r="F16" s="8"/>
      <c r="G16" s="14"/>
    </row>
    <row r="17" spans="1:7" s="207" customFormat="1" x14ac:dyDescent="0.25">
      <c r="A17" s="1" t="s">
        <v>167</v>
      </c>
      <c r="B17" s="1"/>
      <c r="C17" s="8"/>
      <c r="D17" s="8"/>
      <c r="E17" s="8"/>
      <c r="F17" s="8"/>
      <c r="G17" s="14"/>
    </row>
    <row r="18" spans="1:7" s="207" customFormat="1" x14ac:dyDescent="0.25">
      <c r="A18" s="1" t="s">
        <v>167</v>
      </c>
      <c r="B18" s="1"/>
      <c r="C18" s="8"/>
      <c r="D18" s="8"/>
      <c r="E18" s="8"/>
      <c r="F18" s="8"/>
      <c r="G18" s="14"/>
    </row>
    <row r="19" spans="1:7" s="207" customFormat="1" x14ac:dyDescent="0.25">
      <c r="A19" s="1" t="s">
        <v>167</v>
      </c>
      <c r="B19" s="1"/>
      <c r="C19" s="8"/>
      <c r="D19" s="8"/>
      <c r="E19" s="8"/>
      <c r="F19" s="8"/>
      <c r="G19" s="14"/>
    </row>
    <row r="20" spans="1:7" s="207" customFormat="1" x14ac:dyDescent="0.25">
      <c r="A20" s="75">
        <v>42113</v>
      </c>
      <c r="B20" s="1">
        <v>42138</v>
      </c>
      <c r="C20" s="8">
        <v>0</v>
      </c>
      <c r="D20" s="8">
        <v>0</v>
      </c>
      <c r="E20" s="8">
        <v>45.92</v>
      </c>
      <c r="F20" s="8">
        <v>0</v>
      </c>
      <c r="G20" s="14">
        <v>0</v>
      </c>
    </row>
    <row r="21" spans="1:7" s="207" customFormat="1" x14ac:dyDescent="0.25">
      <c r="A21" s="75">
        <v>42082</v>
      </c>
      <c r="B21" s="1">
        <v>42108</v>
      </c>
      <c r="C21" s="8">
        <v>45.92</v>
      </c>
      <c r="D21" s="8">
        <v>45.92</v>
      </c>
      <c r="E21" s="8">
        <v>25</v>
      </c>
      <c r="F21" s="8">
        <v>0</v>
      </c>
      <c r="G21" s="14">
        <v>0.77</v>
      </c>
    </row>
    <row r="22" spans="1:7" s="207" customFormat="1" x14ac:dyDescent="0.25">
      <c r="A22" s="75">
        <v>42054</v>
      </c>
      <c r="B22" s="1">
        <v>42077</v>
      </c>
      <c r="C22" s="8">
        <v>70.150000000000006</v>
      </c>
      <c r="D22" s="8">
        <v>50</v>
      </c>
      <c r="E22" s="8">
        <v>0</v>
      </c>
      <c r="F22" s="8">
        <v>0</v>
      </c>
      <c r="G22" s="14">
        <v>1.01</v>
      </c>
    </row>
    <row r="23" spans="1:7" s="207" customFormat="1" x14ac:dyDescent="0.25">
      <c r="A23" s="75">
        <v>42023</v>
      </c>
      <c r="B23" s="1">
        <v>42049</v>
      </c>
      <c r="C23" s="8">
        <v>69.14</v>
      </c>
      <c r="D23" s="8">
        <v>25</v>
      </c>
      <c r="E23" s="8">
        <v>25</v>
      </c>
      <c r="F23" s="8">
        <v>0</v>
      </c>
      <c r="G23" s="14">
        <v>1.26</v>
      </c>
    </row>
    <row r="24" spans="1:7" s="207" customFormat="1" ht="15.75" thickBot="1" x14ac:dyDescent="0.3">
      <c r="A24" s="75">
        <v>41992</v>
      </c>
      <c r="B24" s="60">
        <v>42018</v>
      </c>
      <c r="C24" s="59">
        <v>92.88</v>
      </c>
      <c r="D24" s="59">
        <v>25</v>
      </c>
      <c r="E24" s="59">
        <v>50</v>
      </c>
      <c r="F24" s="59">
        <v>0</v>
      </c>
      <c r="G24" s="66">
        <v>1.72</v>
      </c>
    </row>
    <row r="25" spans="1:7" s="207" customFormat="1" x14ac:dyDescent="0.25">
      <c r="A25" s="70"/>
      <c r="B25" s="67"/>
      <c r="C25" s="189" t="s">
        <v>134</v>
      </c>
      <c r="D25" s="29">
        <f>SUM(D13:D24)</f>
        <v>145.92000000000002</v>
      </c>
      <c r="E25" s="68">
        <f>SUM(E13:E24)</f>
        <v>145.92000000000002</v>
      </c>
      <c r="F25" s="68">
        <f>SUM(F13:F24)</f>
        <v>0</v>
      </c>
      <c r="G25" s="69">
        <f>SUM(G13:G24)</f>
        <v>4.76</v>
      </c>
    </row>
    <row r="26" spans="1:7" s="207" customFormat="1" ht="15.75" thickBot="1" x14ac:dyDescent="0.3">
      <c r="A26" s="72"/>
      <c r="B26" s="190"/>
      <c r="C26" s="64" t="s">
        <v>38</v>
      </c>
      <c r="D26" s="20">
        <f>AVERAGE(D13:D24)</f>
        <v>29.184000000000005</v>
      </c>
      <c r="E26" s="20"/>
      <c r="F26" s="20"/>
      <c r="G26" s="15"/>
    </row>
    <row r="27" spans="1:7" ht="15.75" thickBot="1" x14ac:dyDescent="0.3">
      <c r="A27" s="259" t="s">
        <v>268</v>
      </c>
      <c r="B27" s="260"/>
      <c r="C27" s="260"/>
      <c r="D27" s="260"/>
      <c r="E27" s="260"/>
      <c r="F27" s="260"/>
      <c r="G27" s="261"/>
    </row>
    <row r="28" spans="1:7" x14ac:dyDescent="0.25">
      <c r="A28" s="188" t="s">
        <v>147</v>
      </c>
      <c r="B28" s="188" t="s">
        <v>135</v>
      </c>
      <c r="C28" s="189" t="s">
        <v>139</v>
      </c>
      <c r="D28" s="189" t="s">
        <v>6</v>
      </c>
      <c r="E28" s="61" t="s">
        <v>144</v>
      </c>
      <c r="F28" s="61" t="s">
        <v>145</v>
      </c>
      <c r="G28" s="57" t="s">
        <v>146</v>
      </c>
    </row>
    <row r="29" spans="1:7" x14ac:dyDescent="0.25">
      <c r="A29" s="75">
        <v>41962</v>
      </c>
      <c r="B29" s="1">
        <v>41987</v>
      </c>
      <c r="C29" s="55">
        <v>141.16</v>
      </c>
      <c r="D29" s="55">
        <v>50</v>
      </c>
      <c r="E29" s="55">
        <v>0</v>
      </c>
      <c r="F29" s="55">
        <v>0</v>
      </c>
      <c r="G29" s="65">
        <v>2.08</v>
      </c>
    </row>
    <row r="30" spans="1:7" x14ac:dyDescent="0.25">
      <c r="A30" s="75">
        <v>41931</v>
      </c>
      <c r="B30" s="1">
        <v>41957</v>
      </c>
      <c r="C30" s="8">
        <v>139.08000000000001</v>
      </c>
      <c r="D30" s="8">
        <v>25</v>
      </c>
      <c r="E30" s="8">
        <v>0</v>
      </c>
      <c r="F30" s="8">
        <v>0</v>
      </c>
      <c r="G30" s="14">
        <v>0</v>
      </c>
    </row>
    <row r="31" spans="1:7" x14ac:dyDescent="0.25">
      <c r="A31" s="75" t="s">
        <v>167</v>
      </c>
      <c r="B31" s="1"/>
      <c r="C31" s="8"/>
      <c r="D31" s="8"/>
      <c r="E31" s="8"/>
      <c r="F31" s="8"/>
      <c r="G31" s="14"/>
    </row>
    <row r="32" spans="1:7" x14ac:dyDescent="0.25">
      <c r="A32" s="75" t="s">
        <v>167</v>
      </c>
      <c r="B32" s="1"/>
      <c r="C32" s="8"/>
      <c r="D32" s="8"/>
      <c r="E32" s="8"/>
      <c r="F32" s="8"/>
      <c r="G32" s="14"/>
    </row>
    <row r="33" spans="1:7" x14ac:dyDescent="0.25">
      <c r="A33" s="75" t="s">
        <v>167</v>
      </c>
      <c r="B33" s="1"/>
      <c r="C33" s="8"/>
      <c r="D33" s="8"/>
      <c r="E33" s="8"/>
      <c r="F33" s="8"/>
      <c r="G33" s="14"/>
    </row>
    <row r="34" spans="1:7" x14ac:dyDescent="0.25">
      <c r="A34" s="75" t="s">
        <v>167</v>
      </c>
      <c r="B34" s="1"/>
      <c r="C34" s="8"/>
      <c r="D34" s="8"/>
      <c r="E34" s="8"/>
      <c r="F34" s="8"/>
      <c r="G34" s="14"/>
    </row>
    <row r="35" spans="1:7" x14ac:dyDescent="0.25">
      <c r="A35" s="75" t="s">
        <v>167</v>
      </c>
      <c r="B35" s="1"/>
      <c r="C35" s="8"/>
      <c r="D35" s="8"/>
      <c r="E35" s="8"/>
      <c r="F35" s="8"/>
      <c r="G35" s="14"/>
    </row>
    <row r="36" spans="1:7" x14ac:dyDescent="0.25">
      <c r="A36" s="75">
        <v>41748</v>
      </c>
      <c r="B36" s="1">
        <v>41773</v>
      </c>
      <c r="C36" s="8">
        <v>0</v>
      </c>
      <c r="D36" s="8">
        <v>0</v>
      </c>
      <c r="E36" s="8">
        <v>271.99</v>
      </c>
      <c r="F36" s="8">
        <v>0</v>
      </c>
      <c r="G36" s="14">
        <v>0</v>
      </c>
    </row>
    <row r="37" spans="1:7" x14ac:dyDescent="0.25">
      <c r="A37" s="75">
        <v>41717</v>
      </c>
      <c r="B37" s="1">
        <v>41743</v>
      </c>
      <c r="C37" s="8">
        <v>271.99</v>
      </c>
      <c r="D37" s="8">
        <v>40</v>
      </c>
      <c r="E37" s="8">
        <v>0</v>
      </c>
      <c r="F37" s="8">
        <v>0</v>
      </c>
      <c r="G37" s="14">
        <v>0</v>
      </c>
    </row>
    <row r="38" spans="1:7" x14ac:dyDescent="0.25">
      <c r="A38" s="75">
        <v>41689</v>
      </c>
      <c r="B38" s="1">
        <v>41712</v>
      </c>
      <c r="C38" s="8">
        <v>271.99</v>
      </c>
      <c r="D38" s="8">
        <v>40</v>
      </c>
      <c r="E38" s="8">
        <v>80</v>
      </c>
      <c r="F38" s="8">
        <v>0</v>
      </c>
      <c r="G38" s="14">
        <v>0</v>
      </c>
    </row>
    <row r="39" spans="1:7" x14ac:dyDescent="0.25">
      <c r="A39" s="75">
        <v>41658</v>
      </c>
      <c r="B39" s="1">
        <v>41684</v>
      </c>
      <c r="C39" s="8">
        <v>351.99</v>
      </c>
      <c r="D39" s="8">
        <v>40</v>
      </c>
      <c r="E39" s="8">
        <v>40</v>
      </c>
      <c r="F39" s="8">
        <v>0</v>
      </c>
      <c r="G39" s="14">
        <v>0</v>
      </c>
    </row>
    <row r="40" spans="1:7" ht="15.75" thickBot="1" x14ac:dyDescent="0.3">
      <c r="A40" s="75">
        <v>41627</v>
      </c>
      <c r="B40" s="60">
        <v>41653</v>
      </c>
      <c r="C40" s="59">
        <v>391.99</v>
      </c>
      <c r="D40" s="59">
        <v>40</v>
      </c>
      <c r="E40" s="59">
        <v>0</v>
      </c>
      <c r="F40" s="59">
        <v>0</v>
      </c>
      <c r="G40" s="66">
        <v>0</v>
      </c>
    </row>
    <row r="41" spans="1:7" x14ac:dyDescent="0.25">
      <c r="A41" s="70"/>
      <c r="B41" s="67"/>
      <c r="C41" s="189" t="s">
        <v>134</v>
      </c>
      <c r="D41" s="29">
        <f>SUM(D29:D40)</f>
        <v>235</v>
      </c>
      <c r="E41" s="68">
        <f>SUM(E29:E40)</f>
        <v>391.99</v>
      </c>
      <c r="F41" s="68">
        <f>SUM(F29:F40)</f>
        <v>0</v>
      </c>
      <c r="G41" s="69">
        <f>SUM(G29:G40)</f>
        <v>2.08</v>
      </c>
    </row>
    <row r="42" spans="1:7" ht="15.75" thickBot="1" x14ac:dyDescent="0.3">
      <c r="A42" s="72"/>
      <c r="B42" s="190"/>
      <c r="C42" s="64" t="s">
        <v>38</v>
      </c>
      <c r="D42" s="20">
        <f>AVERAGE(D29:D40)</f>
        <v>33.571428571428569</v>
      </c>
      <c r="E42" s="20"/>
      <c r="F42" s="20"/>
      <c r="G42" s="15"/>
    </row>
    <row r="43" spans="1:7" ht="15.75" thickBot="1" x14ac:dyDescent="0.3">
      <c r="A43" s="259" t="s">
        <v>269</v>
      </c>
      <c r="B43" s="260"/>
      <c r="C43" s="260"/>
      <c r="D43" s="260"/>
      <c r="E43" s="260"/>
      <c r="F43" s="260"/>
      <c r="G43" s="261"/>
    </row>
    <row r="44" spans="1:7" x14ac:dyDescent="0.25">
      <c r="A44" s="188" t="s">
        <v>147</v>
      </c>
      <c r="B44" s="188" t="s">
        <v>135</v>
      </c>
      <c r="C44" s="189" t="s">
        <v>139</v>
      </c>
      <c r="D44" s="189" t="s">
        <v>6</v>
      </c>
      <c r="E44" s="61" t="s">
        <v>144</v>
      </c>
      <c r="F44" s="61" t="s">
        <v>145</v>
      </c>
      <c r="G44" s="57" t="s">
        <v>146</v>
      </c>
    </row>
    <row r="45" spans="1:7" x14ac:dyDescent="0.25">
      <c r="A45" s="75">
        <v>41597</v>
      </c>
      <c r="B45" s="1">
        <v>41622</v>
      </c>
      <c r="C45" s="55">
        <v>391.99</v>
      </c>
      <c r="D45" s="55">
        <v>40</v>
      </c>
      <c r="E45" s="55">
        <v>80</v>
      </c>
      <c r="F45" s="55">
        <v>0</v>
      </c>
      <c r="G45" s="65">
        <v>0</v>
      </c>
    </row>
    <row r="46" spans="1:7" x14ac:dyDescent="0.25">
      <c r="A46" s="75">
        <v>41566</v>
      </c>
      <c r="B46" s="1">
        <v>41592</v>
      </c>
      <c r="C46" s="8">
        <v>471.99</v>
      </c>
      <c r="D46" s="8">
        <v>40</v>
      </c>
      <c r="E46" s="8">
        <v>0</v>
      </c>
      <c r="F46" s="8">
        <v>0</v>
      </c>
      <c r="G46" s="14">
        <v>0</v>
      </c>
    </row>
    <row r="47" spans="1:7" x14ac:dyDescent="0.25">
      <c r="A47" s="75">
        <v>41536</v>
      </c>
      <c r="B47" s="1">
        <v>41561</v>
      </c>
      <c r="C47" s="8">
        <v>471.99</v>
      </c>
      <c r="D47" s="8">
        <v>40</v>
      </c>
      <c r="E47" s="8">
        <v>0</v>
      </c>
      <c r="F47" s="8">
        <v>0</v>
      </c>
      <c r="G47" s="14">
        <v>0</v>
      </c>
    </row>
    <row r="48" spans="1:7" x14ac:dyDescent="0.25">
      <c r="A48" s="75">
        <v>41505</v>
      </c>
      <c r="B48" s="1">
        <v>41531</v>
      </c>
      <c r="C48" s="8">
        <v>471.99</v>
      </c>
      <c r="D48" s="8">
        <v>0</v>
      </c>
      <c r="E48" s="8">
        <v>120</v>
      </c>
      <c r="F48" s="8">
        <v>0</v>
      </c>
      <c r="G48" s="14">
        <v>0</v>
      </c>
    </row>
    <row r="49" spans="1:7" x14ac:dyDescent="0.25">
      <c r="A49" s="1">
        <v>41474</v>
      </c>
      <c r="B49" s="1">
        <v>41500</v>
      </c>
      <c r="C49" s="8">
        <v>0</v>
      </c>
      <c r="D49" s="8">
        <v>0</v>
      </c>
      <c r="E49" s="8">
        <v>50.75</v>
      </c>
      <c r="F49" s="8">
        <v>0</v>
      </c>
      <c r="G49" s="14">
        <v>0</v>
      </c>
    </row>
    <row r="50" spans="1:7" x14ac:dyDescent="0.25">
      <c r="A50" s="75">
        <v>41444</v>
      </c>
      <c r="B50" s="1">
        <v>41469</v>
      </c>
      <c r="C50" s="8">
        <v>50.75</v>
      </c>
      <c r="D50" s="8">
        <v>25</v>
      </c>
      <c r="E50" s="8">
        <v>50</v>
      </c>
      <c r="F50" s="8">
        <v>0</v>
      </c>
      <c r="G50" s="14">
        <v>0.75</v>
      </c>
    </row>
    <row r="51" spans="1:7" x14ac:dyDescent="0.25">
      <c r="A51" s="75">
        <v>41413</v>
      </c>
      <c r="B51" s="1">
        <v>41439</v>
      </c>
      <c r="C51" s="8">
        <v>100</v>
      </c>
      <c r="D51" s="8">
        <v>25</v>
      </c>
      <c r="E51" s="8">
        <v>0</v>
      </c>
      <c r="F51" s="8">
        <v>0</v>
      </c>
      <c r="G51" s="14">
        <v>0</v>
      </c>
    </row>
    <row r="52" spans="1:7" x14ac:dyDescent="0.25">
      <c r="A52" s="1"/>
      <c r="B52" s="1"/>
      <c r="C52" s="8"/>
      <c r="D52" s="8"/>
      <c r="E52" s="8"/>
      <c r="F52" s="8"/>
      <c r="G52" s="14"/>
    </row>
    <row r="53" spans="1:7" x14ac:dyDescent="0.25">
      <c r="A53" s="1"/>
      <c r="B53" s="1"/>
      <c r="C53" s="8"/>
      <c r="D53" s="8"/>
      <c r="E53" s="8"/>
      <c r="F53" s="8"/>
      <c r="G53" s="14"/>
    </row>
    <row r="54" spans="1:7" x14ac:dyDescent="0.25">
      <c r="A54" s="1"/>
      <c r="B54" s="1"/>
      <c r="C54" s="8"/>
      <c r="D54" s="8"/>
      <c r="E54" s="8"/>
      <c r="F54" s="8"/>
      <c r="G54" s="14"/>
    </row>
    <row r="55" spans="1:7" x14ac:dyDescent="0.25">
      <c r="A55" s="1"/>
      <c r="B55" s="1"/>
      <c r="C55" s="8"/>
      <c r="D55" s="8"/>
      <c r="E55" s="8"/>
      <c r="F55" s="8"/>
      <c r="G55" s="14"/>
    </row>
    <row r="56" spans="1:7" ht="15.75" thickBot="1" x14ac:dyDescent="0.3">
      <c r="A56" s="75"/>
      <c r="B56" s="60"/>
      <c r="C56" s="59"/>
      <c r="D56" s="59"/>
      <c r="E56" s="59"/>
      <c r="F56" s="59"/>
      <c r="G56" s="66"/>
    </row>
    <row r="57" spans="1:7" x14ac:dyDescent="0.25">
      <c r="A57" s="70"/>
      <c r="B57" s="67"/>
      <c r="C57" s="189" t="s">
        <v>134</v>
      </c>
      <c r="D57" s="29">
        <f>SUM(D45:D56)</f>
        <v>170</v>
      </c>
      <c r="E57" s="68">
        <f>SUM(E45:E56)</f>
        <v>300.75</v>
      </c>
      <c r="F57" s="68">
        <f>SUM(F45:F56)</f>
        <v>0</v>
      </c>
      <c r="G57" s="69">
        <f>SUM(G45:G56)</f>
        <v>0.75</v>
      </c>
    </row>
    <row r="58" spans="1:7" ht="15.75" thickBot="1" x14ac:dyDescent="0.3">
      <c r="A58" s="72"/>
      <c r="B58" s="190"/>
      <c r="C58" s="64" t="s">
        <v>38</v>
      </c>
      <c r="D58" s="20">
        <f>AVERAGE(D45:D56)</f>
        <v>24.285714285714285</v>
      </c>
      <c r="E58" s="20"/>
      <c r="F58" s="20"/>
      <c r="G58" s="15"/>
    </row>
    <row r="59" spans="1:7" ht="15.75" thickBot="1" x14ac:dyDescent="0.3">
      <c r="A59" s="259" t="s">
        <v>270</v>
      </c>
      <c r="B59" s="260"/>
      <c r="C59" s="260"/>
      <c r="D59" s="260"/>
      <c r="E59" s="260"/>
      <c r="F59" s="260"/>
      <c r="G59" s="261"/>
    </row>
    <row r="60" spans="1:7" x14ac:dyDescent="0.25">
      <c r="A60" s="188" t="s">
        <v>147</v>
      </c>
      <c r="B60" s="188" t="s">
        <v>135</v>
      </c>
      <c r="C60" s="189" t="s">
        <v>139</v>
      </c>
      <c r="D60" s="189" t="s">
        <v>6</v>
      </c>
      <c r="E60" s="61" t="s">
        <v>144</v>
      </c>
      <c r="F60" s="61" t="s">
        <v>145</v>
      </c>
      <c r="G60" s="57" t="s">
        <v>146</v>
      </c>
    </row>
    <row r="61" spans="1:7" x14ac:dyDescent="0.25">
      <c r="A61" s="1"/>
      <c r="B61" s="1"/>
      <c r="C61" s="55"/>
      <c r="D61" s="55"/>
      <c r="E61" s="55"/>
      <c r="F61" s="55"/>
      <c r="G61" s="65"/>
    </row>
    <row r="62" spans="1:7" x14ac:dyDescent="0.25">
      <c r="A62" s="1"/>
      <c r="B62" s="1"/>
      <c r="C62" s="8"/>
      <c r="D62" s="8"/>
      <c r="E62" s="8"/>
      <c r="F62" s="8"/>
      <c r="G62" s="14"/>
    </row>
    <row r="63" spans="1:7" x14ac:dyDescent="0.25">
      <c r="A63" s="75">
        <v>41201</v>
      </c>
      <c r="B63" s="1">
        <v>41227</v>
      </c>
      <c r="C63" s="8">
        <v>226.81</v>
      </c>
      <c r="D63" s="8">
        <v>90</v>
      </c>
      <c r="E63" s="8">
        <v>0</v>
      </c>
      <c r="F63" s="8">
        <v>0</v>
      </c>
      <c r="G63" s="14">
        <v>0</v>
      </c>
    </row>
    <row r="64" spans="1:7" x14ac:dyDescent="0.25">
      <c r="A64" s="75">
        <v>41171</v>
      </c>
      <c r="B64" s="1">
        <v>41196</v>
      </c>
      <c r="C64" s="8">
        <v>226.81</v>
      </c>
      <c r="D64" s="8">
        <v>90</v>
      </c>
      <c r="E64" s="8">
        <v>100</v>
      </c>
      <c r="F64" s="8">
        <v>0</v>
      </c>
      <c r="G64" s="14">
        <v>0</v>
      </c>
    </row>
    <row r="65" spans="1:7" x14ac:dyDescent="0.25">
      <c r="A65" s="75">
        <v>41140</v>
      </c>
      <c r="B65" s="1">
        <v>41166</v>
      </c>
      <c r="C65" s="8">
        <v>326.81</v>
      </c>
      <c r="D65" s="8">
        <v>90</v>
      </c>
      <c r="E65" s="8">
        <v>200</v>
      </c>
      <c r="F65" s="8">
        <v>0</v>
      </c>
      <c r="G65" s="14">
        <v>0</v>
      </c>
    </row>
    <row r="66" spans="1:7" x14ac:dyDescent="0.25">
      <c r="A66" s="75">
        <v>41109</v>
      </c>
      <c r="B66" s="1">
        <v>41135</v>
      </c>
      <c r="C66" s="8">
        <v>526.80999999999995</v>
      </c>
      <c r="D66" s="8">
        <v>90</v>
      </c>
      <c r="E66" s="8">
        <v>0</v>
      </c>
      <c r="F66" s="8">
        <v>0</v>
      </c>
      <c r="G66" s="14">
        <v>0</v>
      </c>
    </row>
    <row r="67" spans="1:7" x14ac:dyDescent="0.25">
      <c r="A67" s="75">
        <v>41079</v>
      </c>
      <c r="B67" s="1">
        <v>41104</v>
      </c>
      <c r="C67" s="8">
        <v>334.43</v>
      </c>
      <c r="D67" s="8">
        <v>50</v>
      </c>
      <c r="E67" s="8">
        <v>190</v>
      </c>
      <c r="F67" s="8">
        <v>0</v>
      </c>
      <c r="G67" s="14">
        <v>0</v>
      </c>
    </row>
    <row r="68" spans="1:7" x14ac:dyDescent="0.25">
      <c r="A68" s="75">
        <v>41048</v>
      </c>
      <c r="B68" s="1">
        <v>41074</v>
      </c>
      <c r="C68" s="8">
        <v>524.42999999999995</v>
      </c>
      <c r="D68" s="8">
        <v>50</v>
      </c>
      <c r="E68" s="8">
        <v>50</v>
      </c>
      <c r="F68" s="8">
        <v>0</v>
      </c>
      <c r="G68" s="14">
        <v>0</v>
      </c>
    </row>
    <row r="69" spans="1:7" x14ac:dyDescent="0.25">
      <c r="A69" s="75">
        <v>41018</v>
      </c>
      <c r="B69" s="1">
        <v>41043</v>
      </c>
      <c r="C69" s="8">
        <v>574.42999999999995</v>
      </c>
      <c r="D69" s="8">
        <v>50</v>
      </c>
      <c r="E69" s="8">
        <v>0</v>
      </c>
      <c r="F69" s="8">
        <v>0</v>
      </c>
      <c r="G69" s="14">
        <v>0</v>
      </c>
    </row>
    <row r="70" spans="1:7" x14ac:dyDescent="0.25">
      <c r="A70" s="1"/>
      <c r="B70" s="1"/>
      <c r="C70" s="8"/>
      <c r="D70" s="8"/>
      <c r="E70" s="8"/>
      <c r="F70" s="8"/>
      <c r="G70" s="14"/>
    </row>
    <row r="71" spans="1:7" x14ac:dyDescent="0.25">
      <c r="A71" s="1"/>
      <c r="B71" s="1"/>
      <c r="C71" s="8"/>
      <c r="D71" s="8"/>
      <c r="E71" s="8"/>
      <c r="F71" s="8"/>
      <c r="G71" s="14"/>
    </row>
    <row r="72" spans="1:7" ht="15.75" thickBot="1" x14ac:dyDescent="0.3">
      <c r="A72" s="75"/>
      <c r="B72" s="60"/>
      <c r="C72" s="59"/>
      <c r="D72" s="59"/>
      <c r="E72" s="59"/>
      <c r="F72" s="59"/>
      <c r="G72" s="66"/>
    </row>
    <row r="73" spans="1:7" x14ac:dyDescent="0.25">
      <c r="A73" s="70"/>
      <c r="B73" s="67"/>
      <c r="C73" s="189" t="s">
        <v>134</v>
      </c>
      <c r="D73" s="29">
        <f>SUM(D61:D72)</f>
        <v>510</v>
      </c>
      <c r="E73" s="68">
        <f>SUM(E61:E72)</f>
        <v>540</v>
      </c>
      <c r="F73" s="68">
        <f>SUM(F61:F72)</f>
        <v>0</v>
      </c>
      <c r="G73" s="69">
        <f>SUM(G61:G72)</f>
        <v>0</v>
      </c>
    </row>
    <row r="74" spans="1:7" ht="15.75" thickBot="1" x14ac:dyDescent="0.3">
      <c r="A74" s="72"/>
      <c r="B74" s="190"/>
      <c r="C74" s="64" t="s">
        <v>38</v>
      </c>
      <c r="D74" s="20">
        <f>AVERAGE(D61:D72)</f>
        <v>72.857142857142861</v>
      </c>
      <c r="E74" s="20"/>
      <c r="F74" s="20"/>
      <c r="G74" s="15"/>
    </row>
    <row r="75" spans="1:7" ht="15.75" thickBot="1" x14ac:dyDescent="0.3">
      <c r="A75" s="259" t="s">
        <v>271</v>
      </c>
      <c r="B75" s="260"/>
      <c r="C75" s="260"/>
      <c r="D75" s="260"/>
      <c r="E75" s="260"/>
      <c r="F75" s="260"/>
      <c r="G75" s="261"/>
    </row>
    <row r="76" spans="1:7" x14ac:dyDescent="0.25">
      <c r="A76" s="188" t="s">
        <v>147</v>
      </c>
      <c r="B76" s="188" t="s">
        <v>135</v>
      </c>
      <c r="C76" s="189" t="s">
        <v>139</v>
      </c>
      <c r="D76" s="189" t="s">
        <v>6</v>
      </c>
      <c r="E76" s="61" t="s">
        <v>144</v>
      </c>
      <c r="F76" s="61" t="s">
        <v>145</v>
      </c>
      <c r="G76" s="57" t="s">
        <v>146</v>
      </c>
    </row>
    <row r="77" spans="1:7" x14ac:dyDescent="0.25">
      <c r="A77" s="1"/>
      <c r="B77" s="1"/>
      <c r="C77" s="55"/>
      <c r="D77" s="55"/>
      <c r="E77" s="55"/>
      <c r="F77" s="55"/>
      <c r="G77" s="65"/>
    </row>
    <row r="78" spans="1:7" x14ac:dyDescent="0.25">
      <c r="A78" s="1"/>
      <c r="B78" s="1"/>
      <c r="C78" s="8"/>
      <c r="D78" s="8"/>
      <c r="E78" s="8"/>
      <c r="F78" s="8"/>
      <c r="G78" s="14"/>
    </row>
    <row r="79" spans="1:7" x14ac:dyDescent="0.25">
      <c r="A79" s="1"/>
      <c r="B79" s="1"/>
      <c r="C79" s="8"/>
      <c r="D79" s="8"/>
      <c r="E79" s="8"/>
      <c r="F79" s="8"/>
      <c r="G79" s="14"/>
    </row>
    <row r="80" spans="1:7" x14ac:dyDescent="0.25">
      <c r="A80" s="1"/>
      <c r="B80" s="1"/>
      <c r="C80" s="8"/>
      <c r="D80" s="8"/>
      <c r="E80" s="8"/>
      <c r="F80" s="8"/>
      <c r="G80" s="14"/>
    </row>
    <row r="81" spans="1:7" x14ac:dyDescent="0.25">
      <c r="A81" s="1"/>
      <c r="B81" s="1"/>
      <c r="C81" s="8"/>
      <c r="D81" s="8"/>
      <c r="E81" s="8"/>
      <c r="F81" s="8"/>
      <c r="G81" s="14"/>
    </row>
    <row r="82" spans="1:7" x14ac:dyDescent="0.25">
      <c r="A82" s="1"/>
      <c r="B82" s="1"/>
      <c r="C82" s="8"/>
      <c r="D82" s="8"/>
      <c r="E82" s="8"/>
      <c r="F82" s="8"/>
      <c r="G82" s="14"/>
    </row>
    <row r="83" spans="1:7" x14ac:dyDescent="0.25">
      <c r="A83" s="1"/>
      <c r="B83" s="1"/>
      <c r="C83" s="8"/>
      <c r="D83" s="8"/>
      <c r="E83" s="8"/>
      <c r="F83" s="8"/>
      <c r="G83" s="14"/>
    </row>
    <row r="84" spans="1:7" x14ac:dyDescent="0.25">
      <c r="A84" s="1"/>
      <c r="B84" s="1"/>
      <c r="C84" s="8"/>
      <c r="D84" s="8"/>
      <c r="E84" s="8"/>
      <c r="F84" s="8"/>
      <c r="G84" s="14"/>
    </row>
    <row r="85" spans="1:7" x14ac:dyDescent="0.25">
      <c r="A85" s="1"/>
      <c r="B85" s="1"/>
      <c r="C85" s="8"/>
      <c r="D85" s="8"/>
      <c r="E85" s="8"/>
      <c r="F85" s="8"/>
      <c r="G85" s="14"/>
    </row>
    <row r="86" spans="1:7" x14ac:dyDescent="0.25">
      <c r="A86" s="1"/>
      <c r="B86" s="1"/>
      <c r="C86" s="8"/>
      <c r="D86" s="8"/>
      <c r="E86" s="8"/>
      <c r="F86" s="8"/>
      <c r="G86" s="14"/>
    </row>
    <row r="87" spans="1:7" x14ac:dyDescent="0.25">
      <c r="A87" s="1"/>
      <c r="B87" s="1"/>
      <c r="C87" s="8"/>
      <c r="D87" s="8"/>
      <c r="E87" s="8"/>
      <c r="F87" s="8"/>
      <c r="G87" s="14"/>
    </row>
    <row r="88" spans="1:7" ht="15.75" thickBot="1" x14ac:dyDescent="0.3">
      <c r="A88" s="112">
        <v>40896</v>
      </c>
      <c r="B88" s="60">
        <v>40192</v>
      </c>
      <c r="C88" s="59"/>
      <c r="D88" s="59">
        <v>170</v>
      </c>
      <c r="E88" s="59"/>
      <c r="F88" s="59"/>
      <c r="G88" s="66"/>
    </row>
    <row r="89" spans="1:7" x14ac:dyDescent="0.25">
      <c r="A89" s="70"/>
      <c r="B89" s="67"/>
      <c r="C89" s="189" t="s">
        <v>134</v>
      </c>
      <c r="D89" s="29">
        <f>SUM(D77:D88)</f>
        <v>170</v>
      </c>
      <c r="E89" s="68">
        <f>SUM(E77:E88)</f>
        <v>0</v>
      </c>
      <c r="F89" s="68">
        <f>SUM(F77:F88)</f>
        <v>0</v>
      </c>
      <c r="G89" s="69">
        <f>SUM(G77:G88)</f>
        <v>0</v>
      </c>
    </row>
    <row r="90" spans="1:7" ht="15.75" thickBot="1" x14ac:dyDescent="0.3">
      <c r="A90" s="72"/>
      <c r="B90" s="190"/>
      <c r="C90" s="64" t="s">
        <v>38</v>
      </c>
      <c r="D90" s="20">
        <f>AVERAGE(D77:D88)</f>
        <v>170</v>
      </c>
      <c r="E90" s="20"/>
      <c r="F90" s="20"/>
      <c r="G90" s="15"/>
    </row>
    <row r="91" spans="1:7" ht="15.75" thickBot="1" x14ac:dyDescent="0.3">
      <c r="A91" s="259" t="s">
        <v>272</v>
      </c>
      <c r="B91" s="260"/>
      <c r="C91" s="260"/>
      <c r="D91" s="260"/>
      <c r="E91" s="260"/>
      <c r="F91" s="260"/>
      <c r="G91" s="261"/>
    </row>
    <row r="92" spans="1:7" x14ac:dyDescent="0.25">
      <c r="A92" s="188" t="s">
        <v>147</v>
      </c>
      <c r="B92" s="188" t="s">
        <v>135</v>
      </c>
      <c r="C92" s="189" t="s">
        <v>139</v>
      </c>
      <c r="D92" s="189" t="s">
        <v>6</v>
      </c>
      <c r="E92" s="61" t="s">
        <v>144</v>
      </c>
      <c r="F92" s="61" t="s">
        <v>145</v>
      </c>
      <c r="G92" s="57" t="s">
        <v>146</v>
      </c>
    </row>
    <row r="93" spans="1:7" x14ac:dyDescent="0.25">
      <c r="A93" s="75">
        <v>40501</v>
      </c>
      <c r="B93" s="1">
        <v>40526</v>
      </c>
      <c r="C93" s="55">
        <v>1099.97</v>
      </c>
      <c r="D93" s="55">
        <v>170</v>
      </c>
      <c r="E93" s="55">
        <f>200+377.95</f>
        <v>577.95000000000005</v>
      </c>
      <c r="F93" s="55">
        <v>0</v>
      </c>
      <c r="G93" s="65">
        <v>23.8</v>
      </c>
    </row>
    <row r="94" spans="1:7" x14ac:dyDescent="0.25">
      <c r="A94" s="75">
        <v>40470</v>
      </c>
      <c r="B94" s="1">
        <v>40496</v>
      </c>
      <c r="C94" s="8">
        <f>377.95+1276.17</f>
        <v>1654.1200000000001</v>
      </c>
      <c r="D94" s="8">
        <f>65+170</f>
        <v>235</v>
      </c>
      <c r="E94" s="8">
        <f>200+200</f>
        <v>400</v>
      </c>
      <c r="F94" s="8">
        <v>0.99</v>
      </c>
      <c r="G94" s="14">
        <f>4.07+27.3</f>
        <v>31.37</v>
      </c>
    </row>
    <row r="95" spans="1:7" x14ac:dyDescent="0.25">
      <c r="A95" s="75">
        <v>40440</v>
      </c>
      <c r="B95" s="1">
        <v>40465</v>
      </c>
      <c r="C95" s="8">
        <f>1448.87+614.42</f>
        <v>2063.29</v>
      </c>
      <c r="D95" s="8">
        <f>170+85</f>
        <v>255</v>
      </c>
      <c r="E95" s="8">
        <f>197+150</f>
        <v>347</v>
      </c>
      <c r="F95" s="8">
        <f>1.36</f>
        <v>1.36</v>
      </c>
      <c r="G95" s="14">
        <f>6.97+30.61</f>
        <v>37.58</v>
      </c>
    </row>
    <row r="96" spans="1:7" x14ac:dyDescent="0.25">
      <c r="A96" s="1"/>
      <c r="B96" s="1"/>
      <c r="C96" s="8"/>
      <c r="D96" s="8"/>
      <c r="E96" s="8"/>
      <c r="F96" s="8"/>
      <c r="G96" s="14"/>
    </row>
    <row r="97" spans="1:7" x14ac:dyDescent="0.25">
      <c r="A97" s="1"/>
      <c r="B97" s="1"/>
      <c r="C97" s="8"/>
      <c r="D97" s="8"/>
      <c r="E97" s="8"/>
      <c r="F97" s="8"/>
      <c r="G97" s="14"/>
    </row>
    <row r="98" spans="1:7" x14ac:dyDescent="0.25">
      <c r="A98" s="1"/>
      <c r="B98" s="1"/>
      <c r="C98" s="8"/>
      <c r="D98" s="8"/>
      <c r="E98" s="8"/>
      <c r="F98" s="8"/>
      <c r="G98" s="14"/>
    </row>
    <row r="99" spans="1:7" x14ac:dyDescent="0.25">
      <c r="A99" s="1"/>
      <c r="B99" s="1"/>
      <c r="C99" s="8"/>
      <c r="D99" s="8"/>
      <c r="E99" s="8"/>
      <c r="F99" s="8"/>
      <c r="G99" s="14"/>
    </row>
    <row r="100" spans="1:7" x14ac:dyDescent="0.25">
      <c r="A100" s="1"/>
      <c r="B100" s="1"/>
      <c r="C100" s="8"/>
      <c r="D100" s="8"/>
      <c r="E100" s="8"/>
      <c r="F100" s="8"/>
      <c r="G100" s="14"/>
    </row>
    <row r="101" spans="1:7" x14ac:dyDescent="0.25">
      <c r="A101" s="1"/>
      <c r="B101" s="1"/>
      <c r="C101" s="8"/>
      <c r="D101" s="8"/>
      <c r="E101" s="8"/>
      <c r="F101" s="8"/>
      <c r="G101" s="14"/>
    </row>
    <row r="102" spans="1:7" x14ac:dyDescent="0.25">
      <c r="A102" s="1"/>
      <c r="B102" s="1"/>
      <c r="C102" s="8"/>
      <c r="D102" s="8"/>
      <c r="E102" s="8"/>
      <c r="F102" s="8"/>
      <c r="G102" s="14"/>
    </row>
    <row r="103" spans="1:7" x14ac:dyDescent="0.25">
      <c r="A103" s="1"/>
      <c r="B103" s="1"/>
      <c r="C103" s="8"/>
      <c r="D103" s="8"/>
      <c r="E103" s="8"/>
      <c r="F103" s="8"/>
      <c r="G103" s="14"/>
    </row>
    <row r="104" spans="1:7" ht="15.75" thickBot="1" x14ac:dyDescent="0.3">
      <c r="A104" s="75"/>
      <c r="B104" s="60"/>
      <c r="C104" s="59"/>
      <c r="D104" s="59"/>
      <c r="E104" s="59"/>
      <c r="F104" s="59"/>
      <c r="G104" s="66"/>
    </row>
    <row r="105" spans="1:7" x14ac:dyDescent="0.25">
      <c r="A105" s="70"/>
      <c r="B105" s="67"/>
      <c r="C105" s="189" t="s">
        <v>134</v>
      </c>
      <c r="D105" s="29">
        <f>SUM(D93:D104)</f>
        <v>660</v>
      </c>
      <c r="E105" s="68">
        <f>SUM(E93:E104)</f>
        <v>1324.95</v>
      </c>
      <c r="F105" s="68">
        <f>SUM(F93:F104)</f>
        <v>2.35</v>
      </c>
      <c r="G105" s="69">
        <f>SUM(G93:G104)</f>
        <v>92.75</v>
      </c>
    </row>
    <row r="106" spans="1:7" ht="15.75" thickBot="1" x14ac:dyDescent="0.3">
      <c r="A106" s="72"/>
      <c r="B106" s="190"/>
      <c r="C106" s="64" t="s">
        <v>38</v>
      </c>
      <c r="D106" s="20">
        <f>AVERAGE(D93:D104)</f>
        <v>220</v>
      </c>
      <c r="E106" s="20"/>
      <c r="F106" s="20"/>
      <c r="G106" s="15"/>
    </row>
    <row r="107" spans="1:7" ht="15.75" thickBot="1" x14ac:dyDescent="0.3">
      <c r="A107" s="259" t="s">
        <v>273</v>
      </c>
      <c r="B107" s="260"/>
      <c r="C107" s="260"/>
      <c r="D107" s="260"/>
      <c r="E107" s="260"/>
      <c r="F107" s="260"/>
      <c r="G107" s="261"/>
    </row>
    <row r="108" spans="1:7" x14ac:dyDescent="0.25">
      <c r="A108" s="188" t="s">
        <v>147</v>
      </c>
      <c r="B108" s="188" t="s">
        <v>135</v>
      </c>
      <c r="C108" s="189" t="s">
        <v>139</v>
      </c>
      <c r="D108" s="189" t="s">
        <v>6</v>
      </c>
      <c r="E108" s="61" t="s">
        <v>144</v>
      </c>
      <c r="F108" s="61" t="s">
        <v>145</v>
      </c>
      <c r="G108" s="57" t="s">
        <v>146</v>
      </c>
    </row>
    <row r="109" spans="1:7" x14ac:dyDescent="0.25">
      <c r="A109" s="1"/>
      <c r="B109" s="1"/>
      <c r="C109" s="55"/>
      <c r="D109" s="55"/>
      <c r="E109" s="55"/>
      <c r="F109" s="55"/>
      <c r="G109" s="65"/>
    </row>
    <row r="110" spans="1:7" x14ac:dyDescent="0.25">
      <c r="A110" s="1"/>
      <c r="B110" s="1"/>
      <c r="C110" s="8"/>
      <c r="D110" s="8"/>
      <c r="E110" s="8"/>
      <c r="F110" s="8"/>
      <c r="G110" s="14"/>
    </row>
    <row r="111" spans="1:7" x14ac:dyDescent="0.25">
      <c r="A111" s="1"/>
      <c r="B111" s="1"/>
      <c r="C111" s="8"/>
      <c r="D111" s="8"/>
      <c r="E111" s="8"/>
      <c r="F111" s="8"/>
      <c r="G111" s="14"/>
    </row>
    <row r="112" spans="1:7" x14ac:dyDescent="0.25">
      <c r="A112" s="1"/>
      <c r="B112" s="1"/>
      <c r="C112" s="8"/>
      <c r="D112" s="8"/>
      <c r="E112" s="8"/>
      <c r="F112" s="8"/>
      <c r="G112" s="14"/>
    </row>
    <row r="113" spans="1:7" x14ac:dyDescent="0.25">
      <c r="A113" s="1"/>
      <c r="B113" s="1"/>
      <c r="C113" s="8"/>
      <c r="D113" s="8"/>
      <c r="E113" s="8"/>
      <c r="F113" s="8"/>
      <c r="G113" s="14"/>
    </row>
    <row r="114" spans="1:7" x14ac:dyDescent="0.25">
      <c r="A114" s="1"/>
      <c r="B114" s="1"/>
      <c r="C114" s="8"/>
      <c r="D114" s="8"/>
      <c r="E114" s="8"/>
      <c r="F114" s="8"/>
      <c r="G114" s="14"/>
    </row>
    <row r="115" spans="1:7" x14ac:dyDescent="0.25">
      <c r="A115" s="1"/>
      <c r="B115" s="1"/>
      <c r="C115" s="8"/>
      <c r="D115" s="8"/>
      <c r="E115" s="8"/>
      <c r="F115" s="8"/>
      <c r="G115" s="14"/>
    </row>
    <row r="116" spans="1:7" x14ac:dyDescent="0.25">
      <c r="A116" s="1"/>
      <c r="B116" s="1"/>
      <c r="C116" s="8"/>
      <c r="D116" s="8"/>
      <c r="E116" s="8"/>
      <c r="F116" s="8"/>
      <c r="G116" s="14"/>
    </row>
    <row r="117" spans="1:7" x14ac:dyDescent="0.25">
      <c r="A117" s="1"/>
      <c r="B117" s="1"/>
      <c r="C117" s="8"/>
      <c r="D117" s="8"/>
      <c r="E117" s="8"/>
      <c r="F117" s="8"/>
      <c r="G117" s="14"/>
    </row>
    <row r="118" spans="1:7" x14ac:dyDescent="0.25">
      <c r="A118" s="1"/>
      <c r="B118" s="1"/>
      <c r="C118" s="8"/>
      <c r="D118" s="8"/>
      <c r="E118" s="8"/>
      <c r="F118" s="8"/>
      <c r="G118" s="14"/>
    </row>
    <row r="119" spans="1:7" x14ac:dyDescent="0.25">
      <c r="A119" s="1"/>
      <c r="B119" s="1"/>
      <c r="C119" s="8"/>
      <c r="D119" s="8"/>
      <c r="E119" s="8"/>
      <c r="F119" s="8"/>
      <c r="G119" s="14"/>
    </row>
    <row r="120" spans="1:7" ht="15.75" thickBot="1" x14ac:dyDescent="0.3">
      <c r="A120" s="75"/>
      <c r="B120" s="60"/>
      <c r="C120" s="59"/>
      <c r="D120" s="59"/>
      <c r="E120" s="59"/>
      <c r="F120" s="59"/>
      <c r="G120" s="66"/>
    </row>
    <row r="121" spans="1:7" x14ac:dyDescent="0.25">
      <c r="A121" s="70"/>
      <c r="B121" s="67"/>
      <c r="C121" s="189" t="s">
        <v>134</v>
      </c>
      <c r="D121" s="29">
        <f>SUM(D109:D120)</f>
        <v>0</v>
      </c>
      <c r="E121" s="68">
        <f>SUM(E109:E120)</f>
        <v>0</v>
      </c>
      <c r="F121" s="68">
        <f>SUM(F109:F120)</f>
        <v>0</v>
      </c>
      <c r="G121" s="69">
        <f>SUM(G109:G120)</f>
        <v>0</v>
      </c>
    </row>
    <row r="122" spans="1:7" ht="15.75" thickBot="1" x14ac:dyDescent="0.3">
      <c r="A122" s="72"/>
      <c r="B122" s="190"/>
      <c r="C122" s="64" t="s">
        <v>38</v>
      </c>
      <c r="D122" s="20" t="e">
        <f>AVERAGE(D109:D120)</f>
        <v>#DIV/0!</v>
      </c>
      <c r="E122" s="20"/>
      <c r="F122" s="20"/>
      <c r="G122" s="15"/>
    </row>
  </sheetData>
  <mergeCells count="8">
    <mergeCell ref="A107:G107"/>
    <mergeCell ref="B1:D1"/>
    <mergeCell ref="A11:G11"/>
    <mergeCell ref="A27:G27"/>
    <mergeCell ref="A43:G43"/>
    <mergeCell ref="A59:G59"/>
    <mergeCell ref="A75:G75"/>
    <mergeCell ref="A91:G9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Summary</vt:lpstr>
      <vt:lpstr>Mortgage - C</vt:lpstr>
      <vt:lpstr>Furnature - C</vt:lpstr>
      <vt:lpstr>Electric Bill - C</vt:lpstr>
      <vt:lpstr>Water Bills - C</vt:lpstr>
      <vt:lpstr>Gas Bill - INC</vt:lpstr>
      <vt:lpstr>Verizon - C</vt:lpstr>
      <vt:lpstr>Time Warner - INC</vt:lpstr>
      <vt:lpstr>Kays - INC</vt:lpstr>
      <vt:lpstr>Ins. Costs - C</vt:lpstr>
      <vt:lpstr>Lowes - C</vt:lpstr>
      <vt:lpstr>Car - C</vt:lpstr>
      <vt:lpstr>Car Ins., AAA, and Repairs</vt:lpstr>
      <vt:lpstr>Prescriptions - INC</vt:lpstr>
      <vt:lpstr>Medical</vt:lpstr>
      <vt:lpstr>HOA and CPI</vt:lpstr>
      <vt:lpstr>Rent - INC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Crouch</dc:creator>
  <cp:lastModifiedBy>Crouch, Thomas J.</cp:lastModifiedBy>
  <cp:lastPrinted>2014-12-11T01:52:20Z</cp:lastPrinted>
  <dcterms:created xsi:type="dcterms:W3CDTF">2014-01-13T01:34:04Z</dcterms:created>
  <dcterms:modified xsi:type="dcterms:W3CDTF">2015-12-13T15:11:23Z</dcterms:modified>
</cp:coreProperties>
</file>