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Analysis\ExcelLearning\"/>
    </mc:Choice>
  </mc:AlternateContent>
  <xr:revisionPtr revIDLastSave="0" documentId="13_ncr:1_{E161BCB2-AC4E-4089-A200-A7E2013EF435}" xr6:coauthVersionLast="47" xr6:coauthVersionMax="47" xr10:uidLastSave="{00000000-0000-0000-0000-000000000000}"/>
  <bookViews>
    <workbookView xWindow="2325" yWindow="2355" windowWidth="21600" windowHeight="11835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3" l="1"/>
  <c r="K17" i="13"/>
  <c r="K18" i="13"/>
  <c r="K19" i="13"/>
  <c r="K20" i="13"/>
  <c r="K21" i="13"/>
  <c r="K22" i="13"/>
  <c r="K23" i="13"/>
  <c r="K15" i="13"/>
  <c r="J16" i="13"/>
  <c r="J17" i="13"/>
  <c r="J18" i="13"/>
  <c r="J19" i="13"/>
  <c r="J20" i="13"/>
  <c r="J21" i="13"/>
  <c r="J22" i="13"/>
  <c r="J23" i="13"/>
  <c r="J15" i="13"/>
  <c r="I16" i="13"/>
  <c r="I17" i="13"/>
  <c r="I18" i="13"/>
  <c r="I19" i="13"/>
  <c r="I20" i="13"/>
  <c r="I21" i="13"/>
  <c r="I22" i="13"/>
  <c r="I23" i="13"/>
  <c r="I15" i="13"/>
  <c r="H16" i="13"/>
  <c r="H17" i="13"/>
  <c r="H18" i="13"/>
  <c r="H19" i="13"/>
  <c r="H20" i="13"/>
  <c r="H21" i="13"/>
  <c r="H22" i="13"/>
  <c r="H23" i="13"/>
  <c r="H15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1" i="1"/>
  <c r="J22" i="1"/>
  <c r="J23" i="1"/>
  <c r="J24" i="1"/>
  <c r="J25" i="1"/>
  <c r="J26" i="1"/>
  <c r="J27" i="1"/>
  <c r="J28" i="1"/>
  <c r="J20" i="1"/>
  <c r="K20" i="1"/>
  <c r="K2" i="1" a="1"/>
  <c r="K2" i="1" s="1"/>
  <c r="J2" i="1" a="1"/>
  <c r="J2" i="1" s="1"/>
  <c r="J14" i="6"/>
  <c r="J2" i="6" a="1"/>
  <c r="J2" i="6" s="1"/>
  <c r="M2" i="3" a="1"/>
  <c r="M2" i="3" s="1"/>
  <c r="J2" i="3" a="1"/>
  <c r="J2" i="3" s="1"/>
  <c r="M2" i="4" a="1"/>
  <c r="M2" i="4" s="1"/>
  <c r="L2" i="4" a="1"/>
  <c r="L2" i="4" s="1"/>
  <c r="J3" i="2"/>
  <c r="J4" i="2"/>
  <c r="J5" i="2"/>
  <c r="J6" i="2"/>
  <c r="J7" i="2"/>
  <c r="J8" i="2"/>
  <c r="J9" i="2"/>
  <c r="J10" i="2"/>
  <c r="J2" i="2"/>
  <c r="K2" i="4" a="1"/>
  <c r="K2" i="4" s="1"/>
  <c r="K2" i="8" a="1"/>
  <c r="K2" i="8" s="1"/>
  <c r="J2" i="8" a="1"/>
  <c r="J2" i="8" s="1"/>
  <c r="K3" i="9"/>
  <c r="J3" i="9"/>
  <c r="K2" i="9"/>
  <c r="J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<sst xmlns="http://schemas.openxmlformats.org/spreadsheetml/2006/main" count="696" uniqueCount="108">
  <si>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</si>
  <si>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</si>
  <si>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</si>
  <si>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</si>
  <si>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</si>
  <si>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</si>
  <si>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</si>
  <si>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</si>
  <si>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</si>
  <si>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</si>
  <si>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</si>
  <si>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</si>
  <si>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</si>
  <si>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</si>
  <si>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</si>
  <si>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</si>
  <si>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</si>
  <si>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</si>
  <si>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</si>
  <si>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</si>
  <si>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</si>
  <si>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</si>
  <si>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</si>
  <si>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</si>
  <si>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</si>
  <si>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</si>
  <si>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</si>
  <si>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</si>
  <si>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</si>
  <si>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</si>
  <si>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</si>
  <si>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</si>
  <si>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</si>
  <si>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</si>
  <si>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</si>
  <si>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</si>
  <si>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</si>
  <si>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</si>
  <si>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</si>
  <si>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</si>
  <si>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</si>
  <si>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</si>
  <si>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</si>
  <si>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</si>
  <si>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</si>
  <si>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</si>
  <si>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</si>
  <si>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</si>
  <si>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</si>
  <si>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</si>
  <si>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</si>
  <si>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</si>
  <si>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</si>
  <si>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</si>
  <si>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</si>
  <si>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</si>
  <si>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</si>
  <si>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</si>
  <si>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</si>
  <si>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</si>
  <si>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</si>
  <si>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</si>
  <si>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</si>
  <si>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</si>
  <si>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</si>
  <si>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</si>
  <si>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</si>
  <si>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</si>
  <si>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</si>
  <si>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</si>
  <si>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</si>
  <si>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</si>
  <si>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</si>
  <si>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</si>
  <si>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</si>
  <si>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</si>
  <si>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</si>
  <si>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</si>
  <si>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</si>
  <si>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</si>
  <si>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</si>
  <si>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</si>
  <si>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</si>
  <si>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</si>
  <si>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</si>
  <si>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</si>
  <si>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</si>
  <si>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</si>
  <si>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В условиях формул ЕСЛИ и ЕСЛИМН не работают подстановочные символы (*, ? и ~)</t>
  </si>
  <si>
    <t>Для обработки ошибок (#Н/Д) можно обернуть формулы в ЕСЛИОШИБКА</t>
  </si>
  <si>
    <t>Для получения дня, месяца и года из даты также есть формулы ДЕНЬ, МЕСЯЦ и ГОД (все зависит от формата даных)</t>
  </si>
  <si>
    <t>02.11.2001</t>
  </si>
  <si>
    <t>03.10.1999</t>
  </si>
  <si>
    <t>04.07.2000</t>
  </si>
  <si>
    <t>05.01.2000</t>
  </si>
  <si>
    <t>06.05.2001</t>
  </si>
  <si>
    <t>07.12.1995</t>
  </si>
  <si>
    <t>08.11.2003</t>
  </si>
  <si>
    <t>09.06.2002</t>
  </si>
  <si>
    <t>10.08.2003</t>
  </si>
  <si>
    <t xml:space="preserve">   Имя Фамилия     </t>
  </si>
  <si>
    <t>В Excel 2016 и старше рекомндуется использовать СЦЕП вместо СЦЕПИТЬ (оставлено для совместимости со старыми версиями)</t>
  </si>
  <si>
    <t>СЦЕП может конкатенировать массивы?</t>
  </si>
  <si>
    <t>(вхождения)</t>
  </si>
  <si>
    <t>И собрать дату в европейском формате формулой ДАТА</t>
  </si>
  <si>
    <t>Пришлось разделить данные по символу "/" (данные по столбцам)</t>
  </si>
  <si>
    <t>В примере даты указаны в текстовом формате по принципу МДГ</t>
  </si>
  <si>
    <t>ЧИСТРАБДНИ.МЕЖД - для настройки параметров выходных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</si>
</sst>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85" zoomScaleNormal="85" workbookViewId="0">
      <selection activeCell="F15" sqref="F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MAX(H2:H10)</f>
        <v>37933</v>
      </c>
      <c r="K2" s="4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5">
        <f>MAX(G2:G10)</f>
        <v>65000</v>
      </c>
      <c r="K3" s="5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6"/>
  <sheetViews>
    <sheetView zoomScale="85" zoomScaleNormal="85" workbookViewId="0">
      <selection activeCell="C30" sqref="C3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s="3" t="s">
        <v>25</v>
      </c>
      <c r="G2">
        <v>45000</v>
      </c>
      <c r="H2" s="1">
        <v>37197</v>
      </c>
      <c r="I2" s="1">
        <v>42253</v>
      </c>
      <c r="J2" s="6" t="str" cm="1">
        <f t="array" ref="J2:J10">IF(D2:D10&gt;30,"Старый","Молодой")</f>
        <v>Молодой</v>
      </c>
      <c r="K2" s="6" t="str" cm="1">
        <f t="array" ref="K2:K10">_xlfn.IFS(F2:F10="Salesman","Продажи",F2:F10="HR","Кадры",F2:F10="Regional Manager","Руководство")</f>
        <v>Продажи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s="3" t="s">
        <v>27</v>
      </c>
      <c r="G3">
        <v>36000</v>
      </c>
      <c r="H3" s="1">
        <v>36436</v>
      </c>
      <c r="I3" s="1">
        <v>42287</v>
      </c>
      <c r="J3" t="str">
        <v>Молодой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s="3" t="s">
        <v>25</v>
      </c>
      <c r="G4">
        <v>63000</v>
      </c>
      <c r="H4" s="1">
        <v>36711</v>
      </c>
      <c r="I4" s="1">
        <v>42986</v>
      </c>
      <c r="J4" t="str">
        <v>Молодой</v>
      </c>
      <c r="K4" t="str">
        <v>Продажи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s="3" t="s">
        <v>29</v>
      </c>
      <c r="G5">
        <v>47000</v>
      </c>
      <c r="H5" s="1">
        <v>36530</v>
      </c>
      <c r="I5" s="1">
        <v>42341</v>
      </c>
      <c r="J5" t="str">
        <v>Старый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s="3" t="s">
        <v>30</v>
      </c>
      <c r="G6">
        <v>50000</v>
      </c>
      <c r="H6" s="1">
        <v>37017</v>
      </c>
      <c r="I6" s="1">
        <v>42977</v>
      </c>
      <c r="J6" t="str">
        <v>Старый</v>
      </c>
      <c r="K6" t="str">
        <v>Кадры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s="3" t="s">
        <v>31</v>
      </c>
      <c r="G7">
        <v>65000</v>
      </c>
      <c r="H7" s="1">
        <v>35040</v>
      </c>
      <c r="I7" s="1">
        <v>41528</v>
      </c>
      <c r="J7" t="str">
        <v>Старый</v>
      </c>
      <c r="K7" t="str">
        <v>Руководство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s="3" t="s">
        <v>32</v>
      </c>
      <c r="G8">
        <v>41000</v>
      </c>
      <c r="H8" s="1">
        <v>37933</v>
      </c>
      <c r="I8" s="1">
        <v>41551</v>
      </c>
      <c r="J8" t="str">
        <v>Старый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s="3" t="s">
        <v>25</v>
      </c>
      <c r="G9">
        <v>48000</v>
      </c>
      <c r="H9" s="1">
        <v>37416</v>
      </c>
      <c r="I9" s="1">
        <v>42116</v>
      </c>
      <c r="J9" t="str">
        <v>Старый</v>
      </c>
      <c r="K9" t="str">
        <v>Продажи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s="3" t="s">
        <v>29</v>
      </c>
      <c r="G10">
        <v>42000</v>
      </c>
      <c r="H10" s="1">
        <v>37843</v>
      </c>
      <c r="I10" s="1">
        <v>40800</v>
      </c>
      <c r="J10" t="str">
        <v>Старый</v>
      </c>
      <c r="K10" t="e">
        <v>#N/A</v>
      </c>
    </row>
    <row r="15" spans="1:11" x14ac:dyDescent="0.25">
      <c r="A15" t="s">
        <v>88</v>
      </c>
    </row>
    <row r="16" spans="1:11" x14ac:dyDescent="0.25">
      <c r="A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70" zoomScaleNormal="70" workbookViewId="0">
      <selection activeCell="I15" sqref="I15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>
        <f>LEN(C2)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6">
        <f t="shared" ref="J3:J10" si="0">LEN(C3)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6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6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6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6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6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6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4"/>
  <sheetViews>
    <sheetView zoomScale="70" zoomScaleNormal="70" workbookViewId="0">
      <selection activeCell="A15" sqref="A15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s="6" t="str" cm="1">
        <f t="array" ref="K2:K10">LEFT(B2:B10,3)</f>
        <v>Jim</v>
      </c>
      <c r="L2" s="6" t="str" cm="1">
        <f t="array" ref="L2:L10">RIGHT(A2:A10,1)</f>
        <v>1</v>
      </c>
      <c r="M2" s="6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4" spans="1:13" x14ac:dyDescent="0.25">
      <c r="A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zoomScale="85" zoomScaleNormal="85" workbookViewId="0">
      <selection activeCell="H16" sqref="H1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 cm="1">
        <f t="array" ref="J2:J10">TEXT(H2:H10,"ДД.ММ.ГГГГ")</f>
        <v>02.11.2001</v>
      </c>
      <c r="K2" s="3"/>
      <c r="L2" t="s">
        <v>91</v>
      </c>
      <c r="M2" s="6" t="str" cm="1">
        <f t="array" ref="M2:M10">RIGHT(L2:L10,4)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03.10.1999</v>
      </c>
      <c r="K3" s="3"/>
      <c r="L3" t="s">
        <v>92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04.07.2000</v>
      </c>
      <c r="K4" s="3"/>
      <c r="L4" t="s">
        <v>93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05.01.2000</v>
      </c>
      <c r="K5" s="3"/>
      <c r="L5" t="s">
        <v>94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06.05.2001</v>
      </c>
      <c r="K6" s="3"/>
      <c r="L6" t="s">
        <v>95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07.12.1995</v>
      </c>
      <c r="K7" s="3"/>
      <c r="L7" t="s">
        <v>96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08.11.2003</v>
      </c>
      <c r="K8" s="3"/>
      <c r="L8" t="s">
        <v>97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09.06.2002</v>
      </c>
      <c r="K9" s="3"/>
      <c r="L9" t="s">
        <v>98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10.08.2003</v>
      </c>
      <c r="K10" s="3"/>
      <c r="L10" t="s">
        <v>99</v>
      </c>
      <c r="M10" t="str"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4"/>
  <sheetViews>
    <sheetView zoomScale="85" zoomScaleNormal="85" workbookViewId="0">
      <selection activeCell="G20" sqref="G2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  <row r="14" spans="1:11" x14ac:dyDescent="0.25">
      <c r="C14" t="s">
        <v>100</v>
      </c>
      <c r="J14" s="6" t="str">
        <f>TRIM(C14)</f>
        <v>Имя Фамилия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28"/>
  <sheetViews>
    <sheetView zoomScale="85" zoomScaleNormal="85" workbookViewId="0">
      <selection activeCell="I17" sqref="I17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 cm="1">
        <f t="array" ref="J2:J10">CONCATENATE(B2:B10," ",C2:C10)</f>
        <v>Jim Halpert</v>
      </c>
      <c r="K2" s="6" t="str" cm="1">
        <f t="array" ref="K2:K10">CONCATENATE(B2:B10,".",C2:C10,"@yandex.ru")</f>
        <v>Jim.Halpert@yandex.ru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Pam.Beasley@yandex.ru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Dwight.Schrute@yandex.ru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Angela.Martin@yandex.ru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Toby.Flenderson@yandex.ru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Michael.Scott@yandex.ru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Meredith.Palmer@yandex.ru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Stanley.Hudson@yandex.ru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Kevin.Malone@yandex.ru</v>
      </c>
    </row>
    <row r="14" spans="1:11" x14ac:dyDescent="0.25">
      <c r="A14" t="s">
        <v>101</v>
      </c>
    </row>
    <row r="15" spans="1:11" x14ac:dyDescent="0.25">
      <c r="A15" t="s">
        <v>102</v>
      </c>
    </row>
    <row r="19" spans="1:11" x14ac:dyDescent="0.25">
      <c r="A19" t="s">
        <v>20</v>
      </c>
      <c r="B19" t="s">
        <v>0</v>
      </c>
      <c r="C19" t="s">
        <v>1</v>
      </c>
      <c r="D19" t="s">
        <v>23</v>
      </c>
      <c r="E19" t="s">
        <v>24</v>
      </c>
      <c r="F19" t="s">
        <v>21</v>
      </c>
      <c r="G19" t="s">
        <v>22</v>
      </c>
      <c r="H19" t="s">
        <v>36</v>
      </c>
      <c r="I19" t="s">
        <v>37</v>
      </c>
      <c r="J19" t="s">
        <v>18</v>
      </c>
    </row>
    <row r="20" spans="1:11" x14ac:dyDescent="0.25">
      <c r="A20">
        <v>1001</v>
      </c>
      <c r="B20" t="s">
        <v>2</v>
      </c>
      <c r="C20" t="s">
        <v>3</v>
      </c>
      <c r="D20">
        <v>30</v>
      </c>
      <c r="E20" t="s">
        <v>26</v>
      </c>
      <c r="F20" t="s">
        <v>25</v>
      </c>
      <c r="G20">
        <v>45000</v>
      </c>
      <c r="H20" s="1">
        <v>37197</v>
      </c>
      <c r="I20" s="1">
        <v>42253</v>
      </c>
      <c r="J20" s="6" t="str">
        <f>_xlfn.CONCAT(B20," ",C20)</f>
        <v>Jim Halpert</v>
      </c>
      <c r="K20" s="6" t="str">
        <f>_xlfn.CONCAT(B20:B28," ",C20:C28)</f>
        <v>JimPamDwightAngelaTobyMichaelMeredithStanleyKevin HalpertBeasleySchruteMartinFlendersonScottPalmerHudsonMalone</v>
      </c>
    </row>
    <row r="21" spans="1:11" x14ac:dyDescent="0.25">
      <c r="A21">
        <v>1002</v>
      </c>
      <c r="B21" t="s">
        <v>4</v>
      </c>
      <c r="C21" t="s">
        <v>5</v>
      </c>
      <c r="D21">
        <v>30</v>
      </c>
      <c r="E21" t="s">
        <v>28</v>
      </c>
      <c r="F21" t="s">
        <v>27</v>
      </c>
      <c r="G21">
        <v>36000</v>
      </c>
      <c r="H21" s="1">
        <v>36436</v>
      </c>
      <c r="I21" s="1">
        <v>42287</v>
      </c>
      <c r="J21" s="6" t="str">
        <f t="shared" ref="J21:J28" si="0">_xlfn.CONCAT(B21," ",C21)</f>
        <v>Pam Beasley</v>
      </c>
    </row>
    <row r="22" spans="1:11" x14ac:dyDescent="0.25">
      <c r="A22">
        <v>1003</v>
      </c>
      <c r="B22" t="s">
        <v>6</v>
      </c>
      <c r="C22" t="s">
        <v>7</v>
      </c>
      <c r="D22">
        <v>29</v>
      </c>
      <c r="E22" t="s">
        <v>26</v>
      </c>
      <c r="F22" t="s">
        <v>25</v>
      </c>
      <c r="G22">
        <v>63000</v>
      </c>
      <c r="H22" s="1">
        <v>36711</v>
      </c>
      <c r="I22" s="1">
        <v>42986</v>
      </c>
      <c r="J22" s="6" t="str">
        <f t="shared" si="0"/>
        <v>Dwight Schrute</v>
      </c>
    </row>
    <row r="23" spans="1:11" x14ac:dyDescent="0.25">
      <c r="A23">
        <v>1004</v>
      </c>
      <c r="B23" t="s">
        <v>13</v>
      </c>
      <c r="C23" t="s">
        <v>12</v>
      </c>
      <c r="D23">
        <v>31</v>
      </c>
      <c r="E23" t="s">
        <v>28</v>
      </c>
      <c r="F23" t="s">
        <v>29</v>
      </c>
      <c r="G23">
        <v>47000</v>
      </c>
      <c r="H23" s="1">
        <v>36530</v>
      </c>
      <c r="I23" s="1">
        <v>42341</v>
      </c>
      <c r="J23" s="6" t="str">
        <f t="shared" si="0"/>
        <v>Angela Martin</v>
      </c>
    </row>
    <row r="24" spans="1:11" x14ac:dyDescent="0.25">
      <c r="A24">
        <v>1005</v>
      </c>
      <c r="B24" t="s">
        <v>14</v>
      </c>
      <c r="C24" t="s">
        <v>15</v>
      </c>
      <c r="D24">
        <v>32</v>
      </c>
      <c r="E24" t="s">
        <v>26</v>
      </c>
      <c r="F24" t="s">
        <v>30</v>
      </c>
      <c r="G24">
        <v>50000</v>
      </c>
      <c r="H24" s="1">
        <v>37017</v>
      </c>
      <c r="I24" s="1">
        <v>42977</v>
      </c>
      <c r="J24" s="6" t="str">
        <f t="shared" si="0"/>
        <v>Toby Flenderson</v>
      </c>
    </row>
    <row r="25" spans="1:11" x14ac:dyDescent="0.25">
      <c r="A25">
        <v>1006</v>
      </c>
      <c r="B25" t="s">
        <v>8</v>
      </c>
      <c r="C25" t="s">
        <v>9</v>
      </c>
      <c r="D25">
        <v>35</v>
      </c>
      <c r="E25" t="s">
        <v>26</v>
      </c>
      <c r="F25" t="s">
        <v>31</v>
      </c>
      <c r="G25">
        <v>65000</v>
      </c>
      <c r="H25" s="1">
        <v>35040</v>
      </c>
      <c r="I25" s="1">
        <v>41528</v>
      </c>
      <c r="J25" s="6" t="str">
        <f t="shared" si="0"/>
        <v>Michael Scott</v>
      </c>
    </row>
    <row r="26" spans="1:11" x14ac:dyDescent="0.25">
      <c r="A26">
        <v>1007</v>
      </c>
      <c r="B26" t="s">
        <v>33</v>
      </c>
      <c r="C26" t="s">
        <v>34</v>
      </c>
      <c r="D26">
        <v>32</v>
      </c>
      <c r="E26" t="s">
        <v>28</v>
      </c>
      <c r="F26" t="s">
        <v>32</v>
      </c>
      <c r="G26">
        <v>41000</v>
      </c>
      <c r="H26" s="1">
        <v>37933</v>
      </c>
      <c r="I26" s="1">
        <v>41551</v>
      </c>
      <c r="J26" s="6" t="str">
        <f t="shared" si="0"/>
        <v>Meredith Palmer</v>
      </c>
    </row>
    <row r="27" spans="1:11" x14ac:dyDescent="0.25">
      <c r="A27">
        <v>1008</v>
      </c>
      <c r="B27" t="s">
        <v>16</v>
      </c>
      <c r="C27" t="s">
        <v>17</v>
      </c>
      <c r="D27">
        <v>38</v>
      </c>
      <c r="E27" t="s">
        <v>26</v>
      </c>
      <c r="F27" t="s">
        <v>25</v>
      </c>
      <c r="G27">
        <v>48000</v>
      </c>
      <c r="H27" s="1">
        <v>37416</v>
      </c>
      <c r="I27" s="1">
        <v>42116</v>
      </c>
      <c r="J27" s="6" t="str">
        <f t="shared" si="0"/>
        <v>Stanley Hudson</v>
      </c>
    </row>
    <row r="28" spans="1:11" x14ac:dyDescent="0.25">
      <c r="A28">
        <v>1009</v>
      </c>
      <c r="B28" t="s">
        <v>10</v>
      </c>
      <c r="C28" t="s">
        <v>11</v>
      </c>
      <c r="D28">
        <v>31</v>
      </c>
      <c r="E28" t="s">
        <v>26</v>
      </c>
      <c r="F28" t="s">
        <v>29</v>
      </c>
      <c r="G28">
        <v>42000</v>
      </c>
      <c r="H28" s="1">
        <v>37843</v>
      </c>
      <c r="I28" s="1">
        <v>40800</v>
      </c>
      <c r="J28" s="6" t="str">
        <f t="shared" si="0"/>
        <v>Kevin Malone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zoomScale="70" zoomScaleNormal="70" workbookViewId="0">
      <selection activeCell="I18" sqref="I18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  <c r="M1" s="7" t="s">
        <v>103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s="6" t="str" cm="1">
        <f t="array" ref="J2:J10">SUBSTITUTE(H2:H10,"/",".",1)</f>
        <v>11.2/2001</v>
      </c>
      <c r="K2" s="6" t="str" cm="1">
        <f t="array" ref="K2:K10">SUBSTITUTE(H2:H10,"/",".",2)</f>
        <v>11/2.2001</v>
      </c>
      <c r="L2" s="6" t="str" cm="1">
        <f t="array" ref="L2:L10">SUBSTITUTE(H2:H10,"/",".")</f>
        <v>11.2.2001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10.3/1999</v>
      </c>
      <c r="K3" t="str">
        <v>10/3.1999</v>
      </c>
      <c r="L3" t="str">
        <v>10.3.1999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7.4/2000</v>
      </c>
      <c r="K4" t="str">
        <v>7/4.2000</v>
      </c>
      <c r="L4" t="str">
        <v>7.4.2000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1.5/2000</v>
      </c>
      <c r="K5" t="str">
        <v>1/5.2000</v>
      </c>
      <c r="L5" t="str">
        <v>1.5.2000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5.6/2001</v>
      </c>
      <c r="K6" t="str">
        <v>5/6.2001</v>
      </c>
      <c r="L6" t="str">
        <v>5.6.2001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5.6/2001</v>
      </c>
      <c r="K7" t="str">
        <v>5/6.2001</v>
      </c>
      <c r="L7" t="str">
        <v>5.6.2001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11.8/2003</v>
      </c>
      <c r="K8" t="str">
        <v>11/8.2003</v>
      </c>
      <c r="L8" t="str">
        <v>11.8.2003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6.9/2002</v>
      </c>
      <c r="K9" t="str">
        <v>6/9.2002</v>
      </c>
      <c r="L9" t="str">
        <v>6.9.2002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8.10/2003</v>
      </c>
      <c r="K10" t="str">
        <v>8/10.2003</v>
      </c>
      <c r="L10" t="str">
        <v>8.10.2003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85" zoomScaleNormal="85" workbookViewId="0">
      <selection activeCell="H15" sqref="H1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>
        <f>SUM(G2:G10)</f>
        <v>437000</v>
      </c>
      <c r="K2" s="6">
        <f>SUMIF(G2:G10,"&gt;50000")</f>
        <v>128000</v>
      </c>
      <c r="L2" s="6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70" zoomScaleNormal="70" workbookViewId="0">
      <selection activeCell="L12" sqref="L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>
        <f>COUNT(G2:G10)</f>
        <v>9</v>
      </c>
      <c r="K2" s="6">
        <f>COUNTIF(G2:G10,"&gt;45000")</f>
        <v>5</v>
      </c>
      <c r="L2" s="6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35"/>
  <sheetViews>
    <sheetView tabSelected="1" zoomScale="85" zoomScaleNormal="85" workbookViewId="0">
      <selection activeCell="P2" sqref="P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  <row r="14" spans="1:11" x14ac:dyDescent="0.25">
      <c r="A14" t="s">
        <v>20</v>
      </c>
      <c r="B14" t="s">
        <v>0</v>
      </c>
      <c r="C14" t="s">
        <v>1</v>
      </c>
      <c r="D14" t="s">
        <v>23</v>
      </c>
      <c r="E14" t="s">
        <v>24</v>
      </c>
      <c r="F14" t="s">
        <v>21</v>
      </c>
      <c r="G14" s="2" t="s">
        <v>22</v>
      </c>
      <c r="H14" t="s">
        <v>36</v>
      </c>
      <c r="I14" t="s">
        <v>37</v>
      </c>
      <c r="J14" t="s">
        <v>84</v>
      </c>
      <c r="K14" t="s">
        <v>85</v>
      </c>
    </row>
    <row r="15" spans="1:11" x14ac:dyDescent="0.25">
      <c r="A15">
        <v>1001</v>
      </c>
      <c r="B15" t="s">
        <v>2</v>
      </c>
      <c r="C15" t="s">
        <v>3</v>
      </c>
      <c r="D15">
        <v>30</v>
      </c>
      <c r="E15" t="s">
        <v>26</v>
      </c>
      <c r="F15" t="s">
        <v>25</v>
      </c>
      <c r="G15" s="2">
        <v>45000</v>
      </c>
      <c r="H15" s="4">
        <f>DATE(J27,H27,I27)</f>
        <v>37197</v>
      </c>
      <c r="I15" s="4">
        <f>DATE(N27,L27,M27)</f>
        <v>42253</v>
      </c>
      <c r="J15" s="6">
        <f>_xlfn.DAYS(I15,H15)</f>
        <v>5056</v>
      </c>
      <c r="K15" s="6">
        <f>NETWORKDAYS(H15,I15)</f>
        <v>3611</v>
      </c>
    </row>
    <row r="16" spans="1:11" x14ac:dyDescent="0.25">
      <c r="A16">
        <v>1002</v>
      </c>
      <c r="B16" t="s">
        <v>4</v>
      </c>
      <c r="C16" t="s">
        <v>5</v>
      </c>
      <c r="D16">
        <v>30</v>
      </c>
      <c r="E16" t="s">
        <v>28</v>
      </c>
      <c r="F16" t="s">
        <v>27</v>
      </c>
      <c r="G16" s="2">
        <v>36000</v>
      </c>
      <c r="H16" s="4">
        <f t="shared" ref="H16:H23" si="0">DATE(J28,H28,I28)</f>
        <v>36436</v>
      </c>
      <c r="I16" s="4">
        <f t="shared" ref="I16:I23" si="1">DATE(N28,L28,M28)</f>
        <v>42287</v>
      </c>
      <c r="J16" s="6">
        <f t="shared" ref="J16:J23" si="2">_xlfn.DAYS(I16,H16)</f>
        <v>5851</v>
      </c>
      <c r="K16" s="6">
        <f t="shared" ref="K16:K23" si="3">NETWORKDAYS(H16,I16)</f>
        <v>4180</v>
      </c>
    </row>
    <row r="17" spans="1:14" x14ac:dyDescent="0.25">
      <c r="A17">
        <v>1003</v>
      </c>
      <c r="B17" t="s">
        <v>6</v>
      </c>
      <c r="C17" t="s">
        <v>7</v>
      </c>
      <c r="D17">
        <v>29</v>
      </c>
      <c r="E17" t="s">
        <v>26</v>
      </c>
      <c r="F17" t="s">
        <v>25</v>
      </c>
      <c r="G17" s="2">
        <v>63000</v>
      </c>
      <c r="H17" s="4">
        <f t="shared" si="0"/>
        <v>36711</v>
      </c>
      <c r="I17" s="4">
        <f t="shared" si="1"/>
        <v>42986</v>
      </c>
      <c r="J17" s="6">
        <f t="shared" si="2"/>
        <v>6275</v>
      </c>
      <c r="K17" s="6">
        <f t="shared" si="3"/>
        <v>4484</v>
      </c>
    </row>
    <row r="18" spans="1:14" x14ac:dyDescent="0.25">
      <c r="A18">
        <v>1004</v>
      </c>
      <c r="B18" t="s">
        <v>13</v>
      </c>
      <c r="C18" t="s">
        <v>12</v>
      </c>
      <c r="D18">
        <v>31</v>
      </c>
      <c r="E18" t="s">
        <v>28</v>
      </c>
      <c r="F18" t="s">
        <v>29</v>
      </c>
      <c r="G18" s="2">
        <v>47000</v>
      </c>
      <c r="H18" s="4">
        <f t="shared" si="0"/>
        <v>36530</v>
      </c>
      <c r="I18" s="4">
        <f t="shared" si="1"/>
        <v>42341</v>
      </c>
      <c r="J18" s="6">
        <f t="shared" si="2"/>
        <v>5811</v>
      </c>
      <c r="K18" s="6">
        <f t="shared" si="3"/>
        <v>4152</v>
      </c>
    </row>
    <row r="19" spans="1:14" x14ac:dyDescent="0.25">
      <c r="A19">
        <v>1005</v>
      </c>
      <c r="B19" t="s">
        <v>14</v>
      </c>
      <c r="C19" t="s">
        <v>15</v>
      </c>
      <c r="D19">
        <v>32</v>
      </c>
      <c r="E19" t="s">
        <v>26</v>
      </c>
      <c r="F19" t="s">
        <v>30</v>
      </c>
      <c r="G19" s="2">
        <v>50000</v>
      </c>
      <c r="H19" s="4">
        <f t="shared" si="0"/>
        <v>37017</v>
      </c>
      <c r="I19" s="4">
        <f t="shared" si="1"/>
        <v>42977</v>
      </c>
      <c r="J19" s="6">
        <f t="shared" si="2"/>
        <v>5960</v>
      </c>
      <c r="K19" s="6">
        <f t="shared" si="3"/>
        <v>4258</v>
      </c>
    </row>
    <row r="20" spans="1:14" x14ac:dyDescent="0.25">
      <c r="A20">
        <v>1006</v>
      </c>
      <c r="B20" t="s">
        <v>8</v>
      </c>
      <c r="C20" t="s">
        <v>9</v>
      </c>
      <c r="D20">
        <v>35</v>
      </c>
      <c r="E20" t="s">
        <v>26</v>
      </c>
      <c r="F20" t="s">
        <v>31</v>
      </c>
      <c r="G20" s="2">
        <v>65000</v>
      </c>
      <c r="H20" s="4">
        <f t="shared" si="0"/>
        <v>37017</v>
      </c>
      <c r="I20" s="4">
        <f t="shared" si="1"/>
        <v>41528</v>
      </c>
      <c r="J20" s="6">
        <f t="shared" si="2"/>
        <v>4511</v>
      </c>
      <c r="K20" s="6">
        <f t="shared" si="3"/>
        <v>3223</v>
      </c>
    </row>
    <row r="21" spans="1:14" x14ac:dyDescent="0.25">
      <c r="A21">
        <v>1007</v>
      </c>
      <c r="B21" t="s">
        <v>33</v>
      </c>
      <c r="C21" t="s">
        <v>34</v>
      </c>
      <c r="D21">
        <v>32</v>
      </c>
      <c r="E21" t="s">
        <v>28</v>
      </c>
      <c r="F21" t="s">
        <v>32</v>
      </c>
      <c r="G21" s="2">
        <v>41000</v>
      </c>
      <c r="H21" s="4">
        <f t="shared" si="0"/>
        <v>37933</v>
      </c>
      <c r="I21" s="4">
        <f t="shared" si="1"/>
        <v>41528</v>
      </c>
      <c r="J21" s="6">
        <f t="shared" si="2"/>
        <v>3595</v>
      </c>
      <c r="K21" s="6">
        <f t="shared" si="3"/>
        <v>2568</v>
      </c>
    </row>
    <row r="22" spans="1:14" x14ac:dyDescent="0.25">
      <c r="A22">
        <v>1008</v>
      </c>
      <c r="B22" t="s">
        <v>16</v>
      </c>
      <c r="C22" t="s">
        <v>17</v>
      </c>
      <c r="D22">
        <v>38</v>
      </c>
      <c r="E22" t="s">
        <v>26</v>
      </c>
      <c r="F22" t="s">
        <v>25</v>
      </c>
      <c r="G22" s="2">
        <v>48000</v>
      </c>
      <c r="H22" s="4">
        <f t="shared" si="0"/>
        <v>37416</v>
      </c>
      <c r="I22" s="4">
        <f t="shared" si="1"/>
        <v>42116</v>
      </c>
      <c r="J22" s="6">
        <f t="shared" si="2"/>
        <v>4700</v>
      </c>
      <c r="K22" s="6">
        <f t="shared" si="3"/>
        <v>3358</v>
      </c>
    </row>
    <row r="23" spans="1:14" x14ac:dyDescent="0.25">
      <c r="A23">
        <v>1009</v>
      </c>
      <c r="B23" t="s">
        <v>10</v>
      </c>
      <c r="C23" t="s">
        <v>11</v>
      </c>
      <c r="D23">
        <v>31</v>
      </c>
      <c r="E23" t="s">
        <v>26</v>
      </c>
      <c r="F23" t="s">
        <v>29</v>
      </c>
      <c r="G23" s="2">
        <v>42000</v>
      </c>
      <c r="H23" s="4">
        <f t="shared" si="0"/>
        <v>37843</v>
      </c>
      <c r="I23" s="4">
        <f t="shared" si="1"/>
        <v>42116</v>
      </c>
      <c r="J23" s="6">
        <f t="shared" si="2"/>
        <v>4273</v>
      </c>
      <c r="K23" s="6">
        <f t="shared" si="3"/>
        <v>3053</v>
      </c>
    </row>
    <row r="27" spans="1:14" x14ac:dyDescent="0.25">
      <c r="A27" t="s">
        <v>106</v>
      </c>
      <c r="H27">
        <v>11</v>
      </c>
      <c r="I27">
        <v>2</v>
      </c>
      <c r="J27">
        <v>2001</v>
      </c>
      <c r="L27">
        <v>9</v>
      </c>
      <c r="M27">
        <v>6</v>
      </c>
      <c r="N27">
        <v>2015</v>
      </c>
    </row>
    <row r="28" spans="1:14" x14ac:dyDescent="0.25">
      <c r="A28" t="s">
        <v>105</v>
      </c>
      <c r="H28">
        <v>10</v>
      </c>
      <c r="I28">
        <v>3</v>
      </c>
      <c r="J28">
        <v>1999</v>
      </c>
      <c r="L28">
        <v>10</v>
      </c>
      <c r="M28">
        <v>10</v>
      </c>
      <c r="N28">
        <v>2015</v>
      </c>
    </row>
    <row r="29" spans="1:14" x14ac:dyDescent="0.25">
      <c r="A29" t="s">
        <v>104</v>
      </c>
      <c r="H29">
        <v>7</v>
      </c>
      <c r="I29">
        <v>4</v>
      </c>
      <c r="J29">
        <v>2000</v>
      </c>
      <c r="L29">
        <v>9</v>
      </c>
      <c r="M29">
        <v>8</v>
      </c>
      <c r="N29">
        <v>2017</v>
      </c>
    </row>
    <row r="30" spans="1:14" x14ac:dyDescent="0.25">
      <c r="H30">
        <v>1</v>
      </c>
      <c r="I30">
        <v>5</v>
      </c>
      <c r="J30">
        <v>2000</v>
      </c>
      <c r="L30">
        <v>12</v>
      </c>
      <c r="M30">
        <v>3</v>
      </c>
      <c r="N30">
        <v>2015</v>
      </c>
    </row>
    <row r="31" spans="1:14" x14ac:dyDescent="0.25">
      <c r="H31">
        <v>5</v>
      </c>
      <c r="I31">
        <v>6</v>
      </c>
      <c r="J31">
        <v>2001</v>
      </c>
      <c r="L31">
        <v>8</v>
      </c>
      <c r="M31">
        <v>30</v>
      </c>
      <c r="N31">
        <v>2017</v>
      </c>
    </row>
    <row r="32" spans="1:14" x14ac:dyDescent="0.25">
      <c r="H32">
        <v>5</v>
      </c>
      <c r="I32">
        <v>6</v>
      </c>
      <c r="J32">
        <v>2001</v>
      </c>
      <c r="L32">
        <v>9</v>
      </c>
      <c r="M32">
        <v>11</v>
      </c>
      <c r="N32">
        <v>2013</v>
      </c>
    </row>
    <row r="33" spans="1:14" x14ac:dyDescent="0.25">
      <c r="A33" t="s">
        <v>107</v>
      </c>
      <c r="H33">
        <v>11</v>
      </c>
      <c r="I33">
        <v>8</v>
      </c>
      <c r="J33">
        <v>2003</v>
      </c>
      <c r="L33">
        <v>9</v>
      </c>
      <c r="M33">
        <v>11</v>
      </c>
      <c r="N33">
        <v>2013</v>
      </c>
    </row>
    <row r="34" spans="1:14" x14ac:dyDescent="0.25">
      <c r="H34">
        <v>6</v>
      </c>
      <c r="I34">
        <v>9</v>
      </c>
      <c r="J34">
        <v>2002</v>
      </c>
      <c r="L34">
        <v>4</v>
      </c>
      <c r="M34">
        <v>22</v>
      </c>
      <c r="N34">
        <v>2015</v>
      </c>
    </row>
    <row r="35" spans="1:14" x14ac:dyDescent="0.25">
      <c r="H35">
        <v>8</v>
      </c>
      <c r="I35">
        <v>10</v>
      </c>
      <c r="J35">
        <v>2003</v>
      </c>
      <c r="L35">
        <v>4</v>
      </c>
      <c r="M35">
        <v>22</v>
      </c>
      <c r="N35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Андрей Соболев</cp:lastModifiedBy>
  <dcterms:created xsi:type="dcterms:W3CDTF">2021-12-16T14:18:34Z</dcterms:created>
  <dcterms:modified xsi:type="dcterms:W3CDTF">2023-05-07T10:02:34Z</dcterms:modified>
</cp:coreProperties>
</file>