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Tech" sheetId="1" r:id="rId1"/>
    <sheet name="D" sheetId="4" r:id="rId2"/>
    <sheet name="Esquema de Variables" sheetId="5" r:id="rId3"/>
    <sheet name="Solution" sheetId="6" r:id="rId4"/>
    <sheet name="Graficos" sheetId="7" r:id="rId5"/>
    <sheet name="demanda" sheetId="8" r:id="rId6"/>
  </sheets>
  <calcPr calcId="152511"/>
</workbook>
</file>

<file path=xl/calcChain.xml><?xml version="1.0" encoding="utf-8"?>
<calcChain xmlns="http://schemas.openxmlformats.org/spreadsheetml/2006/main">
  <c r="C49" i="4" l="1"/>
  <c r="C43" i="4"/>
  <c r="C27" i="4"/>
  <c r="C28" i="4" s="1"/>
  <c r="C45" i="4" l="1"/>
  <c r="C29" i="4"/>
  <c r="C44" i="4"/>
  <c r="C16" i="6"/>
  <c r="B16" i="6"/>
  <c r="D15" i="6"/>
  <c r="D16" i="6" s="1"/>
  <c r="C30" i="4" l="1"/>
  <c r="C46" i="4"/>
  <c r="B31" i="8"/>
  <c r="B30" i="8"/>
  <c r="B29" i="8"/>
  <c r="B28" i="8"/>
  <c r="B27" i="8"/>
  <c r="B26" i="8"/>
  <c r="B25" i="8"/>
  <c r="B5" i="8"/>
  <c r="B24" i="8" s="1"/>
  <c r="B23" i="8"/>
  <c r="B19" i="8"/>
  <c r="B20" i="8" s="1"/>
  <c r="B21" i="8" s="1"/>
  <c r="B22" i="8" s="1"/>
  <c r="B16" i="8"/>
  <c r="B17" i="8" s="1"/>
  <c r="B18" i="8" s="1"/>
  <c r="B15" i="8"/>
  <c r="B14" i="8"/>
  <c r="B13" i="8"/>
  <c r="B3" i="8"/>
  <c r="B2" i="8"/>
  <c r="B4" i="8"/>
  <c r="B7" i="8"/>
  <c r="B8" i="8"/>
  <c r="B9" i="8" s="1"/>
  <c r="B10" i="8" s="1"/>
  <c r="B11" i="8" s="1"/>
  <c r="B12" i="8" s="1"/>
  <c r="B6" i="8"/>
  <c r="C31" i="4" l="1"/>
  <c r="C48" i="4" s="1"/>
  <c r="C47" i="4"/>
  <c r="C25" i="4"/>
  <c r="C19" i="4" l="1"/>
  <c r="C3" i="4" l="1"/>
  <c r="C4" i="4" l="1"/>
  <c r="C21" i="4" s="1"/>
  <c r="C20" i="4"/>
  <c r="C5" i="4"/>
  <c r="E7" i="5"/>
  <c r="F7" i="5" s="1"/>
  <c r="G7" i="5" s="1"/>
  <c r="H7" i="5" s="1"/>
  <c r="I7" i="5" s="1"/>
  <c r="J7" i="5" s="1"/>
  <c r="K7" i="5" s="1"/>
  <c r="L7" i="5" s="1"/>
  <c r="C6" i="4" l="1"/>
  <c r="C22" i="4"/>
  <c r="E16" i="1"/>
  <c r="D16" i="1"/>
  <c r="C16" i="1"/>
  <c r="E10" i="1"/>
  <c r="E15" i="1" s="1"/>
  <c r="D10" i="1"/>
  <c r="D15" i="1" s="1"/>
  <c r="C10" i="1"/>
  <c r="C15" i="1" s="1"/>
  <c r="B10" i="1"/>
  <c r="B15" i="1" s="1"/>
  <c r="B8" i="1"/>
  <c r="B16" i="1" s="1"/>
  <c r="C7" i="4" l="1"/>
  <c r="C24" i="4" s="1"/>
  <c r="C23" i="4"/>
  <c r="N7" i="5"/>
</calcChain>
</file>

<file path=xl/sharedStrings.xml><?xml version="1.0" encoding="utf-8"?>
<sst xmlns="http://schemas.openxmlformats.org/spreadsheetml/2006/main" count="83" uniqueCount="73">
  <si>
    <t>Power and heat
technologies</t>
  </si>
  <si>
    <t>Usefull life span
(h)</t>
  </si>
  <si>
    <t>Maximun heat to power rate
()</t>
  </si>
  <si>
    <t>AnnuF</t>
  </si>
  <si>
    <t>Coef1</t>
  </si>
  <si>
    <t xml:space="preserve"> Costo inversion
($/kWe)</t>
  </si>
  <si>
    <t>Stirling</t>
  </si>
  <si>
    <t>PV panel</t>
  </si>
  <si>
    <t>Elect Storage</t>
  </si>
  <si>
    <t>Heat Storage</t>
  </si>
  <si>
    <t>Demand</t>
  </si>
  <si>
    <t>Capacidades</t>
  </si>
  <si>
    <t>Potencias</t>
  </si>
  <si>
    <t>PHP</t>
  </si>
  <si>
    <t>Calor</t>
  </si>
  <si>
    <t>HHP</t>
  </si>
  <si>
    <t>HS2</t>
  </si>
  <si>
    <t>Capital Coef</t>
  </si>
  <si>
    <t>Fuel Cost($/kWh)</t>
  </si>
  <si>
    <t>Fuel specific consumption
(kWh/kWeh)</t>
  </si>
  <si>
    <t>Disponibilidad</t>
  </si>
  <si>
    <t>PV</t>
  </si>
  <si>
    <t>ES</t>
  </si>
  <si>
    <t>PS2</t>
  </si>
  <si>
    <t>P2S</t>
  </si>
  <si>
    <t xml:space="preserve">Electric Storage </t>
  </si>
  <si>
    <t>H2S</t>
  </si>
  <si>
    <t>HS</t>
  </si>
  <si>
    <t>Charge Factor</t>
  </si>
  <si>
    <t>Recover Factor</t>
  </si>
  <si>
    <t>CPV</t>
  </si>
  <si>
    <t>CES</t>
  </si>
  <si>
    <t>CHS</t>
  </si>
  <si>
    <t>CCHP</t>
  </si>
  <si>
    <t>Efficiency out</t>
  </si>
  <si>
    <t>CHP  CPV</t>
  </si>
  <si>
    <t>CES   CHS</t>
  </si>
  <si>
    <t>Costo fijo O&amp;M %inversion</t>
  </si>
  <si>
    <t>Variable cost O&amp;M not fuel ($/kWh)</t>
  </si>
  <si>
    <t>Tasa de descuento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</si>
  <si>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</si>
  <si>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</si>
  <si>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</si>
  <si>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</si>
  <si>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</si>
  <si>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</si>
  <si>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</si>
  <si>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</si>
  <si>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</si>
  <si>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</si>
  <si>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</si>
  <si>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</si>
  <si>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</si>
  <si>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</si>
  <si>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</si>
  <si>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</si>
  <si>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</si>
  <si>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</si>
  <si>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</si>
  <si>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</si>
  <si>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</si>
  <si>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</si>
  <si>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</si>
  <si>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</si>
  <si>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Electric load(kWeh/h)</t>
  </si>
  <si>
    <t>Heat load(kWth/h)</t>
  </si>
  <si>
    <t>Op Cost ($)</t>
  </si>
  <si>
    <t>Comp</t>
  </si>
  <si>
    <t>Hornilla</t>
  </si>
  <si>
    <t>Tele</t>
  </si>
  <si>
    <t>Venti</t>
  </si>
  <si>
    <t>Ref</t>
  </si>
  <si>
    <t>Vatidora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</si>
</sst>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33CC"/>
      <color rgb="FF834D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Electrical</a:t>
            </a:r>
            <a:r>
              <a:rPr lang="es-ES_tradnl" baseline="0"/>
              <a:t> and Heat demand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D!$B$1</c:f>
              <c:strCache>
                <c:ptCount val="1"/>
                <c:pt idx="0">
                  <c:v>Electric load(kWeh/h)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D!$B$2:$B$25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</c:ser>
        <c:ser>
          <c:idx val="1"/>
          <c:order val="1"/>
          <c:tx>
            <c:strRef>
              <c:f>D!$C$1</c:f>
              <c:strCache>
                <c:ptCount val="1"/>
                <c:pt idx="0">
                  <c:v>Heat load(kWth/h)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D!$C$2:$C$25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02760"/>
        <c:axId val="190403144"/>
      </c:barChart>
      <c:catAx>
        <c:axId val="190402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403144"/>
        <c:crosses val="autoZero"/>
        <c:auto val="1"/>
        <c:lblAlgn val="ctr"/>
        <c:lblOffset val="100"/>
        <c:noMultiLvlLbl val="0"/>
      </c:catAx>
      <c:valAx>
        <c:axId val="19040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40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Sun </a:t>
            </a:r>
            <a:r>
              <a:rPr lang="es-ES_tradnl" sz="1800"/>
              <a:t>Aviability</a:t>
            </a:r>
            <a:r>
              <a:rPr lang="es-ES_tradn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0.2</c:v>
                </c:pt>
                <c:pt idx="7">
                  <c:v>0.6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0.95</c:v>
                </c:pt>
                <c:pt idx="15">
                  <c:v>0.9</c:v>
                </c:pt>
                <c:pt idx="16">
                  <c:v>0.8</c:v>
                </c:pt>
                <c:pt idx="17">
                  <c:v>0.6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16824"/>
        <c:axId val="191266216"/>
      </c:areaChart>
      <c:catAx>
        <c:axId val="190416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266216"/>
        <c:crosses val="autoZero"/>
        <c:auto val="1"/>
        <c:lblAlgn val="ctr"/>
        <c:lblOffset val="100"/>
        <c:noMultiLvlLbl val="0"/>
      </c:catAx>
      <c:valAx>
        <c:axId val="19126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41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Solution!$F$2:$F$49</c:f>
              <c:numCache>
                <c:formatCode>0.00</c:formatCode>
                <c:ptCount val="48"/>
                <c:pt idx="0">
                  <c:v>10.000000000000282</c:v>
                </c:pt>
                <c:pt idx="1">
                  <c:v>9.9999999999983267</c:v>
                </c:pt>
                <c:pt idx="2">
                  <c:v>10.000000000000346</c:v>
                </c:pt>
                <c:pt idx="3">
                  <c:v>10.000000000000528</c:v>
                </c:pt>
                <c:pt idx="4">
                  <c:v>10.000000000000682</c:v>
                </c:pt>
                <c:pt idx="5">
                  <c:v>9.3749999999954241</c:v>
                </c:pt>
                <c:pt idx="6">
                  <c:v>7.4999999999788871</c:v>
                </c:pt>
                <c:pt idx="7">
                  <c:v>2.4999999999359481</c:v>
                </c:pt>
                <c:pt idx="8">
                  <c:v>-8.6789533801628706E-11</c:v>
                </c:pt>
                <c:pt idx="9">
                  <c:v>-1.3322676295501878E-15</c:v>
                </c:pt>
                <c:pt idx="10">
                  <c:v>-2.0128343436454088E-12</c:v>
                </c:pt>
                <c:pt idx="11">
                  <c:v>-4.4408920985006262E-16</c:v>
                </c:pt>
                <c:pt idx="12">
                  <c:v>-7.1409544943890069E-13</c:v>
                </c:pt>
                <c:pt idx="13">
                  <c:v>-2.0472512574087887E-12</c:v>
                </c:pt>
                <c:pt idx="14">
                  <c:v>-3.3126834608765421E-12</c:v>
                </c:pt>
                <c:pt idx="15">
                  <c:v>-2.5759394617352882E-12</c:v>
                </c:pt>
                <c:pt idx="16">
                  <c:v>-2.9660370199186615E-16</c:v>
                </c:pt>
                <c:pt idx="17">
                  <c:v>2</c:v>
                </c:pt>
                <c:pt idx="18">
                  <c:v>2.1906249996657516</c:v>
                </c:pt>
                <c:pt idx="19">
                  <c:v>9.9999999999886509</c:v>
                </c:pt>
                <c:pt idx="20">
                  <c:v>9.9999999999885638</c:v>
                </c:pt>
                <c:pt idx="21">
                  <c:v>9.9999999999884661</c:v>
                </c:pt>
                <c:pt idx="22">
                  <c:v>9.9999999999883542</c:v>
                </c:pt>
                <c:pt idx="23">
                  <c:v>9.9999999999881464</c:v>
                </c:pt>
                <c:pt idx="24">
                  <c:v>9.9999999999880789</c:v>
                </c:pt>
                <c:pt idx="25">
                  <c:v>9.999999999989317</c:v>
                </c:pt>
                <c:pt idx="26">
                  <c:v>9.999999999988459</c:v>
                </c:pt>
                <c:pt idx="27">
                  <c:v>9.9999999999867999</c:v>
                </c:pt>
                <c:pt idx="28">
                  <c:v>9.9999999999859703</c:v>
                </c:pt>
                <c:pt idx="29">
                  <c:v>9.3749999999944986</c:v>
                </c:pt>
                <c:pt idx="30">
                  <c:v>7.4999999999788871</c:v>
                </c:pt>
                <c:pt idx="31">
                  <c:v>2.4999999999359481</c:v>
                </c:pt>
                <c:pt idx="32">
                  <c:v>-8.3858756435809994E-11</c:v>
                </c:pt>
                <c:pt idx="33">
                  <c:v>-3.1292746172084662E-12</c:v>
                </c:pt>
                <c:pt idx="34">
                  <c:v>-2.2204460492503131E-16</c:v>
                </c:pt>
                <c:pt idx="35">
                  <c:v>-4.4408920985006262E-16</c:v>
                </c:pt>
                <c:pt idx="36">
                  <c:v>-4.4408920985006262E-16</c:v>
                </c:pt>
                <c:pt idx="37">
                  <c:v>-4.4408920985006262E-16</c:v>
                </c:pt>
                <c:pt idx="38">
                  <c:v>-2.2204460492503131E-16</c:v>
                </c:pt>
                <c:pt idx="39">
                  <c:v>-5.5311311086825299E-13</c:v>
                </c:pt>
                <c:pt idx="40">
                  <c:v>-8.3144355926092915E-11</c:v>
                </c:pt>
                <c:pt idx="41">
                  <c:v>2</c:v>
                </c:pt>
                <c:pt idx="42">
                  <c:v>2.1906249996207929</c:v>
                </c:pt>
                <c:pt idx="43">
                  <c:v>10.000000000000597</c:v>
                </c:pt>
                <c:pt idx="44">
                  <c:v>10.000000000000597</c:v>
                </c:pt>
                <c:pt idx="45">
                  <c:v>10.000000000000597</c:v>
                </c:pt>
                <c:pt idx="46">
                  <c:v>9.9999999999971347</c:v>
                </c:pt>
                <c:pt idx="47">
                  <c:v>9.9999999999959428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Solution!$G$2:$G$49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0.62500000000527822</c:v>
                </c:pt>
                <c:pt idx="6">
                  <c:v>2.5000000000211129</c:v>
                </c:pt>
                <c:pt idx="7">
                  <c:v>7.5000000000640519</c:v>
                </c:pt>
                <c:pt idx="8">
                  <c:v>10.000000000085167</c:v>
                </c:pt>
                <c:pt idx="9">
                  <c:v>11.250000000095154</c:v>
                </c:pt>
                <c:pt idx="10">
                  <c:v>11.875000000100988</c:v>
                </c:pt>
                <c:pt idx="11">
                  <c:v>12.500000000105564</c:v>
                </c:pt>
                <c:pt idx="12">
                  <c:v>12.500000000106276</c:v>
                </c:pt>
                <c:pt idx="13">
                  <c:v>12.500000000134248</c:v>
                </c:pt>
                <c:pt idx="14">
                  <c:v>11.875000000100286</c:v>
                </c:pt>
                <c:pt idx="15">
                  <c:v>11.25000000009517</c:v>
                </c:pt>
                <c:pt idx="16">
                  <c:v>10.000000000084452</c:v>
                </c:pt>
                <c:pt idx="17">
                  <c:v>7.5000000000641265</c:v>
                </c:pt>
                <c:pt idx="18">
                  <c:v>2.5000000000211129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0.62500000000550182</c:v>
                </c:pt>
                <c:pt idx="30">
                  <c:v>2.5000000000211129</c:v>
                </c:pt>
                <c:pt idx="31">
                  <c:v>7.5000000000640519</c:v>
                </c:pt>
                <c:pt idx="32">
                  <c:v>10.000000000084452</c:v>
                </c:pt>
                <c:pt idx="33">
                  <c:v>11.250000000095008</c:v>
                </c:pt>
                <c:pt idx="34">
                  <c:v>11.875000000100286</c:v>
                </c:pt>
                <c:pt idx="35">
                  <c:v>12.500000000105564</c:v>
                </c:pt>
                <c:pt idx="36">
                  <c:v>12.500000000105564</c:v>
                </c:pt>
                <c:pt idx="37">
                  <c:v>12.500000000105564</c:v>
                </c:pt>
                <c:pt idx="38">
                  <c:v>11.875000000100286</c:v>
                </c:pt>
                <c:pt idx="39">
                  <c:v>11.250000000095005</c:v>
                </c:pt>
                <c:pt idx="40">
                  <c:v>10.000000000084452</c:v>
                </c:pt>
                <c:pt idx="41">
                  <c:v>7.5000000000641265</c:v>
                </c:pt>
                <c:pt idx="42">
                  <c:v>2.5000000000211129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Solution!$H$2:$H$49</c:f>
              <c:numCache>
                <c:formatCode>0.00</c:formatCode>
                <c:ptCount val="48"/>
                <c:pt idx="0">
                  <c:v>0</c:v>
                </c:pt>
                <c:pt idx="1">
                  <c:v>1.6731341609596172E-12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1.6221051365836942E-12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0.49999999993375838</c:v>
                </c:pt>
                <c:pt idx="18">
                  <c:v>5.3093750003131355</c:v>
                </c:pt>
                <c:pt idx="19">
                  <c:v>9.4193750148189319E-12</c:v>
                </c:pt>
                <c:pt idx="20">
                  <c:v>8.8235103337528307E-12</c:v>
                </c:pt>
                <c:pt idx="21">
                  <c:v>8.2276456526867294E-12</c:v>
                </c:pt>
                <c:pt idx="22">
                  <c:v>7.6317809716206281E-12</c:v>
                </c:pt>
                <c:pt idx="23">
                  <c:v>1.0239109759675404E-11</c:v>
                </c:pt>
                <c:pt idx="24">
                  <c:v>7.0359162905545276E-12</c:v>
                </c:pt>
                <c:pt idx="25">
                  <c:v>4.6524575662901225E-12</c:v>
                </c:pt>
                <c:pt idx="26">
                  <c:v>5.2483222473562246E-12</c:v>
                </c:pt>
                <c:pt idx="27">
                  <c:v>5.8441869284223251E-12</c:v>
                </c:pt>
                <c:pt idx="28">
                  <c:v>6.4400516094884264E-12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-5.9280042295671768E-13</c:v>
                </c:pt>
                <c:pt idx="33">
                  <c:v>-5.9605262808303621E-13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-5.9605262808303621E-13</c:v>
                </c:pt>
                <c:pt idx="40">
                  <c:v>0</c:v>
                </c:pt>
                <c:pt idx="41">
                  <c:v>0.49999999993587346</c:v>
                </c:pt>
                <c:pt idx="42">
                  <c:v>5.3093750003580942</c:v>
                </c:pt>
                <c:pt idx="43">
                  <c:v>-5.9605262808303621E-13</c:v>
                </c:pt>
                <c:pt idx="44">
                  <c:v>-5.9605262808303621E-13</c:v>
                </c:pt>
                <c:pt idx="45">
                  <c:v>-5.9605262808303621E-13</c:v>
                </c:pt>
                <c:pt idx="46">
                  <c:v>2.8648635230918195E-12</c:v>
                </c:pt>
                <c:pt idx="47">
                  <c:v>4.0565928852240221E-12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22776"/>
        <c:axId val="190729504"/>
      </c:barChart>
      <c:catAx>
        <c:axId val="190522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729504"/>
        <c:crosses val="autoZero"/>
        <c:auto val="1"/>
        <c:lblAlgn val="ctr"/>
        <c:lblOffset val="100"/>
        <c:noMultiLvlLbl val="0"/>
      </c:catAx>
      <c:valAx>
        <c:axId val="1907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52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sz="1100"/>
              <a:t>Satisfaction of the electrical demand</a:t>
            </a:r>
          </a:p>
        </c:rich>
      </c:tx>
      <c:layout>
        <c:manualLayout>
          <c:xMode val="edge"/>
          <c:yMode val="edge"/>
          <c:x val="0.26537510936132985"/>
          <c:y val="5.269036289856501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413670166229221"/>
          <c:y val="0.14766542939588492"/>
          <c:w val="0.82864107611548554"/>
          <c:h val="0.6653274869040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Solution!$F$1</c:f>
              <c:strCache>
                <c:ptCount val="1"/>
                <c:pt idx="0">
                  <c:v>PHP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Solution!$F$2:$F$25</c:f>
              <c:numCache>
                <c:formatCode>0.00</c:formatCode>
                <c:ptCount val="24"/>
                <c:pt idx="0">
                  <c:v>10.000000000000282</c:v>
                </c:pt>
                <c:pt idx="1">
                  <c:v>9.9999999999983267</c:v>
                </c:pt>
                <c:pt idx="2">
                  <c:v>10.000000000000346</c:v>
                </c:pt>
                <c:pt idx="3">
                  <c:v>10.000000000000528</c:v>
                </c:pt>
                <c:pt idx="4">
                  <c:v>10.000000000000682</c:v>
                </c:pt>
                <c:pt idx="5">
                  <c:v>9.3749999999954241</c:v>
                </c:pt>
                <c:pt idx="6">
                  <c:v>7.4999999999788871</c:v>
                </c:pt>
                <c:pt idx="7">
                  <c:v>2.4999999999359481</c:v>
                </c:pt>
                <c:pt idx="8">
                  <c:v>-8.6789533801628706E-11</c:v>
                </c:pt>
                <c:pt idx="9">
                  <c:v>-1.3322676295501878E-15</c:v>
                </c:pt>
                <c:pt idx="10">
                  <c:v>-2.0128343436454088E-12</c:v>
                </c:pt>
                <c:pt idx="11">
                  <c:v>-4.4408920985006262E-16</c:v>
                </c:pt>
                <c:pt idx="12">
                  <c:v>-7.1409544943890069E-13</c:v>
                </c:pt>
                <c:pt idx="13">
                  <c:v>-2.0472512574087887E-12</c:v>
                </c:pt>
                <c:pt idx="14">
                  <c:v>-3.3126834608765421E-12</c:v>
                </c:pt>
                <c:pt idx="15">
                  <c:v>-2.5759394617352882E-12</c:v>
                </c:pt>
                <c:pt idx="16">
                  <c:v>-2.9660370199186615E-16</c:v>
                </c:pt>
                <c:pt idx="17">
                  <c:v>2</c:v>
                </c:pt>
                <c:pt idx="18">
                  <c:v>2.1906249996657516</c:v>
                </c:pt>
                <c:pt idx="19">
                  <c:v>9.9999999999886509</c:v>
                </c:pt>
                <c:pt idx="20">
                  <c:v>9.9999999999885638</c:v>
                </c:pt>
                <c:pt idx="21">
                  <c:v>9.9999999999884661</c:v>
                </c:pt>
                <c:pt idx="22">
                  <c:v>9.9999999999883542</c:v>
                </c:pt>
                <c:pt idx="23">
                  <c:v>9.9999999999881464</c:v>
                </c:pt>
              </c:numCache>
            </c:numRef>
          </c:val>
        </c:ser>
        <c:ser>
          <c:idx val="1"/>
          <c:order val="1"/>
          <c:tx>
            <c:strRef>
              <c:f>Solution!$G$1</c:f>
              <c:strCache>
                <c:ptCount val="1"/>
                <c:pt idx="0">
                  <c:v>PV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Solution!$G$2:$G$25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0.62500000000527822</c:v>
                </c:pt>
                <c:pt idx="6">
                  <c:v>2.5000000000211129</c:v>
                </c:pt>
                <c:pt idx="7">
                  <c:v>7.5000000000640519</c:v>
                </c:pt>
                <c:pt idx="8">
                  <c:v>10.000000000085167</c:v>
                </c:pt>
                <c:pt idx="9">
                  <c:v>11.250000000095154</c:v>
                </c:pt>
                <c:pt idx="10">
                  <c:v>11.875000000100988</c:v>
                </c:pt>
                <c:pt idx="11">
                  <c:v>12.500000000105564</c:v>
                </c:pt>
                <c:pt idx="12">
                  <c:v>12.500000000106276</c:v>
                </c:pt>
                <c:pt idx="13">
                  <c:v>12.500000000134248</c:v>
                </c:pt>
                <c:pt idx="14">
                  <c:v>11.875000000100286</c:v>
                </c:pt>
                <c:pt idx="15">
                  <c:v>11.25000000009517</c:v>
                </c:pt>
                <c:pt idx="16">
                  <c:v>10.000000000084452</c:v>
                </c:pt>
                <c:pt idx="17">
                  <c:v>7.5000000000641265</c:v>
                </c:pt>
                <c:pt idx="18">
                  <c:v>2.5000000000211129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Solution!$H$1</c:f>
              <c:strCache>
                <c:ptCount val="1"/>
                <c:pt idx="0">
                  <c:v>PS2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Solution!$H$2:$H$25</c:f>
              <c:numCache>
                <c:formatCode>0.00</c:formatCode>
                <c:ptCount val="24"/>
                <c:pt idx="0">
                  <c:v>0</c:v>
                </c:pt>
                <c:pt idx="1">
                  <c:v>1.6731341609596172E-12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1.6221051365836942E-12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0.49999999993375838</c:v>
                </c:pt>
                <c:pt idx="18">
                  <c:v>5.3093750003131355</c:v>
                </c:pt>
                <c:pt idx="19">
                  <c:v>9.4193750148189319E-12</c:v>
                </c:pt>
                <c:pt idx="20">
                  <c:v>8.8235103337528307E-12</c:v>
                </c:pt>
                <c:pt idx="21">
                  <c:v>8.2276456526867294E-12</c:v>
                </c:pt>
                <c:pt idx="22">
                  <c:v>7.6317809716206281E-12</c:v>
                </c:pt>
                <c:pt idx="23">
                  <c:v>1.0239109759675404E-11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193720"/>
        <c:axId val="191204344"/>
      </c:barChart>
      <c:lineChart>
        <c:grouping val="standard"/>
        <c:varyColors val="0"/>
        <c:ser>
          <c:idx val="3"/>
          <c:order val="3"/>
          <c:tx>
            <c:strRef>
              <c:f>D!$B$1</c:f>
              <c:strCache>
                <c:ptCount val="1"/>
                <c:pt idx="0">
                  <c:v>Electric load(kWeh/h)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D!$B$2:$B$25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93720"/>
        <c:axId val="191204344"/>
      </c:lineChart>
      <c:catAx>
        <c:axId val="19119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Hours</a:t>
                </a:r>
              </a:p>
            </c:rich>
          </c:tx>
          <c:layout>
            <c:manualLayout>
              <c:xMode val="edge"/>
              <c:yMode val="edge"/>
              <c:x val="0.89181824146981614"/>
              <c:y val="0.90505913114728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204344"/>
        <c:crosses val="autoZero"/>
        <c:auto val="1"/>
        <c:lblAlgn val="ctr"/>
        <c:lblOffset val="100"/>
        <c:noMultiLvlLbl val="0"/>
      </c:catAx>
      <c:valAx>
        <c:axId val="191204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kW</a:t>
                </a:r>
              </a:p>
            </c:rich>
          </c:tx>
          <c:layout>
            <c:manualLayout>
              <c:xMode val="edge"/>
              <c:yMode val="edge"/>
              <c:x val="4.4444444444444446E-2"/>
              <c:y val="5.039467501636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19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 sz="1200"/>
              <a:t>Satisfaction of the heat demand</a:t>
            </a:r>
          </a:p>
        </c:rich>
      </c:tx>
      <c:layout>
        <c:manualLayout>
          <c:xMode val="edge"/>
          <c:yMode val="edge"/>
          <c:x val="0.28204177602799646"/>
          <c:y val="5.7315252354678823E-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Solution!$I$1</c:f>
              <c:strCache>
                <c:ptCount val="1"/>
                <c:pt idx="0">
                  <c:v>HS2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Solution!$I$2:$I$25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Solution!$J$1</c:f>
              <c:strCache>
                <c:ptCount val="1"/>
                <c:pt idx="0">
                  <c:v>HHP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Solution!$J$2:$J$25</c:f>
              <c:numCache>
                <c:formatCode>0.00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558000"/>
        <c:axId val="191574768"/>
      </c:barChart>
      <c:lineChart>
        <c:grouping val="standard"/>
        <c:varyColors val="0"/>
        <c:ser>
          <c:idx val="3"/>
          <c:order val="2"/>
          <c:tx>
            <c:strRef>
              <c:f>D!$C$1</c:f>
              <c:strCache>
                <c:ptCount val="1"/>
                <c:pt idx="0">
                  <c:v>Heat load(kWth/h)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D!$C$2:$C$25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58000"/>
        <c:axId val="191574768"/>
      </c:lineChart>
      <c:catAx>
        <c:axId val="1915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Hours</a:t>
                </a:r>
              </a:p>
            </c:rich>
          </c:tx>
          <c:layout>
            <c:manualLayout>
              <c:xMode val="edge"/>
              <c:yMode val="edge"/>
              <c:x val="0.88348490813648295"/>
              <c:y val="0.79648160953266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574768"/>
        <c:crosses val="autoZero"/>
        <c:auto val="1"/>
        <c:lblAlgn val="ctr"/>
        <c:lblOffset val="100"/>
        <c:noMultiLvlLbl val="0"/>
      </c:catAx>
      <c:valAx>
        <c:axId val="191574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kW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1.56498680996847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5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39916885389327"/>
          <c:y val="0.80944593660167063"/>
          <c:w val="0.56986811023622053"/>
          <c:h val="7.3290340054538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11595</xdr:colOff>
      <xdr:row>0</xdr:row>
      <xdr:rowOff>1034</xdr:rowOff>
    </xdr:from>
    <xdr:to>
      <xdr:col>11</xdr:col>
      <xdr:colOff>11595</xdr:colOff>
      <xdr:row>14</xdr:row>
      <xdr:rowOff>77234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18</xdr:row>
      <xdr:rowOff>138112</xdr:rowOff>
    </xdr:from>
    <xdr:to>
      <xdr:col>12</xdr:col>
      <xdr:colOff>352425</xdr:colOff>
      <xdr:row>33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512379</xdr:colOff>
      <xdr:row>2</xdr:row>
      <xdr:rowOff>122840</xdr:rowOff>
    </xdr:from>
    <xdr:to>
      <xdr:col>8</xdr:col>
      <xdr:colOff>6569</xdr:colOff>
      <xdr:row>17</xdr:row>
      <xdr:rowOff>8540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76200</xdr:rowOff>
    </xdr:from>
    <xdr:to>
      <xdr:col>9</xdr:col>
      <xdr:colOff>495300</xdr:colOff>
      <xdr:row>17</xdr:row>
      <xdr:rowOff>142878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752475</xdr:colOff>
      <xdr:row>2</xdr:row>
      <xdr:rowOff>66675</xdr:rowOff>
    </xdr:from>
    <xdr:to>
      <xdr:col>15</xdr:col>
      <xdr:colOff>752475</xdr:colOff>
      <xdr:row>17</xdr:row>
      <xdr:rowOff>133353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3" sqref="B3"/>
    </sheetView>
  </sheetViews>
  <sheetFormatPr defaultColWidth="9.140625" defaultRowHeight="15" x14ac:dyDescent="0.25"/>
  <cols>
    <col min="1" max="1" width="42.85546875" customWidth="1"/>
    <col min="3" max="3" width="8.85546875" bestFit="1" customWidth="1"/>
    <col min="4" max="4" width="12.42578125" bestFit="1" customWidth="1"/>
    <col min="5" max="5" width="12.28515625" bestFit="1" customWidth="1"/>
  </cols>
  <sheetData>
    <row r="1" spans="1:5" ht="30" x14ac:dyDescent="0.25">
      <c r="A1" s="8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s="7" t="s">
        <v>5</v>
      </c>
      <c r="B2">
        <v>1500</v>
      </c>
      <c r="C2">
        <v>2000</v>
      </c>
      <c r="D2">
        <v>65</v>
      </c>
      <c r="E2">
        <v>20</v>
      </c>
    </row>
    <row r="3" spans="1:5" x14ac:dyDescent="0.25">
      <c r="A3" s="7" t="s">
        <v>39</v>
      </c>
      <c r="B3">
        <v>0.1</v>
      </c>
      <c r="C3">
        <v>0.1</v>
      </c>
      <c r="D3">
        <v>0.1</v>
      </c>
      <c r="E3">
        <v>0.1</v>
      </c>
    </row>
    <row r="4" spans="1:5" x14ac:dyDescent="0.25">
      <c r="A4" s="7" t="s">
        <v>37</v>
      </c>
      <c r="B4">
        <v>1.4999999999999999E-2</v>
      </c>
      <c r="C4">
        <v>0.01</v>
      </c>
      <c r="D4">
        <v>0.05</v>
      </c>
      <c r="E4">
        <v>0.01</v>
      </c>
    </row>
    <row r="5" spans="1:5" x14ac:dyDescent="0.25">
      <c r="A5" s="8" t="s">
        <v>38</v>
      </c>
      <c r="B5">
        <v>0.01</v>
      </c>
      <c r="C5">
        <v>1E-3</v>
      </c>
      <c r="D5">
        <v>1E-3</v>
      </c>
      <c r="E5">
        <v>1E-3</v>
      </c>
    </row>
    <row r="6" spans="1:5" x14ac:dyDescent="0.25">
      <c r="A6" s="7" t="s">
        <v>1</v>
      </c>
      <c r="B6">
        <v>15</v>
      </c>
      <c r="C6">
        <v>20</v>
      </c>
      <c r="D6">
        <v>3</v>
      </c>
      <c r="E6">
        <v>15</v>
      </c>
    </row>
    <row r="7" spans="1:5" ht="30" x14ac:dyDescent="0.25">
      <c r="A7" s="8" t="s">
        <v>19</v>
      </c>
      <c r="B7">
        <v>4</v>
      </c>
      <c r="C7">
        <v>0</v>
      </c>
      <c r="D7">
        <v>0</v>
      </c>
      <c r="E7">
        <v>0</v>
      </c>
    </row>
    <row r="8" spans="1:5" x14ac:dyDescent="0.25">
      <c r="A8" s="8" t="s">
        <v>18</v>
      </c>
      <c r="B8">
        <f>4.75/100</f>
        <v>4.7500000000000001E-2</v>
      </c>
      <c r="C8">
        <v>0</v>
      </c>
      <c r="D8">
        <v>0</v>
      </c>
      <c r="E8">
        <v>0</v>
      </c>
    </row>
    <row r="9" spans="1:5" x14ac:dyDescent="0.25">
      <c r="A9" s="7" t="s">
        <v>2</v>
      </c>
      <c r="B9">
        <v>2</v>
      </c>
      <c r="C9">
        <v>0</v>
      </c>
      <c r="D9">
        <v>0</v>
      </c>
      <c r="E9">
        <v>0</v>
      </c>
    </row>
    <row r="10" spans="1:5" x14ac:dyDescent="0.25">
      <c r="A10" s="7" t="s">
        <v>3</v>
      </c>
      <c r="B10" s="1">
        <f>B3/(1-(1/(1+B3)^B6))</f>
        <v>0.13147377688737216</v>
      </c>
      <c r="C10" s="1">
        <f>C3/(1-(1/(1+C3)^C6))</f>
        <v>0.11745962477254576</v>
      </c>
      <c r="D10" s="1">
        <f t="shared" ref="D10:E10" si="0">D3/(1-(1/(1+D3)^D6))</f>
        <v>0.40211480362537733</v>
      </c>
      <c r="E10" s="1">
        <f t="shared" si="0"/>
        <v>0.13147377688737216</v>
      </c>
    </row>
    <row r="11" spans="1:5" x14ac:dyDescent="0.25">
      <c r="B11" s="2"/>
    </row>
    <row r="12" spans="1:5" x14ac:dyDescent="0.25">
      <c r="A12" t="s">
        <v>28</v>
      </c>
      <c r="B12">
        <v>0</v>
      </c>
      <c r="C12">
        <v>0</v>
      </c>
      <c r="D12">
        <v>0.9</v>
      </c>
      <c r="E12">
        <v>0.92</v>
      </c>
    </row>
    <row r="13" spans="1:5" x14ac:dyDescent="0.25">
      <c r="A13" t="s">
        <v>29</v>
      </c>
      <c r="B13">
        <v>0</v>
      </c>
      <c r="C13">
        <v>0</v>
      </c>
      <c r="D13">
        <v>0.8</v>
      </c>
      <c r="E13">
        <v>0.9</v>
      </c>
    </row>
    <row r="15" spans="1:5" x14ac:dyDescent="0.25">
      <c r="A15" t="s">
        <v>17</v>
      </c>
      <c r="B15" s="3">
        <f>(B10+B4)*B2/8760*COUNT(D!$B2:$B300)</f>
        <v>1.2038940566085385</v>
      </c>
      <c r="C15" s="3">
        <f>(C10+C4)*C2/8760*COUNT(D!$B2:$B300)</f>
        <v>1.396817805726529</v>
      </c>
      <c r="D15" s="3">
        <f>(D10+D4)*D2/8760*COUNT(D!$B2:$B300)</f>
        <v>0.16102719033232615</v>
      </c>
      <c r="E15" s="3">
        <f>(E10+E4)*E2/8760*COUNT(D!$B2:$B300)</f>
        <v>1.5503975549301059E-2</v>
      </c>
    </row>
    <row r="16" spans="1:5" x14ac:dyDescent="0.25">
      <c r="A16" t="s">
        <v>4</v>
      </c>
      <c r="B16" s="3">
        <f>B7*B8+B5</f>
        <v>0.2</v>
      </c>
      <c r="C16" s="3">
        <f t="shared" ref="C16:E16" si="1">C7*C8+C5</f>
        <v>1E-3</v>
      </c>
      <c r="D16" s="3">
        <f t="shared" si="1"/>
        <v>1E-3</v>
      </c>
      <c r="E16" s="3">
        <f t="shared" si="1"/>
        <v>1E-3</v>
      </c>
    </row>
    <row r="19" spans="1:5" x14ac:dyDescent="0.25">
      <c r="A19" t="s">
        <v>34</v>
      </c>
      <c r="D19">
        <v>0.65</v>
      </c>
      <c r="E19">
        <v>0.85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zoomScale="85" zoomScaleNormal="85" workbookViewId="0">
      <selection activeCell="B26" sqref="B26:D49"/>
    </sheetView>
  </sheetViews>
  <sheetFormatPr defaultColWidth="11.42578125" defaultRowHeight="15" x14ac:dyDescent="0.25"/>
  <cols>
    <col min="2" max="2" width="12.42578125" bestFit="1" customWidth="1"/>
  </cols>
  <sheetData>
    <row r="1" spans="1:4" x14ac:dyDescent="0.25">
      <c r="A1" s="4" t="s">
        <v>10</v>
      </c>
      <c r="B1" t="s">
        <v>64</v>
      </c>
      <c r="C1" t="s">
        <v>65</v>
      </c>
      <c r="D1" t="s">
        <v>20</v>
      </c>
    </row>
    <row r="2" spans="1:4" x14ac:dyDescent="0.25">
      <c r="A2" t="s">
        <v>40</v>
      </c>
      <c r="B2">
        <v>10</v>
      </c>
      <c r="C2">
        <v>4</v>
      </c>
      <c r="D2">
        <v>0</v>
      </c>
    </row>
    <row r="3" spans="1:4" x14ac:dyDescent="0.25">
      <c r="A3" t="s">
        <v>41</v>
      </c>
      <c r="B3">
        <v>10</v>
      </c>
      <c r="C3">
        <f>C2</f>
        <v>4</v>
      </c>
      <c r="D3">
        <v>0</v>
      </c>
    </row>
    <row r="4" spans="1:4" x14ac:dyDescent="0.25">
      <c r="A4" t="s">
        <v>42</v>
      </c>
      <c r="B4">
        <v>10</v>
      </c>
      <c r="C4">
        <f t="shared" ref="C4:C7" si="0">C3</f>
        <v>4</v>
      </c>
      <c r="D4">
        <v>0</v>
      </c>
    </row>
    <row r="5" spans="1:4" x14ac:dyDescent="0.25">
      <c r="A5" t="s">
        <v>43</v>
      </c>
      <c r="B5">
        <v>10</v>
      </c>
      <c r="C5">
        <f t="shared" si="0"/>
        <v>4</v>
      </c>
      <c r="D5">
        <v>0</v>
      </c>
    </row>
    <row r="6" spans="1:4" x14ac:dyDescent="0.25">
      <c r="A6" t="s">
        <v>44</v>
      </c>
      <c r="B6">
        <v>10</v>
      </c>
      <c r="C6">
        <f t="shared" si="0"/>
        <v>4</v>
      </c>
      <c r="D6">
        <v>0</v>
      </c>
    </row>
    <row r="7" spans="1:4" x14ac:dyDescent="0.25">
      <c r="A7" t="s">
        <v>45</v>
      </c>
      <c r="B7">
        <v>10</v>
      </c>
      <c r="C7">
        <f t="shared" si="0"/>
        <v>4</v>
      </c>
      <c r="D7">
        <v>0.05</v>
      </c>
    </row>
    <row r="8" spans="1:4" x14ac:dyDescent="0.25">
      <c r="A8" t="s">
        <v>46</v>
      </c>
      <c r="B8">
        <v>10</v>
      </c>
      <c r="C8">
        <v>0</v>
      </c>
      <c r="D8">
        <v>0.2</v>
      </c>
    </row>
    <row r="9" spans="1:4" x14ac:dyDescent="0.25">
      <c r="A9" t="s">
        <v>47</v>
      </c>
      <c r="B9">
        <v>10</v>
      </c>
      <c r="C9">
        <v>0</v>
      </c>
      <c r="D9">
        <v>0.6</v>
      </c>
    </row>
    <row r="10" spans="1:4" x14ac:dyDescent="0.25">
      <c r="A10" t="s">
        <v>48</v>
      </c>
      <c r="B10">
        <v>10</v>
      </c>
      <c r="C10">
        <v>0</v>
      </c>
      <c r="D10">
        <v>0.8</v>
      </c>
    </row>
    <row r="11" spans="1:4" x14ac:dyDescent="0.25">
      <c r="A11" t="s">
        <v>49</v>
      </c>
      <c r="B11">
        <v>10</v>
      </c>
      <c r="C11">
        <v>0</v>
      </c>
      <c r="D11">
        <v>0.9</v>
      </c>
    </row>
    <row r="12" spans="1:4" x14ac:dyDescent="0.25">
      <c r="A12" t="s">
        <v>50</v>
      </c>
      <c r="B12">
        <v>10</v>
      </c>
      <c r="C12">
        <v>0</v>
      </c>
      <c r="D12">
        <v>0.95</v>
      </c>
    </row>
    <row r="13" spans="1:4" x14ac:dyDescent="0.25">
      <c r="A13" t="s">
        <v>51</v>
      </c>
      <c r="B13">
        <v>10</v>
      </c>
      <c r="C13">
        <v>0</v>
      </c>
      <c r="D13">
        <v>1</v>
      </c>
    </row>
    <row r="14" spans="1:4" x14ac:dyDescent="0.25">
      <c r="A14" t="s">
        <v>52</v>
      </c>
      <c r="B14">
        <v>10</v>
      </c>
      <c r="C14">
        <v>0</v>
      </c>
      <c r="D14">
        <v>1</v>
      </c>
    </row>
    <row r="15" spans="1:4" x14ac:dyDescent="0.25">
      <c r="A15" t="s">
        <v>53</v>
      </c>
      <c r="B15">
        <v>10</v>
      </c>
      <c r="C15">
        <v>0</v>
      </c>
      <c r="D15">
        <v>1</v>
      </c>
    </row>
    <row r="16" spans="1:4" x14ac:dyDescent="0.25">
      <c r="A16" t="s">
        <v>54</v>
      </c>
      <c r="B16">
        <v>10</v>
      </c>
      <c r="C16">
        <v>0</v>
      </c>
      <c r="D16">
        <v>0.95</v>
      </c>
    </row>
    <row r="17" spans="1:4" x14ac:dyDescent="0.25">
      <c r="A17" t="s">
        <v>55</v>
      </c>
      <c r="B17">
        <v>10</v>
      </c>
      <c r="C17">
        <v>0</v>
      </c>
      <c r="D17">
        <v>0.9</v>
      </c>
    </row>
    <row r="18" spans="1:4" x14ac:dyDescent="0.25">
      <c r="A18" t="s">
        <v>56</v>
      </c>
      <c r="B18">
        <v>10</v>
      </c>
      <c r="C18">
        <v>0</v>
      </c>
      <c r="D18">
        <v>0.8</v>
      </c>
    </row>
    <row r="19" spans="1:4" x14ac:dyDescent="0.25">
      <c r="A19" t="s">
        <v>57</v>
      </c>
      <c r="B19">
        <v>10</v>
      </c>
      <c r="C19">
        <f t="shared" ref="C19:C21" si="1">C2</f>
        <v>4</v>
      </c>
      <c r="D19">
        <v>0.6</v>
      </c>
    </row>
    <row r="20" spans="1:4" x14ac:dyDescent="0.25">
      <c r="A20" t="s">
        <v>58</v>
      </c>
      <c r="B20">
        <v>10</v>
      </c>
      <c r="C20">
        <f t="shared" si="1"/>
        <v>4</v>
      </c>
      <c r="D20">
        <v>0.2</v>
      </c>
    </row>
    <row r="21" spans="1:4" x14ac:dyDescent="0.25">
      <c r="A21" t="s">
        <v>59</v>
      </c>
      <c r="B21">
        <v>10</v>
      </c>
      <c r="C21">
        <f t="shared" si="1"/>
        <v>4</v>
      </c>
      <c r="D21">
        <v>0</v>
      </c>
    </row>
    <row r="22" spans="1:4" x14ac:dyDescent="0.25">
      <c r="A22" t="s">
        <v>60</v>
      </c>
      <c r="B22">
        <v>10</v>
      </c>
      <c r="C22">
        <f t="shared" ref="C22:C25" si="2">C5</f>
        <v>4</v>
      </c>
      <c r="D22">
        <v>0</v>
      </c>
    </row>
    <row r="23" spans="1:4" x14ac:dyDescent="0.25">
      <c r="A23" t="s">
        <v>61</v>
      </c>
      <c r="B23">
        <v>10</v>
      </c>
      <c r="C23">
        <f t="shared" si="2"/>
        <v>4</v>
      </c>
      <c r="D23">
        <v>0</v>
      </c>
    </row>
    <row r="24" spans="1:4" x14ac:dyDescent="0.25">
      <c r="A24" t="s">
        <v>62</v>
      </c>
      <c r="B24">
        <v>10</v>
      </c>
      <c r="C24">
        <f t="shared" si="2"/>
        <v>4</v>
      </c>
      <c r="D24">
        <v>0</v>
      </c>
    </row>
    <row r="25" spans="1:4" x14ac:dyDescent="0.25">
      <c r="A25" t="s">
        <v>63</v>
      </c>
      <c r="B25">
        <v>10</v>
      </c>
      <c r="C25">
        <f t="shared" si="2"/>
        <v>0</v>
      </c>
      <c r="D25">
        <v>0</v>
      </c>
    </row>
    <row r="26" spans="1:4" x14ac:dyDescent="0.25">
      <c r="B26">
        <v>10</v>
      </c>
      <c r="C26">
        <v>4</v>
      </c>
      <c r="D26">
        <v>0</v>
      </c>
    </row>
    <row r="27" spans="1:4" x14ac:dyDescent="0.25">
      <c r="B27">
        <v>10</v>
      </c>
      <c r="C27">
        <f>C26</f>
        <v>4</v>
      </c>
      <c r="D27">
        <v>0</v>
      </c>
    </row>
    <row r="28" spans="1:4" x14ac:dyDescent="0.25">
      <c r="B28">
        <v>10</v>
      </c>
      <c r="C28">
        <f t="shared" ref="C28:C31" si="3">C27</f>
        <v>4</v>
      </c>
      <c r="D28">
        <v>0</v>
      </c>
    </row>
    <row r="29" spans="1:4" x14ac:dyDescent="0.25">
      <c r="B29">
        <v>10</v>
      </c>
      <c r="C29">
        <f t="shared" si="3"/>
        <v>4</v>
      </c>
      <c r="D29">
        <v>0</v>
      </c>
    </row>
    <row r="30" spans="1:4" x14ac:dyDescent="0.25">
      <c r="B30">
        <v>10</v>
      </c>
      <c r="C30">
        <f t="shared" si="3"/>
        <v>4</v>
      </c>
      <c r="D30">
        <v>0</v>
      </c>
    </row>
    <row r="31" spans="1:4" x14ac:dyDescent="0.25">
      <c r="B31">
        <v>10</v>
      </c>
      <c r="C31">
        <f t="shared" si="3"/>
        <v>4</v>
      </c>
      <c r="D31">
        <v>0.05</v>
      </c>
    </row>
    <row r="32" spans="1:4" x14ac:dyDescent="0.25">
      <c r="B32">
        <v>10</v>
      </c>
      <c r="C32">
        <v>0</v>
      </c>
      <c r="D32">
        <v>0.2</v>
      </c>
    </row>
    <row r="33" spans="2:4" x14ac:dyDescent="0.25">
      <c r="B33">
        <v>10</v>
      </c>
      <c r="C33">
        <v>0</v>
      </c>
      <c r="D33">
        <v>0.6</v>
      </c>
    </row>
    <row r="34" spans="2:4" x14ac:dyDescent="0.25">
      <c r="B34">
        <v>10</v>
      </c>
      <c r="C34">
        <v>0</v>
      </c>
      <c r="D34">
        <v>0.8</v>
      </c>
    </row>
    <row r="35" spans="2:4" x14ac:dyDescent="0.25">
      <c r="B35">
        <v>10</v>
      </c>
      <c r="C35">
        <v>0</v>
      </c>
      <c r="D35">
        <v>0.9</v>
      </c>
    </row>
    <row r="36" spans="2:4" x14ac:dyDescent="0.25">
      <c r="B36">
        <v>10</v>
      </c>
      <c r="C36">
        <v>0</v>
      </c>
      <c r="D36">
        <v>0.95</v>
      </c>
    </row>
    <row r="37" spans="2:4" x14ac:dyDescent="0.25">
      <c r="B37">
        <v>10</v>
      </c>
      <c r="C37">
        <v>0</v>
      </c>
      <c r="D37">
        <v>1</v>
      </c>
    </row>
    <row r="38" spans="2:4" x14ac:dyDescent="0.25">
      <c r="B38">
        <v>10</v>
      </c>
      <c r="C38">
        <v>0</v>
      </c>
      <c r="D38">
        <v>1</v>
      </c>
    </row>
    <row r="39" spans="2:4" x14ac:dyDescent="0.25">
      <c r="B39">
        <v>10</v>
      </c>
      <c r="C39">
        <v>0</v>
      </c>
      <c r="D39">
        <v>1</v>
      </c>
    </row>
    <row r="40" spans="2:4" x14ac:dyDescent="0.25">
      <c r="B40">
        <v>10</v>
      </c>
      <c r="C40">
        <v>0</v>
      </c>
      <c r="D40">
        <v>0.95</v>
      </c>
    </row>
    <row r="41" spans="2:4" x14ac:dyDescent="0.25">
      <c r="B41">
        <v>10</v>
      </c>
      <c r="C41">
        <v>0</v>
      </c>
      <c r="D41">
        <v>0.9</v>
      </c>
    </row>
    <row r="42" spans="2:4" x14ac:dyDescent="0.25">
      <c r="B42">
        <v>10</v>
      </c>
      <c r="C42">
        <v>0</v>
      </c>
      <c r="D42">
        <v>0.8</v>
      </c>
    </row>
    <row r="43" spans="2:4" x14ac:dyDescent="0.25">
      <c r="B43">
        <v>10</v>
      </c>
      <c r="C43">
        <f t="shared" ref="C43:C49" si="4">C26</f>
        <v>4</v>
      </c>
      <c r="D43">
        <v>0.6</v>
      </c>
    </row>
    <row r="44" spans="2:4" x14ac:dyDescent="0.25">
      <c r="B44">
        <v>10</v>
      </c>
      <c r="C44">
        <f t="shared" si="4"/>
        <v>4</v>
      </c>
      <c r="D44">
        <v>0.2</v>
      </c>
    </row>
    <row r="45" spans="2:4" x14ac:dyDescent="0.25">
      <c r="B45">
        <v>10</v>
      </c>
      <c r="C45">
        <f t="shared" si="4"/>
        <v>4</v>
      </c>
      <c r="D45">
        <v>0</v>
      </c>
    </row>
    <row r="46" spans="2:4" x14ac:dyDescent="0.25">
      <c r="B46">
        <v>10</v>
      </c>
      <c r="C46">
        <f t="shared" si="4"/>
        <v>4</v>
      </c>
      <c r="D46">
        <v>0</v>
      </c>
    </row>
    <row r="47" spans="2:4" x14ac:dyDescent="0.25">
      <c r="B47">
        <v>10</v>
      </c>
      <c r="C47">
        <f t="shared" si="4"/>
        <v>4</v>
      </c>
      <c r="D47">
        <v>0</v>
      </c>
    </row>
    <row r="48" spans="2:4" x14ac:dyDescent="0.25">
      <c r="B48">
        <v>10</v>
      </c>
      <c r="C48">
        <f t="shared" si="4"/>
        <v>4</v>
      </c>
      <c r="D48">
        <v>0</v>
      </c>
    </row>
    <row r="49" spans="2:4" x14ac:dyDescent="0.25">
      <c r="B49">
        <v>10</v>
      </c>
      <c r="C49">
        <f t="shared" si="4"/>
        <v>0</v>
      </c>
      <c r="D4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workbookViewId="0">
      <selection activeCell="D8" sqref="D8"/>
    </sheetView>
  </sheetViews>
  <sheetFormatPr defaultColWidth="11.42578125" defaultRowHeight="15" x14ac:dyDescent="0.25"/>
  <sheetData>
    <row r="2" spans="2:14" ht="15.75" customHeight="1" x14ac:dyDescent="0.25">
      <c r="B2" s="9" t="s">
        <v>11</v>
      </c>
      <c r="C2" s="9"/>
      <c r="D2" s="10" t="s">
        <v>12</v>
      </c>
      <c r="E2" s="10"/>
      <c r="F2" s="10"/>
      <c r="G2" s="11" t="s">
        <v>14</v>
      </c>
      <c r="H2" s="11"/>
      <c r="I2" s="12" t="s">
        <v>25</v>
      </c>
      <c r="J2" s="12"/>
      <c r="K2" s="13" t="s">
        <v>9</v>
      </c>
      <c r="L2" s="13"/>
    </row>
    <row r="3" spans="2:14" x14ac:dyDescent="0.25">
      <c r="B3" s="9"/>
      <c r="C3" s="9"/>
      <c r="D3" s="10"/>
      <c r="E3" s="10"/>
      <c r="F3" s="10"/>
      <c r="G3" s="11"/>
      <c r="H3" s="11"/>
      <c r="I3" s="12"/>
      <c r="J3" s="12"/>
      <c r="K3" s="13"/>
      <c r="L3" s="13"/>
    </row>
    <row r="4" spans="2:14" x14ac:dyDescent="0.25">
      <c r="B4" s="9"/>
      <c r="C4" s="9"/>
      <c r="D4" s="10"/>
      <c r="E4" s="10"/>
      <c r="F4" s="10"/>
      <c r="G4" s="11"/>
      <c r="H4" s="11"/>
      <c r="I4" s="12"/>
      <c r="J4" s="12"/>
      <c r="K4" s="13"/>
      <c r="L4" s="13"/>
    </row>
    <row r="5" spans="2:14" x14ac:dyDescent="0.25">
      <c r="B5" s="9"/>
      <c r="C5" s="9"/>
      <c r="D5" s="10"/>
      <c r="E5" s="10"/>
      <c r="F5" s="10"/>
      <c r="G5" s="11"/>
      <c r="H5" s="11"/>
      <c r="I5" s="12"/>
      <c r="J5" s="12"/>
      <c r="K5" s="13"/>
      <c r="L5" s="13"/>
    </row>
    <row r="6" spans="2:14" x14ac:dyDescent="0.25">
      <c r="B6" t="s">
        <v>35</v>
      </c>
      <c r="C6" t="s">
        <v>36</v>
      </c>
      <c r="D6" t="s">
        <v>13</v>
      </c>
      <c r="E6" t="s">
        <v>21</v>
      </c>
      <c r="F6" t="s">
        <v>23</v>
      </c>
      <c r="G6" t="s">
        <v>16</v>
      </c>
      <c r="H6" t="s">
        <v>15</v>
      </c>
      <c r="I6" t="s">
        <v>24</v>
      </c>
      <c r="J6" t="s">
        <v>22</v>
      </c>
      <c r="K6" t="s">
        <v>26</v>
      </c>
      <c r="L6" t="s">
        <v>27</v>
      </c>
    </row>
    <row r="7" spans="2:14" x14ac:dyDescent="0.25">
      <c r="C7">
        <v>4</v>
      </c>
      <c r="D7">
        <v>24</v>
      </c>
      <c r="E7">
        <f>D7</f>
        <v>24</v>
      </c>
      <c r="F7">
        <f t="shared" ref="F7:L7" si="0">E7</f>
        <v>24</v>
      </c>
      <c r="G7">
        <f t="shared" si="0"/>
        <v>24</v>
      </c>
      <c r="H7">
        <f t="shared" si="0"/>
        <v>24</v>
      </c>
      <c r="I7">
        <f t="shared" si="0"/>
        <v>24</v>
      </c>
      <c r="J7">
        <f t="shared" si="0"/>
        <v>24</v>
      </c>
      <c r="K7">
        <f t="shared" si="0"/>
        <v>24</v>
      </c>
      <c r="L7">
        <f t="shared" si="0"/>
        <v>24</v>
      </c>
      <c r="N7">
        <f>SUM(B7:L7)</f>
        <v>220</v>
      </c>
    </row>
    <row r="11" spans="2:14" x14ac:dyDescent="0.25">
      <c r="D11">
        <v>-1</v>
      </c>
      <c r="E11">
        <v>0</v>
      </c>
    </row>
    <row r="12" spans="2:14" x14ac:dyDescent="0.25">
      <c r="D12">
        <v>-1</v>
      </c>
      <c r="E12">
        <v>0</v>
      </c>
    </row>
    <row r="13" spans="2:14" x14ac:dyDescent="0.25">
      <c r="D13">
        <v>-1</v>
      </c>
      <c r="E13">
        <v>0</v>
      </c>
    </row>
    <row r="14" spans="2:14" x14ac:dyDescent="0.25">
      <c r="D14">
        <v>-1</v>
      </c>
      <c r="E14">
        <v>0</v>
      </c>
    </row>
    <row r="16" spans="2:14" x14ac:dyDescent="0.25">
      <c r="D16">
        <v>0</v>
      </c>
      <c r="E16">
        <v>0.05</v>
      </c>
    </row>
    <row r="17" spans="4:5" x14ac:dyDescent="0.25">
      <c r="D17">
        <v>0</v>
      </c>
      <c r="E17">
        <v>0.2</v>
      </c>
    </row>
    <row r="18" spans="4:5" x14ac:dyDescent="0.25">
      <c r="D18">
        <v>0</v>
      </c>
      <c r="E18">
        <v>0.6</v>
      </c>
    </row>
  </sheetData>
  <mergeCells count="5">
    <mergeCell ref="B2:C5"/>
    <mergeCell ref="D2:F5"/>
    <mergeCell ref="G2:H5"/>
    <mergeCell ref="I2:J5"/>
    <mergeCell ref="K2:L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zoomScale="145" zoomScaleNormal="145" workbookViewId="0">
      <selection activeCell="E2" sqref="E2"/>
    </sheetView>
  </sheetViews>
  <sheetFormatPr defaultColWidth="11.42578125" defaultRowHeight="15" x14ac:dyDescent="0.25"/>
  <cols>
    <col min="4" max="4" width="13.85546875" bestFit="1" customWidth="1"/>
    <col min="5" max="5" width="13.85546875" customWidth="1"/>
    <col min="6" max="6" width="13.85546875" bestFit="1" customWidth="1"/>
    <col min="7" max="9" width="11.5703125" bestFit="1" customWidth="1"/>
    <col min="10" max="13" width="13.85546875" bestFit="1" customWidth="1"/>
    <col min="14" max="14" width="11.5703125" bestFit="1" customWidth="1"/>
  </cols>
  <sheetData>
    <row r="1" spans="1:14" x14ac:dyDescent="0.25">
      <c r="A1" t="s">
        <v>33</v>
      </c>
      <c r="B1" t="s">
        <v>30</v>
      </c>
      <c r="C1" t="s">
        <v>31</v>
      </c>
      <c r="D1" t="s">
        <v>32</v>
      </c>
      <c r="E1" t="s">
        <v>66</v>
      </c>
      <c r="F1" t="s">
        <v>13</v>
      </c>
      <c r="G1" t="s">
        <v>21</v>
      </c>
      <c r="H1" t="s">
        <v>23</v>
      </c>
      <c r="I1" t="s">
        <v>16</v>
      </c>
      <c r="J1" t="s">
        <v>15</v>
      </c>
      <c r="K1" t="s">
        <v>24</v>
      </c>
      <c r="L1" t="s">
        <v>22</v>
      </c>
      <c r="M1" t="s">
        <v>26</v>
      </c>
      <c r="N1" t="s">
        <v>27</v>
      </c>
    </row>
    <row r="2" spans="1:14" x14ac:dyDescent="0.25">
      <c r="A2" s="5">
        <v>9.9999999999849756</v>
      </c>
      <c r="B2" s="5">
        <v>12.500000000105565</v>
      </c>
      <c r="C2" s="5">
        <v>8.9375000004554295</v>
      </c>
      <c r="D2" s="5">
        <v>0</v>
      </c>
      <c r="E2" s="5">
        <v>80.624962401210354</v>
      </c>
      <c r="F2" s="2">
        <v>10.000000000000282</v>
      </c>
      <c r="G2" s="2">
        <v>0</v>
      </c>
      <c r="H2" s="2">
        <v>0</v>
      </c>
      <c r="I2" s="2">
        <v>0</v>
      </c>
      <c r="J2" s="2">
        <v>4</v>
      </c>
      <c r="K2" s="2">
        <v>2.8304920177567827E-13</v>
      </c>
      <c r="L2" s="2">
        <v>1.8398198115419088E-13</v>
      </c>
      <c r="M2" s="6">
        <v>0</v>
      </c>
      <c r="N2" s="6">
        <v>0</v>
      </c>
    </row>
    <row r="3" spans="1:14" x14ac:dyDescent="0.25">
      <c r="F3" s="2">
        <v>9.9999999999983267</v>
      </c>
      <c r="G3" s="2">
        <v>0</v>
      </c>
      <c r="H3" s="2">
        <v>1.6731341609596172E-12</v>
      </c>
      <c r="I3" s="2">
        <v>0</v>
      </c>
      <c r="J3" s="2">
        <v>4</v>
      </c>
      <c r="K3" s="2">
        <v>0</v>
      </c>
      <c r="L3" s="2">
        <v>-2.3900705741682974E-12</v>
      </c>
      <c r="M3" s="6">
        <v>0</v>
      </c>
      <c r="N3" s="6">
        <v>0</v>
      </c>
    </row>
    <row r="4" spans="1:14" x14ac:dyDescent="0.25">
      <c r="F4" s="2">
        <v>10.000000000000346</v>
      </c>
      <c r="G4" s="2">
        <v>0</v>
      </c>
      <c r="H4" s="2">
        <v>0</v>
      </c>
      <c r="I4" s="2">
        <v>0</v>
      </c>
      <c r="J4" s="2">
        <v>4</v>
      </c>
      <c r="K4" s="2">
        <v>3.4674611384072552E-13</v>
      </c>
      <c r="L4" s="2">
        <v>-2.1646856001718258E-12</v>
      </c>
      <c r="M4" s="6">
        <v>0</v>
      </c>
      <c r="N4" s="6">
        <v>0</v>
      </c>
    </row>
    <row r="5" spans="1:14" x14ac:dyDescent="0.25">
      <c r="F5" s="2">
        <v>10.000000000000528</v>
      </c>
      <c r="G5" s="2">
        <v>0</v>
      </c>
      <c r="H5" s="2">
        <v>0</v>
      </c>
      <c r="I5" s="2">
        <v>0</v>
      </c>
      <c r="J5" s="2">
        <v>4</v>
      </c>
      <c r="K5" s="2">
        <v>5.2685210501042272E-13</v>
      </c>
      <c r="L5" s="2">
        <v>-1.8222317319150512E-12</v>
      </c>
      <c r="M5" s="6">
        <v>0</v>
      </c>
      <c r="N5" s="6">
        <v>0</v>
      </c>
    </row>
    <row r="6" spans="1:14" x14ac:dyDescent="0.25">
      <c r="F6" s="2">
        <v>10.000000000000682</v>
      </c>
      <c r="G6" s="2">
        <v>0</v>
      </c>
      <c r="H6" s="2">
        <v>0</v>
      </c>
      <c r="I6" s="2">
        <v>0</v>
      </c>
      <c r="J6" s="2">
        <v>4</v>
      </c>
      <c r="K6" s="2">
        <v>6.8164304901841495E-13</v>
      </c>
      <c r="L6" s="2">
        <v>-1.3734901019593813E-12</v>
      </c>
      <c r="M6" s="6">
        <v>0</v>
      </c>
      <c r="N6" s="6">
        <v>0</v>
      </c>
    </row>
    <row r="7" spans="1:14" x14ac:dyDescent="0.25">
      <c r="F7" s="2">
        <v>9.3749999999954241</v>
      </c>
      <c r="G7" s="2">
        <v>0.62500000000527822</v>
      </c>
      <c r="H7" s="2">
        <v>0</v>
      </c>
      <c r="I7" s="2">
        <v>0</v>
      </c>
      <c r="J7" s="2">
        <v>4</v>
      </c>
      <c r="K7" s="2">
        <v>7.0228624423801544E-13</v>
      </c>
      <c r="L7" s="2">
        <v>-9.1700404320467143E-13</v>
      </c>
      <c r="M7" s="6">
        <v>0</v>
      </c>
      <c r="N7" s="6">
        <v>0</v>
      </c>
    </row>
    <row r="8" spans="1:14" x14ac:dyDescent="0.25">
      <c r="F8" s="2">
        <v>7.4999999999788871</v>
      </c>
      <c r="G8" s="2">
        <v>2.5000000000211129</v>
      </c>
      <c r="H8" s="2">
        <v>0</v>
      </c>
      <c r="I8" s="2">
        <v>0</v>
      </c>
      <c r="J8" s="2">
        <v>0</v>
      </c>
      <c r="K8" s="2">
        <v>0</v>
      </c>
      <c r="L8" s="2">
        <v>-9.1700404320467143E-13</v>
      </c>
      <c r="M8" s="6">
        <v>0</v>
      </c>
      <c r="N8" s="6">
        <v>0</v>
      </c>
    </row>
    <row r="9" spans="1:14" x14ac:dyDescent="0.25">
      <c r="F9" s="2">
        <v>2.4999999999359481</v>
      </c>
      <c r="G9" s="2">
        <v>7.5000000000640519</v>
      </c>
      <c r="H9" s="2">
        <v>0</v>
      </c>
      <c r="I9" s="2">
        <v>0</v>
      </c>
      <c r="J9" s="2">
        <v>0</v>
      </c>
      <c r="K9" s="2">
        <v>0</v>
      </c>
      <c r="L9" s="2">
        <v>-9.1700404320467143E-13</v>
      </c>
      <c r="M9" s="6">
        <v>0</v>
      </c>
      <c r="N9" s="6">
        <v>0</v>
      </c>
    </row>
    <row r="10" spans="1:14" x14ac:dyDescent="0.25">
      <c r="F10" s="2">
        <v>-8.6789533801628706E-11</v>
      </c>
      <c r="G10" s="2">
        <v>10.000000000085167</v>
      </c>
      <c r="H10" s="2">
        <v>1.6221051365836942E-12</v>
      </c>
      <c r="I10" s="2">
        <v>0</v>
      </c>
      <c r="J10" s="2">
        <v>0</v>
      </c>
      <c r="K10" s="2">
        <v>0</v>
      </c>
      <c r="L10" s="2">
        <v>-3.4125504071795855E-12</v>
      </c>
      <c r="M10" s="6">
        <v>0</v>
      </c>
      <c r="N10" s="6">
        <v>0</v>
      </c>
    </row>
    <row r="11" spans="1:14" x14ac:dyDescent="0.25">
      <c r="F11" s="2">
        <v>-1.3322676295501878E-15</v>
      </c>
      <c r="G11" s="2">
        <v>11.250000000095154</v>
      </c>
      <c r="H11" s="2">
        <v>0</v>
      </c>
      <c r="I11" s="2">
        <v>0</v>
      </c>
      <c r="J11" s="2">
        <v>0</v>
      </c>
      <c r="K11" s="2">
        <v>1.2500000000951528</v>
      </c>
      <c r="L11" s="2">
        <v>0.81250000005843681</v>
      </c>
      <c r="M11" s="6">
        <v>0</v>
      </c>
      <c r="N11" s="6">
        <v>0</v>
      </c>
    </row>
    <row r="12" spans="1:14" x14ac:dyDescent="0.25">
      <c r="F12" s="2">
        <v>-2.0128343436454088E-12</v>
      </c>
      <c r="G12" s="2">
        <v>11.875000000100988</v>
      </c>
      <c r="H12" s="2">
        <v>0</v>
      </c>
      <c r="I12" s="2">
        <v>0</v>
      </c>
      <c r="J12" s="2">
        <v>0</v>
      </c>
      <c r="K12" s="2">
        <v>1.8750000000989748</v>
      </c>
      <c r="L12" s="2">
        <v>2.0312500001227707</v>
      </c>
      <c r="M12" s="6">
        <v>0</v>
      </c>
      <c r="N12" s="6">
        <v>0</v>
      </c>
    </row>
    <row r="13" spans="1:14" x14ac:dyDescent="0.25">
      <c r="F13" s="2">
        <v>-4.4408920985006262E-16</v>
      </c>
      <c r="G13" s="2">
        <v>12.500000000105564</v>
      </c>
      <c r="H13" s="2">
        <v>0</v>
      </c>
      <c r="I13" s="2">
        <v>0</v>
      </c>
      <c r="J13" s="2">
        <v>0</v>
      </c>
      <c r="K13" s="2">
        <v>2.5000000001055631</v>
      </c>
      <c r="L13" s="2">
        <v>3.6562500001913869</v>
      </c>
      <c r="M13" s="6">
        <v>0</v>
      </c>
      <c r="N13" s="6">
        <v>0</v>
      </c>
    </row>
    <row r="14" spans="1:14" x14ac:dyDescent="0.25">
      <c r="F14" s="2">
        <v>-7.1409544943890069E-13</v>
      </c>
      <c r="G14" s="2">
        <v>12.500000000106276</v>
      </c>
      <c r="H14" s="2">
        <v>0</v>
      </c>
      <c r="I14" s="2">
        <v>0</v>
      </c>
      <c r="J14" s="2">
        <v>0</v>
      </c>
      <c r="K14" s="2">
        <v>2.5000000001055618</v>
      </c>
      <c r="L14" s="2">
        <v>5.2812500002600027</v>
      </c>
      <c r="M14" s="6">
        <v>0</v>
      </c>
      <c r="N14" s="6">
        <v>0</v>
      </c>
    </row>
    <row r="15" spans="1:14" x14ac:dyDescent="0.25">
      <c r="D15" s="5">
        <f>B2*2000+C2*65</f>
        <v>25580.937500240732</v>
      </c>
      <c r="F15" s="2">
        <v>-2.0472512574087887E-12</v>
      </c>
      <c r="G15" s="2">
        <v>12.500000000134248</v>
      </c>
      <c r="H15" s="2">
        <v>0</v>
      </c>
      <c r="I15" s="2">
        <v>0</v>
      </c>
      <c r="J15" s="2">
        <v>0</v>
      </c>
      <c r="K15" s="2">
        <v>2.5000000001322009</v>
      </c>
      <c r="L15" s="2">
        <v>6.9062500003459331</v>
      </c>
      <c r="M15" s="6">
        <v>0</v>
      </c>
      <c r="N15" s="6">
        <v>0</v>
      </c>
    </row>
    <row r="16" spans="1:14" x14ac:dyDescent="0.25">
      <c r="B16">
        <f>0.21*300</f>
        <v>63</v>
      </c>
      <c r="C16">
        <f>B16*12</f>
        <v>756</v>
      </c>
      <c r="D16">
        <f>D15/C16</f>
        <v>33.837218915662348</v>
      </c>
      <c r="F16" s="2">
        <v>-3.3126834608765421E-12</v>
      </c>
      <c r="G16" s="2">
        <v>11.875000000100286</v>
      </c>
      <c r="H16" s="2">
        <v>0</v>
      </c>
      <c r="I16" s="2">
        <v>0</v>
      </c>
      <c r="J16" s="2">
        <v>0</v>
      </c>
      <c r="K16" s="2">
        <v>1.8750000000969733</v>
      </c>
      <c r="L16" s="2">
        <v>8.1250000004089671</v>
      </c>
      <c r="M16" s="6">
        <v>0</v>
      </c>
      <c r="N16" s="6">
        <v>0</v>
      </c>
    </row>
    <row r="17" spans="6:14" x14ac:dyDescent="0.25">
      <c r="F17" s="2">
        <v>-2.5759394617352882E-12</v>
      </c>
      <c r="G17" s="2">
        <v>11.25000000009517</v>
      </c>
      <c r="H17" s="2">
        <v>0</v>
      </c>
      <c r="I17" s="2">
        <v>0</v>
      </c>
      <c r="J17" s="2">
        <v>0</v>
      </c>
      <c r="K17" s="2">
        <v>1.2500000000925942</v>
      </c>
      <c r="L17" s="2">
        <v>8.9375000004691536</v>
      </c>
      <c r="M17" s="6">
        <v>0</v>
      </c>
      <c r="N17" s="6">
        <v>0</v>
      </c>
    </row>
    <row r="18" spans="6:14" x14ac:dyDescent="0.25">
      <c r="F18" s="2">
        <v>-2.9660370199186615E-16</v>
      </c>
      <c r="G18" s="2">
        <v>10.000000000084452</v>
      </c>
      <c r="H18" s="2">
        <v>0</v>
      </c>
      <c r="I18" s="2">
        <v>0</v>
      </c>
      <c r="J18" s="2">
        <v>0</v>
      </c>
      <c r="K18" s="2">
        <v>8.4451260255064716E-11</v>
      </c>
      <c r="L18" s="2">
        <v>8.9375000005240466</v>
      </c>
      <c r="M18" s="6">
        <v>0</v>
      </c>
      <c r="N18" s="6">
        <v>0</v>
      </c>
    </row>
    <row r="19" spans="6:14" x14ac:dyDescent="0.25">
      <c r="F19" s="2">
        <v>2</v>
      </c>
      <c r="G19" s="2">
        <v>7.5000000000641265</v>
      </c>
      <c r="H19" s="2">
        <v>0.49999999993375838</v>
      </c>
      <c r="I19" s="2">
        <v>0</v>
      </c>
      <c r="J19" s="2">
        <v>4</v>
      </c>
      <c r="K19" s="2">
        <v>-2.1152886563627141E-12</v>
      </c>
      <c r="L19" s="2">
        <v>8.168269231393813</v>
      </c>
      <c r="M19" s="6">
        <v>0</v>
      </c>
      <c r="N19" s="6">
        <v>0</v>
      </c>
    </row>
    <row r="20" spans="6:14" x14ac:dyDescent="0.25">
      <c r="F20" s="2">
        <v>2.1906249996657516</v>
      </c>
      <c r="G20" s="2">
        <v>2.5000000000211129</v>
      </c>
      <c r="H20" s="2">
        <v>5.3093750003131355</v>
      </c>
      <c r="I20" s="2">
        <v>0</v>
      </c>
      <c r="J20" s="2">
        <v>4</v>
      </c>
      <c r="K20" s="2">
        <v>0</v>
      </c>
      <c r="L20" s="2">
        <v>1.4283347783434025E-10</v>
      </c>
      <c r="M20" s="6">
        <v>0</v>
      </c>
      <c r="N20" s="6">
        <v>0</v>
      </c>
    </row>
    <row r="21" spans="6:14" x14ac:dyDescent="0.25">
      <c r="F21" s="2">
        <v>9.9999999999886509</v>
      </c>
      <c r="G21" s="2">
        <v>0</v>
      </c>
      <c r="H21" s="2">
        <v>9.4193750148189319E-12</v>
      </c>
      <c r="I21" s="2">
        <v>0</v>
      </c>
      <c r="J21" s="2">
        <v>4</v>
      </c>
      <c r="K21" s="2">
        <v>-1.9289103434108706E-12</v>
      </c>
      <c r="L21" s="2">
        <v>1.2708833993447866E-10</v>
      </c>
      <c r="M21" s="6">
        <v>0</v>
      </c>
      <c r="N21" s="6">
        <v>0</v>
      </c>
    </row>
    <row r="22" spans="6:14" x14ac:dyDescent="0.25">
      <c r="F22" s="2">
        <v>9.9999999999885638</v>
      </c>
      <c r="G22" s="2">
        <v>0</v>
      </c>
      <c r="H22" s="2">
        <v>8.8235103337528307E-12</v>
      </c>
      <c r="I22" s="2">
        <v>0</v>
      </c>
      <c r="J22" s="2">
        <v>4</v>
      </c>
      <c r="K22" s="2">
        <v>-2.6124911167352545E-12</v>
      </c>
      <c r="L22" s="2">
        <v>1.1181558942590407E-10</v>
      </c>
      <c r="M22" s="6">
        <v>0</v>
      </c>
      <c r="N22" s="6">
        <v>0</v>
      </c>
    </row>
    <row r="23" spans="6:14" x14ac:dyDescent="0.25">
      <c r="F23" s="2">
        <v>9.9999999999884661</v>
      </c>
      <c r="G23" s="2">
        <v>0</v>
      </c>
      <c r="H23" s="2">
        <v>8.2276456526867294E-12</v>
      </c>
      <c r="I23" s="2">
        <v>0</v>
      </c>
      <c r="J23" s="2">
        <v>4</v>
      </c>
      <c r="K23" s="2">
        <v>-3.3061712914336406E-12</v>
      </c>
      <c r="L23" s="2">
        <v>9.7008661697723388E-11</v>
      </c>
      <c r="M23" s="6">
        <v>0</v>
      </c>
      <c r="N23" s="6">
        <v>0</v>
      </c>
    </row>
    <row r="24" spans="6:14" x14ac:dyDescent="0.25">
      <c r="F24" s="2">
        <v>9.9999999999883542</v>
      </c>
      <c r="G24" s="2">
        <v>0</v>
      </c>
      <c r="H24" s="2">
        <v>7.6317809716206281E-12</v>
      </c>
      <c r="I24" s="2">
        <v>0</v>
      </c>
      <c r="J24" s="2">
        <v>4</v>
      </c>
      <c r="K24" s="2">
        <v>-4.0150005681930294E-12</v>
      </c>
      <c r="L24" s="2">
        <v>8.2657709833596953E-11</v>
      </c>
      <c r="M24" s="6">
        <v>0</v>
      </c>
      <c r="N24" s="6">
        <v>0</v>
      </c>
    </row>
    <row r="25" spans="6:14" x14ac:dyDescent="0.25">
      <c r="F25" s="2">
        <v>9.9999999999881464</v>
      </c>
      <c r="G25" s="2">
        <v>0</v>
      </c>
      <c r="H25" s="2">
        <v>1.0239109759675404E-11</v>
      </c>
      <c r="I25" s="2">
        <v>0</v>
      </c>
      <c r="J25" s="2">
        <v>0</v>
      </c>
      <c r="K25" s="2">
        <v>-1.6146629801417505E-12</v>
      </c>
      <c r="L25" s="2">
        <v>6.5855702343158042E-11</v>
      </c>
      <c r="M25" s="6">
        <v>0</v>
      </c>
      <c r="N25" s="6">
        <v>0</v>
      </c>
    </row>
    <row r="26" spans="6:14" x14ac:dyDescent="0.25">
      <c r="F26" s="2">
        <v>9.9999999999880789</v>
      </c>
      <c r="G26" s="2">
        <v>0</v>
      </c>
      <c r="H26" s="2">
        <v>7.0359162905545276E-12</v>
      </c>
      <c r="I26" s="2">
        <v>0</v>
      </c>
      <c r="J26" s="2">
        <v>4</v>
      </c>
      <c r="K26" s="2">
        <v>-4.885420266936446E-12</v>
      </c>
      <c r="L26" s="2">
        <v>5.1855692568796224E-11</v>
      </c>
      <c r="M26" s="6">
        <v>0</v>
      </c>
      <c r="N26" s="6">
        <v>0</v>
      </c>
    </row>
    <row r="27" spans="6:14" x14ac:dyDescent="0.25">
      <c r="F27" s="2">
        <v>9.999999999989317</v>
      </c>
      <c r="G27" s="2">
        <v>0</v>
      </c>
      <c r="H27" s="2">
        <v>4.6524575662901225E-12</v>
      </c>
      <c r="I27" s="2">
        <v>0</v>
      </c>
      <c r="J27" s="2">
        <v>4</v>
      </c>
      <c r="K27" s="2">
        <v>-6.0299348492423796E-12</v>
      </c>
      <c r="L27" s="2">
        <v>4.0778607891726948E-11</v>
      </c>
      <c r="M27" s="6">
        <v>0</v>
      </c>
      <c r="N27" s="6">
        <v>0</v>
      </c>
    </row>
    <row r="28" spans="6:14" x14ac:dyDescent="0.25">
      <c r="F28" s="2">
        <v>9.999999999988459</v>
      </c>
      <c r="G28" s="2">
        <v>0</v>
      </c>
      <c r="H28" s="2">
        <v>5.2483222473562246E-12</v>
      </c>
      <c r="I28" s="2">
        <v>0</v>
      </c>
      <c r="J28" s="2">
        <v>4</v>
      </c>
      <c r="K28" s="2">
        <v>-6.2925192849664241E-12</v>
      </c>
      <c r="L28" s="2">
        <v>2.8614128437489193E-11</v>
      </c>
      <c r="M28" s="6">
        <v>0</v>
      </c>
      <c r="N28" s="6">
        <v>0</v>
      </c>
    </row>
    <row r="29" spans="6:14" x14ac:dyDescent="0.25">
      <c r="F29" s="2">
        <v>9.9999999999867999</v>
      </c>
      <c r="G29" s="2">
        <v>0</v>
      </c>
      <c r="H29" s="2">
        <v>5.8441869284223251E-12</v>
      </c>
      <c r="I29" s="2">
        <v>0</v>
      </c>
      <c r="J29" s="2">
        <v>4</v>
      </c>
      <c r="K29" s="2">
        <v>-7.3563228963612708E-12</v>
      </c>
      <c r="L29" s="2">
        <v>1.4841461741896941E-11</v>
      </c>
      <c r="M29" s="6">
        <v>0</v>
      </c>
      <c r="N29" s="6">
        <v>0</v>
      </c>
    </row>
    <row r="30" spans="6:14" x14ac:dyDescent="0.25">
      <c r="F30" s="2">
        <v>9.9999999999859703</v>
      </c>
      <c r="G30" s="2">
        <v>0</v>
      </c>
      <c r="H30" s="2">
        <v>6.4400516094884264E-12</v>
      </c>
      <c r="I30" s="2">
        <v>0</v>
      </c>
      <c r="J30" s="2">
        <v>4</v>
      </c>
      <c r="K30" s="2">
        <v>-7.5902923615256427E-12</v>
      </c>
      <c r="L30" s="2">
        <v>0</v>
      </c>
      <c r="M30" s="6">
        <v>0</v>
      </c>
      <c r="N30" s="6">
        <v>0</v>
      </c>
    </row>
    <row r="31" spans="6:14" x14ac:dyDescent="0.25">
      <c r="F31" s="2">
        <v>9.3749999999944986</v>
      </c>
      <c r="G31" s="2">
        <v>0.62500000000550182</v>
      </c>
      <c r="H31" s="2">
        <v>0</v>
      </c>
      <c r="I31" s="2">
        <v>0</v>
      </c>
      <c r="J31" s="2">
        <v>4</v>
      </c>
      <c r="K31" s="2">
        <v>0</v>
      </c>
      <c r="L31" s="2">
        <v>0</v>
      </c>
      <c r="M31" s="6">
        <v>0</v>
      </c>
      <c r="N31" s="6">
        <v>0</v>
      </c>
    </row>
    <row r="32" spans="6:14" x14ac:dyDescent="0.25">
      <c r="F32" s="2">
        <v>7.4999999999788871</v>
      </c>
      <c r="G32" s="2">
        <v>2.5000000000211129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6">
        <v>0</v>
      </c>
      <c r="N32" s="6">
        <v>0</v>
      </c>
    </row>
    <row r="33" spans="6:14" x14ac:dyDescent="0.25">
      <c r="F33" s="2">
        <v>2.4999999999359481</v>
      </c>
      <c r="G33" s="2">
        <v>7.5000000000640519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6">
        <v>0</v>
      </c>
      <c r="N33" s="6">
        <v>0</v>
      </c>
    </row>
    <row r="34" spans="6:14" x14ac:dyDescent="0.25">
      <c r="F34" s="2">
        <v>-8.3858756435809994E-11</v>
      </c>
      <c r="G34" s="2">
        <v>10.000000000084452</v>
      </c>
      <c r="H34" s="2">
        <v>-5.9280042295671768E-13</v>
      </c>
      <c r="I34" s="2">
        <v>0</v>
      </c>
      <c r="J34" s="2">
        <v>0</v>
      </c>
      <c r="K34" s="2">
        <v>0</v>
      </c>
      <c r="L34" s="2">
        <v>9.120006507026426E-13</v>
      </c>
      <c r="M34" s="6">
        <v>0</v>
      </c>
      <c r="N34" s="6">
        <v>0</v>
      </c>
    </row>
    <row r="35" spans="6:14" x14ac:dyDescent="0.25">
      <c r="F35" s="2">
        <v>-3.1292746172084662E-12</v>
      </c>
      <c r="G35" s="2">
        <v>11.250000000095008</v>
      </c>
      <c r="H35" s="2">
        <v>-5.9605262808303621E-13</v>
      </c>
      <c r="I35" s="2">
        <v>0</v>
      </c>
      <c r="J35" s="2">
        <v>0</v>
      </c>
      <c r="K35" s="2">
        <v>1.2500000000912832</v>
      </c>
      <c r="L35" s="2">
        <v>0.81250000006116319</v>
      </c>
      <c r="M35" s="6">
        <v>0</v>
      </c>
      <c r="N35" s="6">
        <v>0</v>
      </c>
    </row>
    <row r="36" spans="6:14" x14ac:dyDescent="0.25">
      <c r="F36" s="2">
        <v>-2.2204460492503131E-16</v>
      </c>
      <c r="G36" s="2">
        <v>11.875000000100286</v>
      </c>
      <c r="H36" s="2">
        <v>0</v>
      </c>
      <c r="I36" s="2">
        <v>0</v>
      </c>
      <c r="J36" s="2">
        <v>0</v>
      </c>
      <c r="K36" s="2">
        <v>1.8750000001002858</v>
      </c>
      <c r="L36" s="2">
        <v>2.0312500001263492</v>
      </c>
      <c r="M36" s="6">
        <v>0</v>
      </c>
      <c r="N36" s="6">
        <v>0</v>
      </c>
    </row>
    <row r="37" spans="6:14" x14ac:dyDescent="0.25">
      <c r="F37" s="2">
        <v>-4.4408920985006262E-16</v>
      </c>
      <c r="G37" s="2">
        <v>12.500000000105564</v>
      </c>
      <c r="H37" s="2">
        <v>0</v>
      </c>
      <c r="I37" s="2">
        <v>0</v>
      </c>
      <c r="J37" s="2">
        <v>0</v>
      </c>
      <c r="K37" s="2">
        <v>2.5000000001055631</v>
      </c>
      <c r="L37" s="2">
        <v>3.6562500001949649</v>
      </c>
      <c r="M37" s="6">
        <v>0</v>
      </c>
      <c r="N37" s="6">
        <v>0</v>
      </c>
    </row>
    <row r="38" spans="6:14" x14ac:dyDescent="0.25">
      <c r="F38" s="2">
        <v>-4.4408920985006262E-16</v>
      </c>
      <c r="G38" s="2">
        <v>12.500000000105564</v>
      </c>
      <c r="H38" s="2">
        <v>0</v>
      </c>
      <c r="I38" s="2">
        <v>0</v>
      </c>
      <c r="J38" s="2">
        <v>0</v>
      </c>
      <c r="K38" s="2">
        <v>2.5000000001055631</v>
      </c>
      <c r="L38" s="2">
        <v>5.2812500002635812</v>
      </c>
      <c r="M38" s="6">
        <v>0</v>
      </c>
      <c r="N38" s="6">
        <v>0</v>
      </c>
    </row>
    <row r="39" spans="6:14" x14ac:dyDescent="0.25">
      <c r="F39" s="2">
        <v>-4.4408920985006262E-16</v>
      </c>
      <c r="G39" s="2">
        <v>12.500000000105564</v>
      </c>
      <c r="H39" s="2">
        <v>0</v>
      </c>
      <c r="I39" s="2">
        <v>0</v>
      </c>
      <c r="J39" s="2">
        <v>0</v>
      </c>
      <c r="K39" s="2">
        <v>2.5000000001055631</v>
      </c>
      <c r="L39" s="2">
        <v>6.9062500003321974</v>
      </c>
      <c r="M39" s="6">
        <v>0</v>
      </c>
      <c r="N39" s="6">
        <v>0</v>
      </c>
    </row>
    <row r="40" spans="6:14" x14ac:dyDescent="0.25">
      <c r="F40" s="2">
        <v>-2.2204460492503131E-16</v>
      </c>
      <c r="G40" s="2">
        <v>11.875000000100286</v>
      </c>
      <c r="H40" s="2">
        <v>0</v>
      </c>
      <c r="I40" s="2">
        <v>0</v>
      </c>
      <c r="J40" s="2">
        <v>0</v>
      </c>
      <c r="K40" s="2">
        <v>1.8750000001002858</v>
      </c>
      <c r="L40" s="2">
        <v>8.1250000003973835</v>
      </c>
      <c r="M40" s="6">
        <v>0</v>
      </c>
      <c r="N40" s="6">
        <v>0</v>
      </c>
    </row>
    <row r="41" spans="6:14" x14ac:dyDescent="0.25">
      <c r="F41" s="2">
        <v>-5.5311311086825299E-13</v>
      </c>
      <c r="G41" s="2">
        <v>11.250000000095005</v>
      </c>
      <c r="H41" s="2">
        <v>-5.9605262808303621E-13</v>
      </c>
      <c r="I41" s="2">
        <v>0</v>
      </c>
      <c r="J41" s="2">
        <v>0</v>
      </c>
      <c r="K41" s="2">
        <v>1.2500000000938558</v>
      </c>
      <c r="L41" s="2">
        <v>8.9375000004593055</v>
      </c>
      <c r="M41" s="6">
        <v>0</v>
      </c>
      <c r="N41" s="6">
        <v>0</v>
      </c>
    </row>
    <row r="42" spans="6:14" x14ac:dyDescent="0.25">
      <c r="F42" s="2">
        <v>-8.3144355926092915E-11</v>
      </c>
      <c r="G42" s="2">
        <v>10.000000000084452</v>
      </c>
      <c r="H42" s="2">
        <v>0</v>
      </c>
      <c r="I42" s="2">
        <v>0</v>
      </c>
      <c r="J42" s="2">
        <v>0</v>
      </c>
      <c r="K42" s="2">
        <v>1.3072009326737877E-12</v>
      </c>
      <c r="L42" s="2">
        <v>8.9375000004601564</v>
      </c>
      <c r="M42" s="6">
        <v>0</v>
      </c>
      <c r="N42" s="6">
        <v>0</v>
      </c>
    </row>
    <row r="43" spans="6:14" x14ac:dyDescent="0.25">
      <c r="F43" s="2">
        <v>2</v>
      </c>
      <c r="G43" s="2">
        <v>7.5000000000641265</v>
      </c>
      <c r="H43" s="2">
        <v>0.49999999993587346</v>
      </c>
      <c r="I43" s="2">
        <v>0</v>
      </c>
      <c r="J43" s="2">
        <v>4</v>
      </c>
      <c r="K43" s="2">
        <v>0</v>
      </c>
      <c r="L43" s="2">
        <v>8.1682692313280434</v>
      </c>
      <c r="M43" s="6">
        <v>0</v>
      </c>
      <c r="N43" s="6">
        <v>0</v>
      </c>
    </row>
    <row r="44" spans="6:14" x14ac:dyDescent="0.25">
      <c r="F44" s="2">
        <v>2.1906249996207929</v>
      </c>
      <c r="G44" s="2">
        <v>2.5000000000211129</v>
      </c>
      <c r="H44" s="2">
        <v>5.3093750003580942</v>
      </c>
      <c r="I44" s="2">
        <v>0</v>
      </c>
      <c r="J44" s="2">
        <v>4</v>
      </c>
      <c r="K44" s="2">
        <v>0</v>
      </c>
      <c r="L44" s="2">
        <v>7.8973823447180521E-12</v>
      </c>
      <c r="M44" s="6">
        <v>0</v>
      </c>
      <c r="N44" s="6">
        <v>0</v>
      </c>
    </row>
    <row r="45" spans="6:14" x14ac:dyDescent="0.25">
      <c r="F45" s="2">
        <v>10.000000000000597</v>
      </c>
      <c r="G45" s="2">
        <v>0</v>
      </c>
      <c r="H45" s="2">
        <v>-5.9605262808303621E-13</v>
      </c>
      <c r="I45" s="2">
        <v>0</v>
      </c>
      <c r="J45" s="2">
        <v>4</v>
      </c>
      <c r="K45" s="2">
        <v>0</v>
      </c>
      <c r="L45" s="2">
        <v>8.8143863879227239E-12</v>
      </c>
      <c r="M45" s="6">
        <v>0</v>
      </c>
      <c r="N45" s="6">
        <v>0</v>
      </c>
    </row>
    <row r="46" spans="6:14" x14ac:dyDescent="0.25">
      <c r="F46" s="2">
        <v>10.000000000000597</v>
      </c>
      <c r="G46" s="2">
        <v>0</v>
      </c>
      <c r="H46" s="2">
        <v>-5.9605262808303621E-13</v>
      </c>
      <c r="I46" s="2">
        <v>0</v>
      </c>
      <c r="J46" s="2">
        <v>4</v>
      </c>
      <c r="K46" s="2">
        <v>0</v>
      </c>
      <c r="L46" s="2">
        <v>9.7313904311273941E-12</v>
      </c>
      <c r="M46" s="6">
        <v>0</v>
      </c>
      <c r="N46" s="6">
        <v>0</v>
      </c>
    </row>
    <row r="47" spans="6:14" x14ac:dyDescent="0.25">
      <c r="F47" s="2">
        <v>10.000000000000597</v>
      </c>
      <c r="G47" s="2">
        <v>0</v>
      </c>
      <c r="H47" s="2">
        <v>-5.9605262808303621E-13</v>
      </c>
      <c r="I47" s="2">
        <v>0</v>
      </c>
      <c r="J47" s="2">
        <v>4</v>
      </c>
      <c r="K47" s="2">
        <v>0</v>
      </c>
      <c r="L47" s="2">
        <v>1.0648394474332066E-11</v>
      </c>
      <c r="M47" s="6">
        <v>0</v>
      </c>
      <c r="N47" s="6">
        <v>0</v>
      </c>
    </row>
    <row r="48" spans="6:14" x14ac:dyDescent="0.25">
      <c r="F48" s="2">
        <v>9.9999999999971347</v>
      </c>
      <c r="G48" s="2">
        <v>0</v>
      </c>
      <c r="H48" s="2">
        <v>2.8648635230918195E-12</v>
      </c>
      <c r="I48" s="2">
        <v>0</v>
      </c>
      <c r="J48" s="2">
        <v>4</v>
      </c>
      <c r="K48" s="2">
        <v>0</v>
      </c>
      <c r="L48" s="2">
        <v>6.2409121311138809E-12</v>
      </c>
      <c r="M48" s="6">
        <v>0</v>
      </c>
      <c r="N48" s="6">
        <v>0</v>
      </c>
    </row>
    <row r="49" spans="6:14" x14ac:dyDescent="0.25">
      <c r="F49" s="2">
        <v>9.9999999999959428</v>
      </c>
      <c r="G49" s="2">
        <v>0</v>
      </c>
      <c r="H49" s="2">
        <v>4.0565928852240221E-12</v>
      </c>
      <c r="I49" s="2">
        <v>0</v>
      </c>
      <c r="J49" s="2">
        <v>0</v>
      </c>
      <c r="K49" s="2">
        <v>0</v>
      </c>
      <c r="L49" s="2">
        <v>0</v>
      </c>
      <c r="M49" s="6">
        <v>0</v>
      </c>
      <c r="N49" s="6">
        <v>0</v>
      </c>
    </row>
    <row r="50" spans="6:14" x14ac:dyDescent="0.25">
      <c r="F50" s="2"/>
      <c r="G50" s="2"/>
      <c r="H50" s="2"/>
      <c r="I50" s="2"/>
      <c r="J50" s="2"/>
      <c r="K50" s="2"/>
      <c r="L50" s="2"/>
    </row>
    <row r="51" spans="6:14" x14ac:dyDescent="0.25">
      <c r="F51" s="2"/>
      <c r="G51" s="2"/>
      <c r="H51" s="2"/>
      <c r="I51" s="2"/>
      <c r="J51" s="2"/>
      <c r="K51" s="2"/>
      <c r="L51" s="2"/>
    </row>
    <row r="52" spans="6:14" x14ac:dyDescent="0.25">
      <c r="F52" s="2"/>
      <c r="G52" s="2"/>
      <c r="H52" s="2"/>
      <c r="I52" s="2"/>
      <c r="J52" s="2"/>
      <c r="K52" s="2"/>
      <c r="L52" s="2"/>
    </row>
    <row r="53" spans="6:14" x14ac:dyDescent="0.25">
      <c r="F53" s="2"/>
      <c r="G53" s="2"/>
      <c r="H53" s="2"/>
      <c r="I53" s="2"/>
      <c r="J53" s="2"/>
      <c r="K53" s="2"/>
      <c r="L53" s="2"/>
    </row>
    <row r="54" spans="6:14" x14ac:dyDescent="0.25">
      <c r="F54" s="2"/>
      <c r="G54" s="2"/>
      <c r="H54" s="2"/>
      <c r="I54" s="2"/>
      <c r="J54" s="2"/>
      <c r="K54" s="2"/>
      <c r="L54" s="2"/>
    </row>
    <row r="55" spans="6:14" x14ac:dyDescent="0.25">
      <c r="F55" s="2"/>
      <c r="G55" s="2"/>
      <c r="H55" s="2"/>
      <c r="I55" s="2"/>
      <c r="J55" s="2"/>
      <c r="K55" s="2"/>
      <c r="L55" s="2"/>
    </row>
    <row r="56" spans="6:14" x14ac:dyDescent="0.25">
      <c r="F56" s="2"/>
      <c r="G56" s="2"/>
      <c r="H56" s="2"/>
      <c r="I56" s="2"/>
      <c r="J56" s="2"/>
      <c r="K56" s="2"/>
      <c r="L56" s="2"/>
    </row>
    <row r="57" spans="6:14" x14ac:dyDescent="0.25">
      <c r="F57" s="2"/>
      <c r="G57" s="2"/>
      <c r="H57" s="2"/>
      <c r="I57" s="2"/>
      <c r="J57" s="2"/>
      <c r="K57" s="2"/>
      <c r="L57" s="2"/>
    </row>
    <row r="58" spans="6:14" x14ac:dyDescent="0.25">
      <c r="F58" s="2"/>
      <c r="G58" s="2"/>
      <c r="H58" s="2"/>
      <c r="I58" s="2"/>
      <c r="J58" s="2"/>
      <c r="K58" s="2"/>
      <c r="L58" s="2"/>
    </row>
    <row r="59" spans="6:14" x14ac:dyDescent="0.25">
      <c r="F59" s="2"/>
      <c r="G59" s="2"/>
      <c r="H59" s="2"/>
      <c r="I59" s="2"/>
      <c r="J59" s="2"/>
      <c r="K59" s="2"/>
      <c r="L59" s="2"/>
    </row>
    <row r="60" spans="6:14" x14ac:dyDescent="0.25">
      <c r="F60" s="2"/>
      <c r="G60" s="2"/>
      <c r="H60" s="2"/>
      <c r="I60" s="2"/>
      <c r="J60" s="2"/>
      <c r="K60" s="2"/>
      <c r="L60" s="2"/>
    </row>
    <row r="61" spans="6:14" x14ac:dyDescent="0.25">
      <c r="F61" s="2"/>
      <c r="G61" s="2"/>
      <c r="H61" s="2"/>
      <c r="I61" s="2"/>
      <c r="J61" s="2"/>
      <c r="K61" s="2"/>
      <c r="L61" s="2"/>
    </row>
    <row r="62" spans="6:14" x14ac:dyDescent="0.25">
      <c r="F62" s="2"/>
      <c r="G62" s="2"/>
      <c r="H62" s="2"/>
      <c r="I62" s="2"/>
      <c r="J62" s="2"/>
      <c r="K62" s="2"/>
      <c r="L62" s="2"/>
    </row>
    <row r="63" spans="6:14" x14ac:dyDescent="0.25">
      <c r="F63" s="2"/>
      <c r="G63" s="2"/>
      <c r="H63" s="2"/>
      <c r="I63" s="2"/>
      <c r="J63" s="2"/>
      <c r="K63" s="2"/>
      <c r="L63" s="2"/>
    </row>
    <row r="64" spans="6:14" x14ac:dyDescent="0.25">
      <c r="F64" s="2"/>
      <c r="G64" s="2"/>
      <c r="H64" s="2"/>
      <c r="I64" s="2"/>
      <c r="J64" s="2"/>
      <c r="K64" s="2"/>
      <c r="L64" s="2"/>
    </row>
    <row r="65" spans="6:12" x14ac:dyDescent="0.25">
      <c r="F65" s="2"/>
      <c r="G65" s="2"/>
      <c r="H65" s="2"/>
      <c r="I65" s="2"/>
      <c r="J65" s="2"/>
      <c r="K65" s="2"/>
      <c r="L65" s="2"/>
    </row>
    <row r="66" spans="6:12" x14ac:dyDescent="0.25">
      <c r="F66" s="2"/>
      <c r="G66" s="2"/>
      <c r="H66" s="2"/>
      <c r="I66" s="2"/>
      <c r="J66" s="2"/>
      <c r="K66" s="2"/>
      <c r="L66" s="2"/>
    </row>
    <row r="67" spans="6:12" x14ac:dyDescent="0.25">
      <c r="F67" s="2"/>
      <c r="G67" s="2"/>
      <c r="H67" s="2"/>
      <c r="I67" s="2"/>
      <c r="J67" s="2"/>
      <c r="K67" s="2"/>
      <c r="L67" s="2"/>
    </row>
    <row r="68" spans="6:12" x14ac:dyDescent="0.25">
      <c r="F68" s="2"/>
      <c r="G68" s="2"/>
      <c r="H68" s="2"/>
      <c r="I68" s="2"/>
      <c r="J68" s="2"/>
      <c r="K68" s="2"/>
      <c r="L68" s="2"/>
    </row>
    <row r="69" spans="6:12" x14ac:dyDescent="0.25">
      <c r="F69" s="2"/>
      <c r="G69" s="2"/>
      <c r="H69" s="2"/>
      <c r="I69" s="2"/>
      <c r="J69" s="2"/>
      <c r="K69" s="2"/>
      <c r="L69" s="2"/>
    </row>
    <row r="70" spans="6:12" x14ac:dyDescent="0.25">
      <c r="F70" s="2"/>
      <c r="G70" s="2"/>
      <c r="H70" s="2"/>
      <c r="I70" s="2"/>
      <c r="J70" s="2"/>
      <c r="K70" s="2"/>
      <c r="L70" s="2"/>
    </row>
    <row r="71" spans="6:12" x14ac:dyDescent="0.25">
      <c r="F71" s="2"/>
      <c r="G71" s="2"/>
      <c r="H71" s="2"/>
      <c r="I71" s="2"/>
      <c r="J71" s="2"/>
      <c r="K71" s="2"/>
      <c r="L71" s="2"/>
    </row>
    <row r="72" spans="6:12" x14ac:dyDescent="0.25">
      <c r="F72" s="2"/>
      <c r="G72" s="2"/>
      <c r="H72" s="2"/>
      <c r="I72" s="2"/>
      <c r="J72" s="2"/>
      <c r="K72" s="2"/>
      <c r="L72" s="2"/>
    </row>
    <row r="73" spans="6:12" x14ac:dyDescent="0.25">
      <c r="F73" s="2"/>
      <c r="G73" s="2"/>
      <c r="H73" s="2"/>
      <c r="I73" s="2"/>
      <c r="J73" s="2"/>
      <c r="K73" s="2"/>
      <c r="L73" s="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21" sqref="I21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"/>
  <sheetViews>
    <sheetView workbookViewId="0">
      <selection activeCell="B8" sqref="B8"/>
    </sheetView>
  </sheetViews>
  <sheetFormatPr defaultColWidth="11.42578125" defaultRowHeight="15" x14ac:dyDescent="0.25"/>
  <sheetData>
    <row r="2" spans="1:2" x14ac:dyDescent="0.25">
      <c r="A2" t="s">
        <v>72</v>
      </c>
      <c r="B2">
        <f>300/1000</f>
        <v>0.3</v>
      </c>
    </row>
    <row r="3" spans="1:2" x14ac:dyDescent="0.25">
      <c r="A3" t="s">
        <v>67</v>
      </c>
      <c r="B3">
        <f>300/1000</f>
        <v>0.3</v>
      </c>
    </row>
    <row r="4" spans="1:2" x14ac:dyDescent="0.25">
      <c r="A4" t="s">
        <v>68</v>
      </c>
      <c r="B4">
        <f>1200/1000</f>
        <v>1.2</v>
      </c>
    </row>
    <row r="5" spans="1:2" x14ac:dyDescent="0.25">
      <c r="A5" t="s">
        <v>69</v>
      </c>
      <c r="B5">
        <f>70/1000</f>
        <v>7.0000000000000007E-2</v>
      </c>
    </row>
    <row r="6" spans="1:2" x14ac:dyDescent="0.25">
      <c r="A6" t="s">
        <v>70</v>
      </c>
      <c r="B6">
        <f>40/1000</f>
        <v>0.04</v>
      </c>
    </row>
    <row r="7" spans="1:2" x14ac:dyDescent="0.25">
      <c r="A7" t="s">
        <v>71</v>
      </c>
      <c r="B7">
        <f>115/1000</f>
        <v>0.115</v>
      </c>
    </row>
    <row r="8" spans="1:2" x14ac:dyDescent="0.25">
      <c r="A8">
        <v>1</v>
      </c>
      <c r="B8">
        <f>B6*3+B7*2</f>
        <v>0.35</v>
      </c>
    </row>
    <row r="9" spans="1:2" x14ac:dyDescent="0.25">
      <c r="A9">
        <v>2</v>
      </c>
      <c r="B9">
        <f>B8</f>
        <v>0.35</v>
      </c>
    </row>
    <row r="10" spans="1:2" x14ac:dyDescent="0.25">
      <c r="A10">
        <v>3</v>
      </c>
      <c r="B10">
        <f t="shared" ref="B10:B12" si="0">B9</f>
        <v>0.35</v>
      </c>
    </row>
    <row r="11" spans="1:2" x14ac:dyDescent="0.25">
      <c r="A11">
        <v>4</v>
      </c>
      <c r="B11">
        <f t="shared" si="0"/>
        <v>0.35</v>
      </c>
    </row>
    <row r="12" spans="1:2" x14ac:dyDescent="0.25">
      <c r="A12">
        <v>5</v>
      </c>
      <c r="B12">
        <f t="shared" si="0"/>
        <v>0.35</v>
      </c>
    </row>
    <row r="13" spans="1:2" x14ac:dyDescent="0.25">
      <c r="A13">
        <v>6</v>
      </c>
      <c r="B13">
        <f>B12+B4*0.15+B2*1/10</f>
        <v>0.56000000000000005</v>
      </c>
    </row>
    <row r="14" spans="1:2" x14ac:dyDescent="0.25">
      <c r="A14">
        <v>7</v>
      </c>
      <c r="B14">
        <f>B7*2</f>
        <v>0.23</v>
      </c>
    </row>
    <row r="15" spans="1:2" x14ac:dyDescent="0.25">
      <c r="A15">
        <v>8</v>
      </c>
      <c r="B15">
        <f>B14</f>
        <v>0.23</v>
      </c>
    </row>
    <row r="16" spans="1:2" x14ac:dyDescent="0.25">
      <c r="A16">
        <v>9</v>
      </c>
      <c r="B16">
        <f t="shared" ref="B16:B23" si="1">B15</f>
        <v>0.23</v>
      </c>
    </row>
    <row r="17" spans="1:2" x14ac:dyDescent="0.25">
      <c r="A17">
        <v>10</v>
      </c>
      <c r="B17">
        <f t="shared" si="1"/>
        <v>0.23</v>
      </c>
    </row>
    <row r="18" spans="1:2" x14ac:dyDescent="0.25">
      <c r="A18">
        <v>11</v>
      </c>
      <c r="B18">
        <f t="shared" si="1"/>
        <v>0.23</v>
      </c>
    </row>
    <row r="19" spans="1:2" x14ac:dyDescent="0.25">
      <c r="A19">
        <v>12</v>
      </c>
      <c r="B19">
        <f>B18</f>
        <v>0.23</v>
      </c>
    </row>
    <row r="20" spans="1:2" x14ac:dyDescent="0.25">
      <c r="A20">
        <v>13</v>
      </c>
      <c r="B20">
        <f t="shared" si="1"/>
        <v>0.23</v>
      </c>
    </row>
    <row r="21" spans="1:2" x14ac:dyDescent="0.25">
      <c r="A21">
        <v>14</v>
      </c>
      <c r="B21">
        <f t="shared" si="1"/>
        <v>0.23</v>
      </c>
    </row>
    <row r="22" spans="1:2" x14ac:dyDescent="0.25">
      <c r="A22">
        <v>15</v>
      </c>
      <c r="B22">
        <f t="shared" si="1"/>
        <v>0.23</v>
      </c>
    </row>
    <row r="23" spans="1:2" x14ac:dyDescent="0.25">
      <c r="A23">
        <v>16</v>
      </c>
      <c r="B23">
        <f t="shared" si="1"/>
        <v>0.23</v>
      </c>
    </row>
    <row r="24" spans="1:2" x14ac:dyDescent="0.25">
      <c r="A24">
        <v>17</v>
      </c>
      <c r="B24">
        <f>B23+B5</f>
        <v>0.30000000000000004</v>
      </c>
    </row>
    <row r="25" spans="1:2" x14ac:dyDescent="0.25">
      <c r="A25">
        <v>18</v>
      </c>
      <c r="B25">
        <f>B24+B3</f>
        <v>0.60000000000000009</v>
      </c>
    </row>
    <row r="26" spans="1:2" x14ac:dyDescent="0.25">
      <c r="A26">
        <v>19</v>
      </c>
      <c r="B26">
        <f>B25</f>
        <v>0.60000000000000009</v>
      </c>
    </row>
    <row r="27" spans="1:2" x14ac:dyDescent="0.25">
      <c r="A27">
        <v>20</v>
      </c>
      <c r="B27">
        <f>B3+B4+B7*2</f>
        <v>1.73</v>
      </c>
    </row>
    <row r="28" spans="1:2" x14ac:dyDescent="0.25">
      <c r="A28">
        <v>21</v>
      </c>
      <c r="B28">
        <f>B3+B7*2+0.04*3</f>
        <v>0.65</v>
      </c>
    </row>
    <row r="29" spans="1:2" x14ac:dyDescent="0.25">
      <c r="A29">
        <v>22</v>
      </c>
      <c r="B29">
        <f>B28</f>
        <v>0.65</v>
      </c>
    </row>
    <row r="30" spans="1:2" x14ac:dyDescent="0.25">
      <c r="A30">
        <v>23</v>
      </c>
      <c r="B30">
        <f>B29</f>
        <v>0.65</v>
      </c>
    </row>
    <row r="31" spans="1:2" x14ac:dyDescent="0.25">
      <c r="A31">
        <v>24</v>
      </c>
      <c r="B31">
        <f>B8</f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Tech</vt:lpstr>
      <vt:lpstr>D</vt:lpstr>
      <vt:lpstr>Esquema de Variables</vt:lpstr>
      <vt:lpstr>Solution</vt:lpstr>
      <vt:lpstr>Graficos</vt:lpstr>
      <vt:lpstr>demanda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2017-02-08T21:28:44Z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