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IMELINE" sheetId="1" r:id="rId1"/>
    <sheet name="CHANGES" sheetId="7" r:id="rId2"/>
    <sheet name="FEE &amp; COST SCHEDULE" sheetId="2" r:id="rId3"/>
    <sheet name="BOM" sheetId="6" r:id="rId4"/>
    <sheet name="E-BOM" sheetId="4" r:id="rId5"/>
  </sheets>
  <calcPr calcId="145621"/>
</workbook>
</file>

<file path=xl/calcChain.xml><?xml version="1.0" encoding="utf-8"?>
<calcChain xmlns="http://schemas.openxmlformats.org/spreadsheetml/2006/main">
  <c r="C30" i="1" l="1"/>
  <c r="D30" i="1"/>
  <c r="G30" i="1"/>
  <c r="B30" i="1"/>
  <c r="C12" i="1"/>
  <c r="B1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I32" i="1"/>
  <c r="H32" i="1"/>
  <c r="G22" i="1"/>
  <c r="G23" i="1"/>
  <c r="G19" i="1"/>
  <c r="G18" i="1"/>
  <c r="G11" i="1"/>
  <c r="G10" i="1"/>
  <c r="E20" i="1"/>
  <c r="G20" i="1" s="1"/>
  <c r="D19" i="1"/>
  <c r="D11" i="1"/>
  <c r="D20" i="1"/>
  <c r="D21" i="1"/>
  <c r="D23" i="1"/>
  <c r="D22" i="1"/>
  <c r="D10" i="1"/>
  <c r="D12" i="1" s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8" i="1"/>
  <c r="B29" i="1"/>
  <c r="B8" i="1"/>
  <c r="E8" i="6"/>
  <c r="E2" i="6"/>
  <c r="E12" i="6" s="1"/>
  <c r="E14" i="6" s="1"/>
  <c r="C8" i="6"/>
  <c r="N3" i="4"/>
  <c r="M2" i="4"/>
  <c r="M17" i="4"/>
  <c r="M21" i="4"/>
  <c r="M11" i="4"/>
  <c r="M9" i="4"/>
  <c r="M15" i="4"/>
  <c r="M6" i="4"/>
  <c r="M7" i="4"/>
  <c r="M14" i="4"/>
  <c r="M20" i="4"/>
  <c r="M18" i="4"/>
  <c r="M16" i="4"/>
  <c r="M22" i="4"/>
  <c r="M23" i="4"/>
  <c r="M13" i="4"/>
  <c r="M10" i="4"/>
  <c r="M19" i="4"/>
  <c r="M12" i="4"/>
  <c r="M8" i="4"/>
  <c r="M5" i="4"/>
  <c r="M4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3" i="4"/>
  <c r="G12" i="1" l="1"/>
  <c r="B1" i="7" s="1"/>
  <c r="B26" i="1"/>
  <c r="B32" i="1" s="1"/>
  <c r="D26" i="1"/>
  <c r="D32" i="1" s="1"/>
  <c r="D3" i="6"/>
  <c r="C26" i="1" l="1"/>
  <c r="C32" i="1" s="1"/>
  <c r="C34" i="1" s="1"/>
  <c r="C2" i="6"/>
  <c r="C12" i="6" s="1"/>
  <c r="C14" i="6" s="1"/>
  <c r="E17" i="1"/>
  <c r="E21" i="1" l="1"/>
  <c r="G21" i="1" s="1"/>
  <c r="G17" i="1"/>
  <c r="G26" i="1" s="1"/>
  <c r="G32" i="1" l="1"/>
  <c r="B11" i="7"/>
</calcChain>
</file>

<file path=xl/sharedStrings.xml><?xml version="1.0" encoding="utf-8"?>
<sst xmlns="http://schemas.openxmlformats.org/spreadsheetml/2006/main" count="461" uniqueCount="304">
  <si>
    <t>REFERENCE DESCRIPTOR</t>
  </si>
  <si>
    <t>QTY</t>
  </si>
  <si>
    <t>PATTERN</t>
  </si>
  <si>
    <t>PATTERN TYPE</t>
  </si>
  <si>
    <t>VENDOR A</t>
  </si>
  <si>
    <t>MFG #</t>
  </si>
  <si>
    <t>VEND A #</t>
  </si>
  <si>
    <t>$1K</t>
  </si>
  <si>
    <t>$10K</t>
  </si>
  <si>
    <t>VENDOR B</t>
  </si>
  <si>
    <t>VEND B #</t>
  </si>
  <si>
    <t>$100K</t>
  </si>
  <si>
    <t>1K LEAD WKS</t>
  </si>
  <si>
    <t>Battery</t>
  </si>
  <si>
    <t>Instrument Connector</t>
  </si>
  <si>
    <t>Display</t>
  </si>
  <si>
    <t>Encoder</t>
  </si>
  <si>
    <t>MFG</t>
  </si>
  <si>
    <t>U2</t>
  </si>
  <si>
    <t>U4</t>
  </si>
  <si>
    <t>Z1, Z2</t>
  </si>
  <si>
    <t>VARISTORCN0603</t>
  </si>
  <si>
    <t>L1, L2, L3, L4</t>
  </si>
  <si>
    <t>WE-CBF_0805</t>
  </si>
  <si>
    <t>U8</t>
  </si>
  <si>
    <t>Y2</t>
  </si>
  <si>
    <t>RESONATOR_EPSON_FC_145</t>
  </si>
  <si>
    <t>X1</t>
  </si>
  <si>
    <t>USB-MICROB</t>
  </si>
  <si>
    <t>Y1</t>
  </si>
  <si>
    <t>CRYSTAL-3.2-2.5</t>
  </si>
  <si>
    <t>D2</t>
  </si>
  <si>
    <t>LDD-F304NI-RA</t>
  </si>
  <si>
    <t>U6</t>
  </si>
  <si>
    <t>MCP73831</t>
  </si>
  <si>
    <t>U1</t>
  </si>
  <si>
    <t>LD6806F/18P,115</t>
  </si>
  <si>
    <t>Q1</t>
  </si>
  <si>
    <t>PBSS4130PAN</t>
  </si>
  <si>
    <t>H1</t>
  </si>
  <si>
    <t>Instrument In</t>
  </si>
  <si>
    <t>D1</t>
  </si>
  <si>
    <t>LED0603</t>
  </si>
  <si>
    <t>L5</t>
  </si>
  <si>
    <t>IND_0804</t>
  </si>
  <si>
    <t>Y3</t>
  </si>
  <si>
    <t>CRYSTAL5X3</t>
  </si>
  <si>
    <t>U5</t>
  </si>
  <si>
    <t>LD39080DT33-R</t>
  </si>
  <si>
    <t>U7</t>
  </si>
  <si>
    <t>ULN2003D</t>
  </si>
  <si>
    <t>J1</t>
  </si>
  <si>
    <t>B1</t>
  </si>
  <si>
    <t>MLL1200S</t>
  </si>
  <si>
    <t>U3</t>
  </si>
  <si>
    <t>C1, C9, C11, C12, C34</t>
  </si>
  <si>
    <t>CPOL-EUSMCB</t>
  </si>
  <si>
    <t>C2, C3, C4, C5, C6, C7, C8, C10, C13, C14, C15, C16, C17, C18, C23, C24, C33</t>
  </si>
  <si>
    <t>C-EUC0402</t>
  </si>
  <si>
    <t>C19, C20, C21, C22, C27, C28, C29, C30, C31, C32</t>
  </si>
  <si>
    <t>CAP0402-CAP</t>
  </si>
  <si>
    <t>C25, C26</t>
  </si>
  <si>
    <t>C35, C38, C40, C44, C47, C48, C52, C53</t>
  </si>
  <si>
    <t>C36, C37, C45</t>
  </si>
  <si>
    <t>C39, C42</t>
  </si>
  <si>
    <t>C41, C46</t>
  </si>
  <si>
    <t>C43</t>
  </si>
  <si>
    <t>C49</t>
  </si>
  <si>
    <t>C50, C51</t>
  </si>
  <si>
    <t>C54, C55, C56, C57</t>
  </si>
  <si>
    <t>CAP_0603</t>
  </si>
  <si>
    <t>C58</t>
  </si>
  <si>
    <t>C59</t>
  </si>
  <si>
    <t>C60, C61</t>
  </si>
  <si>
    <t>R1</t>
  </si>
  <si>
    <t>R-EU_R0402</t>
  </si>
  <si>
    <t>R2, R3, R6, R7, R10, R12, R13, R15, R19, R22, R23, R24, R25</t>
  </si>
  <si>
    <t>RESISTOR0402-RES</t>
  </si>
  <si>
    <t>R4</t>
  </si>
  <si>
    <t>R5, R8, R20, R21, R38</t>
  </si>
  <si>
    <t>R9, R11</t>
  </si>
  <si>
    <t>R14</t>
  </si>
  <si>
    <t>R-EU_R0603</t>
  </si>
  <si>
    <t>R16</t>
  </si>
  <si>
    <t>R17, R18</t>
  </si>
  <si>
    <t>R26</t>
  </si>
  <si>
    <t>R27</t>
  </si>
  <si>
    <t>R28</t>
  </si>
  <si>
    <t>R29, R33</t>
  </si>
  <si>
    <t>R30, R31</t>
  </si>
  <si>
    <t>R32</t>
  </si>
  <si>
    <t>R34, R35, R36, R37</t>
  </si>
  <si>
    <t>DESCRIPTION</t>
  </si>
  <si>
    <t>STD</t>
  </si>
  <si>
    <t>IC</t>
  </si>
  <si>
    <t>BLE112</t>
  </si>
  <si>
    <t>CON</t>
  </si>
  <si>
    <t>C</t>
  </si>
  <si>
    <t>Smaller MCU</t>
  </si>
  <si>
    <t>SMD</t>
  </si>
  <si>
    <t>LEADLESS</t>
  </si>
  <si>
    <t>SPEC</t>
  </si>
  <si>
    <t>ATSAM3X8EA-AU</t>
  </si>
  <si>
    <t>CG0603MLC-05E</t>
  </si>
  <si>
    <t>MH2029-300Y</t>
  </si>
  <si>
    <t>PEC16-2115F-S0012</t>
  </si>
  <si>
    <t>32.768Khz</t>
  </si>
  <si>
    <t>Micro USB</t>
  </si>
  <si>
    <t>KX-7T REPLACEMENT</t>
  </si>
  <si>
    <t>12MHz KX-7 20pF</t>
  </si>
  <si>
    <t>RED</t>
  </si>
  <si>
    <t>FB 1kOhm</t>
  </si>
  <si>
    <t>12.288MHz</t>
  </si>
  <si>
    <t>35RASMT2BHNTRX</t>
  </si>
  <si>
    <t>VS1053</t>
  </si>
  <si>
    <t>860mAh</t>
  </si>
  <si>
    <t>10u</t>
  </si>
  <si>
    <t>100n</t>
  </si>
  <si>
    <t>100nF</t>
  </si>
  <si>
    <t>1uF</t>
  </si>
  <si>
    <t>10pf</t>
  </si>
  <si>
    <t>22p</t>
  </si>
  <si>
    <t>22pF_NM</t>
  </si>
  <si>
    <t>18pF</t>
  </si>
  <si>
    <t>0.1uF</t>
  </si>
  <si>
    <t>47nF</t>
  </si>
  <si>
    <t>10nF</t>
  </si>
  <si>
    <t>1 uF</t>
  </si>
  <si>
    <t>2.2uF</t>
  </si>
  <si>
    <t>10n</t>
  </si>
  <si>
    <t>4.7uF</t>
  </si>
  <si>
    <t>100K</t>
  </si>
  <si>
    <t>1M</t>
  </si>
  <si>
    <t>0R_NM</t>
  </si>
  <si>
    <t>100k</t>
  </si>
  <si>
    <t>39R 1%</t>
  </si>
  <si>
    <t>6k8 1%</t>
  </si>
  <si>
    <t>0R</t>
  </si>
  <si>
    <t>2K</t>
  </si>
  <si>
    <t>4.7K</t>
  </si>
  <si>
    <t>4.7k</t>
  </si>
  <si>
    <t>2k2</t>
  </si>
  <si>
    <t>LQFP144</t>
  </si>
  <si>
    <t>CT/CN0603</t>
  </si>
  <si>
    <t>LDD-E304NI-RA</t>
  </si>
  <si>
    <t>SOT23-5</t>
  </si>
  <si>
    <t>SOT886</t>
  </si>
  <si>
    <t>SOT1118</t>
  </si>
  <si>
    <t>12x2</t>
  </si>
  <si>
    <t>LED-0603</t>
  </si>
  <si>
    <t>CRYSTAL-SMD-5X3</t>
  </si>
  <si>
    <t>TO252-3(4)/10x6.6x2.28</t>
  </si>
  <si>
    <t>SOIC-16/150mil</t>
  </si>
  <si>
    <t>LQFP-48</t>
  </si>
  <si>
    <t>SMC_B</t>
  </si>
  <si>
    <t>C0402</t>
  </si>
  <si>
    <t>0402-CAP</t>
  </si>
  <si>
    <t>R0402</t>
  </si>
  <si>
    <t>0402-RES</t>
  </si>
  <si>
    <t>R0603-ROUND</t>
  </si>
  <si>
    <t>Atmel</t>
  </si>
  <si>
    <t>Bluegiga</t>
  </si>
  <si>
    <t>Bournes</t>
  </si>
  <si>
    <t>Epson</t>
  </si>
  <si>
    <t>FC-145 32.7680KD-AC3</t>
  </si>
  <si>
    <t>FCI</t>
  </si>
  <si>
    <t>10118194-0001LF</t>
  </si>
  <si>
    <t>ECS-120-20-33-CKM-TR</t>
  </si>
  <si>
    <t>Lumex Opto/Components Inc.</t>
  </si>
  <si>
    <t>Microchip Technology</t>
  </si>
  <si>
    <t>MCP73831T-2DCI/OT</t>
  </si>
  <si>
    <t>NXP</t>
  </si>
  <si>
    <t>PBSS4130PAN,115</t>
  </si>
  <si>
    <t>On Shore Inc.</t>
  </si>
  <si>
    <t>302-S241</t>
  </si>
  <si>
    <t>Osram Opto</t>
  </si>
  <si>
    <t>LG R971-KN-1</t>
  </si>
  <si>
    <t>Samsung ElectroMechanics</t>
  </si>
  <si>
    <t>CIM21J102NE</t>
  </si>
  <si>
    <t>SPK</t>
  </si>
  <si>
    <t>SPK-12M288-5032</t>
  </si>
  <si>
    <t>STMicroelectronics</t>
  </si>
  <si>
    <t>ULN2003D1013TR</t>
  </si>
  <si>
    <t>Switchcraft Inc</t>
  </si>
  <si>
    <t>TE Connectivity</t>
  </si>
  <si>
    <t>VLSI</t>
  </si>
  <si>
    <t>063048 860mAh</t>
  </si>
  <si>
    <t>$1K EXT</t>
  </si>
  <si>
    <t>$10K EXT</t>
  </si>
  <si>
    <t>UI</t>
  </si>
  <si>
    <t>EEPROM</t>
  </si>
  <si>
    <t>ATSAM3X8EA-AU-ND</t>
  </si>
  <si>
    <t>1446-1017-1-ND</t>
  </si>
  <si>
    <t>CG0603MLC-05ECT-ND</t>
  </si>
  <si>
    <t>MH2029-300YCT-ND</t>
  </si>
  <si>
    <t>PEC16-2115F-S0012-ND</t>
  </si>
  <si>
    <t>SE2413CT-ND</t>
  </si>
  <si>
    <t>609-4618-1-ND</t>
  </si>
  <si>
    <t>XC1810CT-ND</t>
  </si>
  <si>
    <t>67-1516-5-ND</t>
  </si>
  <si>
    <t>MCP73831T-2DCI/OTCT-ND</t>
  </si>
  <si>
    <t>568-10019-1-ND</t>
  </si>
  <si>
    <t>568-10198-1-ND</t>
  </si>
  <si>
    <t>ED10525-ND</t>
  </si>
  <si>
    <t>475-1410-1-ND</t>
  </si>
  <si>
    <t>1276-6331-1-ND</t>
  </si>
  <si>
    <t>497-2345-1-ND</t>
  </si>
  <si>
    <t>SC1489-1-ND</t>
  </si>
  <si>
    <t>450-1577-ND</t>
  </si>
  <si>
    <t>DIGIKEY</t>
  </si>
  <si>
    <t>E-BOM</t>
  </si>
  <si>
    <t>COMP TYPE</t>
  </si>
  <si>
    <t>CRYS</t>
  </si>
  <si>
    <t>$100K EXT</t>
  </si>
  <si>
    <t>1K</t>
  </si>
  <si>
    <t>10K</t>
  </si>
  <si>
    <t>PCB ASSY</t>
  </si>
  <si>
    <t>PRINTED PCB</t>
  </si>
  <si>
    <t>Panelize Board</t>
  </si>
  <si>
    <t>LEVEL 1</t>
  </si>
  <si>
    <t>CIRCUIT BOARD</t>
  </si>
  <si>
    <t>INSTRUMENT STRAPS</t>
  </si>
  <si>
    <t>LEVEL 2</t>
  </si>
  <si>
    <t>FABRIC</t>
  </si>
  <si>
    <t>CABLE</t>
  </si>
  <si>
    <t>CASE SIDE A</t>
  </si>
  <si>
    <t>CASE SIDE B</t>
  </si>
  <si>
    <t>TOTAL</t>
  </si>
  <si>
    <t>TOTAL EXT</t>
  </si>
  <si>
    <t>JANUARY</t>
  </si>
  <si>
    <t>FEBRUARY</t>
  </si>
  <si>
    <t>MARCH</t>
  </si>
  <si>
    <t>APRIL</t>
  </si>
  <si>
    <t>MAY</t>
  </si>
  <si>
    <t>JUNE</t>
  </si>
  <si>
    <t>A</t>
  </si>
  <si>
    <t>B</t>
  </si>
  <si>
    <t>COLOR</t>
  </si>
  <si>
    <t>QTY RANGE</t>
  </si>
  <si>
    <t>Moldable case design for A</t>
  </si>
  <si>
    <t>Minor PCB changes</t>
  </si>
  <si>
    <t>Industrial Design  - case/materials/cables/connectors/interfaces/fabric</t>
  </si>
  <si>
    <t>$UNIT</t>
  </si>
  <si>
    <t>TIME</t>
  </si>
  <si>
    <t>PCB B Layout</t>
  </si>
  <si>
    <t>Case B Engineeirng</t>
  </si>
  <si>
    <t>Case B Proto/Test</t>
  </si>
  <si>
    <t>PCB B Proto/Test</t>
  </si>
  <si>
    <t>Case B Production Run</t>
  </si>
  <si>
    <t>PCB B Production Run</t>
  </si>
  <si>
    <t>Cables Production Run</t>
  </si>
  <si>
    <t>Straps Production Run</t>
  </si>
  <si>
    <t>Sourcing high volume manufacturers &amp; partners</t>
  </si>
  <si>
    <t>GOAL</t>
  </si>
  <si>
    <t>Engineering changes for REV C</t>
  </si>
  <si>
    <t>Industrial Design Push REV C</t>
  </si>
  <si>
    <t>Shipping REV B</t>
  </si>
  <si>
    <t>REV B final assembly &amp; test</t>
  </si>
  <si>
    <t>REV B planning &amp; estimation - optimization/supply chain/features/power</t>
  </si>
  <si>
    <t>Fabricate REV A cases - print vs. urethane casting</t>
  </si>
  <si>
    <t>Build and populate batch of REV A PCBs</t>
  </si>
  <si>
    <t>REVISION</t>
  </si>
  <si>
    <t>$TOOL</t>
  </si>
  <si>
    <t>TOOLING COSTS</t>
  </si>
  <si>
    <t>HOURLY</t>
  </si>
  <si>
    <t>PCB STENCILS/SETUP</t>
  </si>
  <si>
    <t>URETHANE MOLDS/SETUP</t>
  </si>
  <si>
    <t>INJECTION MOLDS/SETUP</t>
  </si>
  <si>
    <t>INJECTION SETUP ONLY</t>
  </si>
  <si>
    <t>ENGINERING</t>
  </si>
  <si>
    <t>CABLES SETUP</t>
  </si>
  <si>
    <t>FABRIC SETUP</t>
  </si>
  <si>
    <t>NUM</t>
  </si>
  <si>
    <t>$EXT</t>
  </si>
  <si>
    <t>Source &amp; Order PCB Components</t>
  </si>
  <si>
    <t>REV A</t>
  </si>
  <si>
    <t>power rewiring</t>
  </si>
  <si>
    <t>larger on/off switch</t>
  </si>
  <si>
    <t>remove JTAG</t>
  </si>
  <si>
    <t>bluetooth enable</t>
  </si>
  <si>
    <t>change resistor values</t>
  </si>
  <si>
    <t>cutouts for display/connectors</t>
  </si>
  <si>
    <t>FC-145 replacement</t>
  </si>
  <si>
    <t>REV B</t>
  </si>
  <si>
    <t>Component sourcing verify</t>
  </si>
  <si>
    <t>TOTALS</t>
  </si>
  <si>
    <t>Aesthetic refinement</t>
  </si>
  <si>
    <t>$FEE</t>
  </si>
  <si>
    <t>B COSTS</t>
  </si>
  <si>
    <t>C COSTS</t>
  </si>
  <si>
    <t>A COSTS</t>
  </si>
  <si>
    <t>Optimize case for high vol prod</t>
  </si>
  <si>
    <t>PCB/Case Fit</t>
  </si>
  <si>
    <t>Mounting/Carrying options</t>
  </si>
  <si>
    <t>Bluetooth Low Energy Radio</t>
  </si>
  <si>
    <t>ARM Microcontroller</t>
  </si>
  <si>
    <t>MIDI Chip</t>
  </si>
  <si>
    <t>7 Segment LED Display</t>
  </si>
  <si>
    <t>Slider Switch SPDT</t>
  </si>
  <si>
    <t>3.3 Volt LDO Regulator</t>
  </si>
  <si>
    <t>Rotary Pushbutton Encoder</t>
  </si>
  <si>
    <t>1/8" Headphone Jack</t>
  </si>
  <si>
    <t>USB Micro B Connector</t>
  </si>
  <si>
    <t>FULL PRODUCTION COST (2000 units)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</si>
</sst>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164" formatCode="&quot;$&quot;#,##0.0000"/>
    <numFmt numFmtId="165" formatCode="&quot;$&quot;#,##0.00"/>
    <numFmt numFmtId="166" formatCode="&quot;$&quot;#,##0"/>
    <numFmt numFmtId="167" formatCode="#,##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Border="1"/>
    <xf numFmtId="0" fontId="3" fillId="0" borderId="0" xfId="0" applyFont="1"/>
    <xf numFmtId="0" fontId="3" fillId="0" borderId="0" xfId="0" applyFont="1" applyAlignment="1">
      <alignment horizontal="left"/>
    </xf>
    <xf numFmtId="164" fontId="3" fillId="0" borderId="0" xfId="0" applyNumberFormat="1" applyFont="1"/>
    <xf numFmtId="164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164" fontId="5" fillId="0" borderId="0" xfId="0" applyNumberFormat="1" applyFont="1" applyBorder="1"/>
    <xf numFmtId="164" fontId="5" fillId="0" borderId="0" xfId="0" applyNumberFormat="1" applyFont="1" applyBorder="1" applyAlignment="1">
      <alignment horizontal="left"/>
    </xf>
    <xf numFmtId="164" fontId="0" fillId="0" borderId="0" xfId="0" applyNumberFormat="1" applyBorder="1"/>
    <xf numFmtId="164" fontId="4" fillId="0" borderId="0" xfId="0" applyNumberFormat="1" applyFont="1" applyBorder="1"/>
    <xf numFmtId="165" fontId="3" fillId="0" borderId="0" xfId="0" applyNumberFormat="1" applyFont="1"/>
    <xf numFmtId="165" fontId="0" fillId="0" borderId="0" xfId="0" applyNumberFormat="1"/>
    <xf numFmtId="166" fontId="0" fillId="0" borderId="0" xfId="0" applyNumberFormat="1"/>
    <xf numFmtId="166" fontId="3" fillId="0" borderId="0" xfId="0" applyNumberFormat="1" applyFont="1"/>
    <xf numFmtId="164" fontId="0" fillId="0" borderId="0" xfId="0" applyNumberForma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164" fontId="0" fillId="0" borderId="0" xfId="0" applyNumberFormat="1" applyAlignment="1">
      <alignment horizontal="right"/>
    </xf>
    <xf numFmtId="165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6" fontId="3" fillId="0" borderId="0" xfId="0" applyNumberFormat="1" applyFont="1" applyAlignment="1">
      <alignment horizontal="right"/>
    </xf>
    <xf numFmtId="167" fontId="0" fillId="0" borderId="0" xfId="0" applyNumberFormat="1"/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0" fillId="6" borderId="0" xfId="0" applyFill="1" applyBorder="1"/>
    <xf numFmtId="166" fontId="3" fillId="0" borderId="0" xfId="0" applyNumberFormat="1" applyFont="1" applyBorder="1"/>
    <xf numFmtId="0" fontId="3" fillId="6" borderId="0" xfId="0" applyFont="1" applyFill="1" applyBorder="1"/>
    <xf numFmtId="3" fontId="3" fillId="0" borderId="0" xfId="0" applyNumberFormat="1" applyFont="1" applyBorder="1"/>
    <xf numFmtId="0" fontId="3" fillId="2" borderId="0" xfId="0" applyFont="1" applyFill="1" applyBorder="1"/>
    <xf numFmtId="0" fontId="3" fillId="7" borderId="0" xfId="0" applyFont="1" applyFill="1" applyBorder="1"/>
    <xf numFmtId="166" fontId="0" fillId="0" borderId="0" xfId="0" applyNumberFormat="1" applyBorder="1"/>
    <xf numFmtId="0" fontId="0" fillId="3" borderId="0" xfId="0" applyFill="1" applyBorder="1"/>
    <xf numFmtId="0" fontId="0" fillId="2" borderId="0" xfId="0" applyFill="1" applyBorder="1"/>
    <xf numFmtId="0" fontId="0" fillId="7" borderId="0" xfId="0" applyFill="1" applyBorder="1"/>
    <xf numFmtId="0" fontId="3" fillId="0" borderId="0" xfId="0" applyNumberFormat="1" applyFont="1" applyBorder="1"/>
    <xf numFmtId="0" fontId="0" fillId="0" borderId="0" xfId="0" applyNumberFormat="1" applyBorder="1"/>
    <xf numFmtId="166" fontId="0" fillId="5" borderId="0" xfId="0" applyNumberFormat="1" applyFill="1" applyBorder="1"/>
    <xf numFmtId="0" fontId="0" fillId="5" borderId="0" xfId="0" applyNumberFormat="1" applyFill="1" applyBorder="1"/>
    <xf numFmtId="166" fontId="0" fillId="4" borderId="0" xfId="0" applyNumberFormat="1" applyFill="1" applyBorder="1"/>
    <xf numFmtId="0" fontId="0" fillId="4" borderId="0" xfId="0" applyNumberFormat="1" applyFill="1" applyBorder="1"/>
    <xf numFmtId="0" fontId="2" fillId="0" borderId="0" xfId="0" applyFont="1"/>
    <xf numFmtId="0" fontId="3" fillId="4" borderId="0" xfId="0" applyFont="1" applyFill="1" applyBorder="1"/>
    <xf numFmtId="0" fontId="3" fillId="8" borderId="0" xfId="0" applyFont="1" applyFill="1" applyBorder="1"/>
    <xf numFmtId="0" fontId="0" fillId="0" borderId="0" xfId="0" applyFill="1" applyBorder="1"/>
    <xf numFmtId="0" fontId="3" fillId="5" borderId="0" xfId="0" applyFont="1" applyFill="1" applyBorder="1"/>
    <xf numFmtId="0" fontId="3" fillId="0" borderId="0" xfId="0" applyFont="1" applyFill="1" applyBorder="1"/>
    <xf numFmtId="166" fontId="3" fillId="0" borderId="0" xfId="0" applyNumberFormat="1" applyFont="1" applyFill="1" applyBorder="1"/>
    <xf numFmtId="44" fontId="3" fillId="0" borderId="0" xfId="1" applyFont="1"/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4"/>
  <sheetViews>
    <sheetView tabSelected="1" workbookViewId="0">
      <pane xSplit="7" ySplit="7" topLeftCell="H8" activePane="bottomRight" state="frozen"/>
      <selection pane="topRight" activeCell="E1" sqref="E1"/>
      <selection pane="bottomLeft" activeCell="A8" sqref="A8"/>
      <selection pane="bottomRight" activeCell="J8" sqref="J8"/>
    </sheetView>
  </sheetViews>
  <sheetFormatPr defaultRowHeight="15" x14ac:dyDescent="0.25"/>
  <cols>
    <col min="1" max="1" width="71.140625" style="28" bestFit="1" customWidth="1"/>
    <col min="2" max="2" width="5.28515625" style="1" bestFit="1" customWidth="1"/>
    <col min="3" max="3" width="8.5703125" style="36" bestFit="1" customWidth="1"/>
    <col min="4" max="4" width="7.5703125" style="36" bestFit="1" customWidth="1"/>
    <col min="5" max="5" width="7.5703125" style="36" customWidth="1"/>
    <col min="6" max="6" width="7.5703125" style="41" customWidth="1"/>
    <col min="7" max="7" width="8.5703125" style="36" bestFit="1" customWidth="1"/>
    <col min="8" max="8" width="9.42578125" style="1" bestFit="1" customWidth="1"/>
    <col min="9" max="16384" width="9.140625" style="1"/>
  </cols>
  <sheetData>
    <row r="1" spans="1:31" s="28" customFormat="1" x14ac:dyDescent="0.25">
      <c r="C1" s="31"/>
      <c r="D1" s="31"/>
      <c r="E1" s="31"/>
      <c r="F1" s="40"/>
      <c r="G1" s="31"/>
      <c r="H1" s="28" t="s">
        <v>261</v>
      </c>
      <c r="I1" s="28" t="s">
        <v>237</v>
      </c>
      <c r="J1" s="54" t="s">
        <v>238</v>
      </c>
      <c r="K1" s="54"/>
    </row>
    <row r="2" spans="1:31" s="28" customFormat="1" x14ac:dyDescent="0.25">
      <c r="C2" s="31"/>
      <c r="D2" s="31"/>
      <c r="E2" s="31"/>
      <c r="F2" s="40"/>
      <c r="G2" s="31"/>
      <c r="H2" s="28" t="s">
        <v>235</v>
      </c>
      <c r="I2" s="32"/>
      <c r="J2" s="33">
        <v>10</v>
      </c>
      <c r="K2" s="33">
        <v>20</v>
      </c>
    </row>
    <row r="3" spans="1:31" s="28" customFormat="1" x14ac:dyDescent="0.25">
      <c r="C3" s="31"/>
      <c r="D3" s="31"/>
      <c r="E3" s="31"/>
      <c r="F3" s="40"/>
      <c r="G3" s="31"/>
      <c r="H3" s="28" t="s">
        <v>236</v>
      </c>
      <c r="I3" s="34"/>
      <c r="J3" s="33">
        <v>300</v>
      </c>
      <c r="K3" s="33">
        <v>10000</v>
      </c>
    </row>
    <row r="4" spans="1:31" s="28" customFormat="1" x14ac:dyDescent="0.25">
      <c r="C4" s="31"/>
      <c r="D4" s="31"/>
      <c r="E4" s="31"/>
      <c r="F4" s="40"/>
      <c r="G4" s="31"/>
      <c r="H4" s="28" t="s">
        <v>97</v>
      </c>
      <c r="I4" s="35"/>
      <c r="J4" s="33">
        <v>5000</v>
      </c>
      <c r="K4" s="33">
        <v>100000</v>
      </c>
    </row>
    <row r="5" spans="1:31" s="28" customFormat="1" x14ac:dyDescent="0.25">
      <c r="C5" s="31"/>
      <c r="D5" s="31"/>
      <c r="E5" s="31"/>
      <c r="F5" s="40"/>
      <c r="G5" s="31"/>
    </row>
    <row r="6" spans="1:31" s="28" customFormat="1" x14ac:dyDescent="0.25">
      <c r="C6" s="31"/>
      <c r="D6" s="31"/>
      <c r="E6" s="31"/>
      <c r="F6" s="40"/>
      <c r="G6" s="31"/>
      <c r="H6" s="54" t="s">
        <v>229</v>
      </c>
      <c r="I6" s="54"/>
      <c r="J6" s="54"/>
      <c r="K6" s="54"/>
      <c r="L6" s="54" t="s">
        <v>230</v>
      </c>
      <c r="M6" s="54"/>
      <c r="N6" s="54"/>
      <c r="O6" s="54"/>
      <c r="P6" s="54" t="s">
        <v>231</v>
      </c>
      <c r="Q6" s="54"/>
      <c r="R6" s="54"/>
      <c r="S6" s="54"/>
      <c r="T6" s="54" t="s">
        <v>232</v>
      </c>
      <c r="U6" s="54"/>
      <c r="V6" s="54"/>
      <c r="W6" s="54"/>
      <c r="X6" s="54" t="s">
        <v>233</v>
      </c>
      <c r="Y6" s="54"/>
      <c r="Z6" s="54"/>
      <c r="AA6" s="54"/>
      <c r="AB6" s="54" t="s">
        <v>234</v>
      </c>
      <c r="AC6" s="54"/>
      <c r="AD6" s="54"/>
      <c r="AE6" s="54"/>
    </row>
    <row r="7" spans="1:31" s="28" customFormat="1" x14ac:dyDescent="0.25">
      <c r="A7" s="28" t="s">
        <v>253</v>
      </c>
      <c r="B7" s="28" t="s">
        <v>243</v>
      </c>
      <c r="C7" s="31" t="s">
        <v>287</v>
      </c>
      <c r="D7" s="31" t="s">
        <v>262</v>
      </c>
      <c r="E7" s="31" t="s">
        <v>242</v>
      </c>
      <c r="F7" s="40" t="s">
        <v>272</v>
      </c>
      <c r="G7" s="31" t="s">
        <v>273</v>
      </c>
      <c r="H7" s="28">
        <v>1</v>
      </c>
      <c r="I7" s="28">
        <v>2</v>
      </c>
      <c r="J7" s="28">
        <v>3</v>
      </c>
      <c r="K7" s="28">
        <v>4</v>
      </c>
      <c r="L7" s="28">
        <v>1</v>
      </c>
      <c r="M7" s="28">
        <v>2</v>
      </c>
      <c r="N7" s="28">
        <v>3</v>
      </c>
      <c r="O7" s="28">
        <v>4</v>
      </c>
      <c r="P7" s="28">
        <v>1</v>
      </c>
      <c r="Q7" s="28">
        <v>2</v>
      </c>
      <c r="R7" s="28">
        <v>3</v>
      </c>
      <c r="S7" s="28">
        <v>4</v>
      </c>
      <c r="T7" s="28">
        <v>1</v>
      </c>
      <c r="U7" s="28">
        <v>2</v>
      </c>
      <c r="V7" s="28">
        <v>3</v>
      </c>
      <c r="W7" s="28">
        <v>4</v>
      </c>
      <c r="X7" s="28">
        <v>1</v>
      </c>
      <c r="Y7" s="28">
        <v>2</v>
      </c>
      <c r="Z7" s="28">
        <v>3</v>
      </c>
      <c r="AA7" s="28">
        <v>4</v>
      </c>
      <c r="AB7" s="28">
        <v>1</v>
      </c>
      <c r="AC7" s="28">
        <v>2</v>
      </c>
      <c r="AD7" s="28">
        <v>3</v>
      </c>
      <c r="AE7" s="28">
        <v>4</v>
      </c>
    </row>
    <row r="8" spans="1:31" x14ac:dyDescent="0.25">
      <c r="A8" s="50" t="s">
        <v>240</v>
      </c>
      <c r="B8" s="1">
        <f>SUM(H8:AE8)</f>
        <v>5</v>
      </c>
      <c r="H8" s="30">
        <v>5</v>
      </c>
    </row>
    <row r="9" spans="1:31" x14ac:dyDescent="0.25">
      <c r="A9" s="50" t="s">
        <v>239</v>
      </c>
      <c r="B9" s="1">
        <f t="shared" ref="B9:B29" si="0">SUM(H9:AE9)</f>
        <v>6</v>
      </c>
      <c r="H9" s="30">
        <v>6</v>
      </c>
    </row>
    <row r="10" spans="1:31" x14ac:dyDescent="0.25">
      <c r="A10" s="50" t="s">
        <v>260</v>
      </c>
      <c r="B10" s="1">
        <f t="shared" si="0"/>
        <v>5</v>
      </c>
      <c r="D10" s="42">
        <f>'FEE &amp; COST SCHEDULE'!C5</f>
        <v>300</v>
      </c>
      <c r="E10" s="42">
        <v>50</v>
      </c>
      <c r="F10" s="43">
        <v>120</v>
      </c>
      <c r="G10" s="42">
        <f>F10*E10</f>
        <v>6000</v>
      </c>
      <c r="H10" s="30">
        <v>5</v>
      </c>
      <c r="I10" s="30">
        <v>0</v>
      </c>
      <c r="J10" s="30">
        <v>0</v>
      </c>
    </row>
    <row r="11" spans="1:31" x14ac:dyDescent="0.25">
      <c r="A11" s="50" t="s">
        <v>259</v>
      </c>
      <c r="B11" s="1">
        <f t="shared" si="0"/>
        <v>5</v>
      </c>
      <c r="D11" s="42">
        <f>'FEE &amp; COST SCHEDULE'!C2*2</f>
        <v>1000</v>
      </c>
      <c r="E11" s="42">
        <v>20</v>
      </c>
      <c r="F11" s="43">
        <v>120</v>
      </c>
      <c r="G11" s="42">
        <f>F11*E11</f>
        <v>2400</v>
      </c>
      <c r="I11" s="30">
        <v>5</v>
      </c>
      <c r="J11" s="30">
        <v>0</v>
      </c>
    </row>
    <row r="12" spans="1:31" s="49" customFormat="1" x14ac:dyDescent="0.25">
      <c r="A12" s="51" t="s">
        <v>290</v>
      </c>
      <c r="B12" s="51">
        <f>SUM(B8:B11)</f>
        <v>21</v>
      </c>
      <c r="C12" s="52">
        <f>B12*'FEE &amp; COST SCHEDULE'!C10</f>
        <v>1575</v>
      </c>
      <c r="D12" s="52">
        <f t="shared" ref="D12:G12" si="1">SUM(D8:D11)</f>
        <v>1300</v>
      </c>
      <c r="E12" s="52"/>
      <c r="F12" s="51"/>
      <c r="G12" s="52">
        <f t="shared" si="1"/>
        <v>8400</v>
      </c>
    </row>
    <row r="13" spans="1:31" x14ac:dyDescent="0.25">
      <c r="A13" s="47" t="s">
        <v>258</v>
      </c>
      <c r="B13" s="1">
        <f t="shared" si="0"/>
        <v>35</v>
      </c>
      <c r="I13" s="37">
        <v>7</v>
      </c>
      <c r="J13" s="37">
        <v>7</v>
      </c>
      <c r="K13" s="37">
        <v>7</v>
      </c>
      <c r="L13" s="37">
        <v>7</v>
      </c>
      <c r="M13" s="37">
        <v>7</v>
      </c>
    </row>
    <row r="14" spans="1:31" x14ac:dyDescent="0.25">
      <c r="A14" s="47" t="s">
        <v>241</v>
      </c>
      <c r="B14" s="1">
        <f t="shared" si="0"/>
        <v>18</v>
      </c>
      <c r="I14" s="37">
        <v>3</v>
      </c>
      <c r="J14" s="37">
        <v>3</v>
      </c>
      <c r="K14" s="37">
        <v>3</v>
      </c>
      <c r="L14" s="37">
        <v>3</v>
      </c>
      <c r="M14" s="37">
        <v>3</v>
      </c>
      <c r="N14" s="37">
        <v>3</v>
      </c>
    </row>
    <row r="15" spans="1:31" x14ac:dyDescent="0.25">
      <c r="A15" s="47" t="s">
        <v>244</v>
      </c>
      <c r="B15" s="1">
        <f t="shared" si="0"/>
        <v>32</v>
      </c>
      <c r="L15" s="37">
        <v>8</v>
      </c>
      <c r="M15" s="37">
        <v>8</v>
      </c>
      <c r="N15" s="37">
        <v>8</v>
      </c>
      <c r="O15" s="37">
        <v>8</v>
      </c>
    </row>
    <row r="16" spans="1:31" x14ac:dyDescent="0.25">
      <c r="A16" s="47" t="s">
        <v>245</v>
      </c>
      <c r="B16" s="1">
        <f t="shared" si="0"/>
        <v>28</v>
      </c>
      <c r="L16" s="37">
        <v>7</v>
      </c>
      <c r="M16" s="37">
        <v>7</v>
      </c>
      <c r="N16" s="37">
        <v>7</v>
      </c>
      <c r="O16" s="37">
        <v>7</v>
      </c>
    </row>
    <row r="17" spans="1:31" x14ac:dyDescent="0.25">
      <c r="A17" s="47" t="s">
        <v>274</v>
      </c>
      <c r="B17" s="1">
        <f t="shared" si="0"/>
        <v>8</v>
      </c>
      <c r="D17" s="44"/>
      <c r="E17" s="44">
        <f>BOM!D3</f>
        <v>35.464000000000006</v>
      </c>
      <c r="F17" s="45">
        <v>2000</v>
      </c>
      <c r="G17" s="44">
        <f>F17*E17</f>
        <v>70928.000000000015</v>
      </c>
      <c r="N17" s="37">
        <v>4</v>
      </c>
      <c r="O17" s="37">
        <v>2</v>
      </c>
      <c r="P17" s="37">
        <v>2</v>
      </c>
    </row>
    <row r="18" spans="1:31" x14ac:dyDescent="0.25">
      <c r="A18" s="47" t="s">
        <v>246</v>
      </c>
      <c r="B18" s="1">
        <f t="shared" si="0"/>
        <v>1</v>
      </c>
      <c r="D18" s="44"/>
      <c r="E18" s="44">
        <v>100</v>
      </c>
      <c r="F18" s="45">
        <v>1</v>
      </c>
      <c r="G18" s="44">
        <f>F18*E18</f>
        <v>100</v>
      </c>
      <c r="O18" s="38">
        <v>1</v>
      </c>
      <c r="P18" s="38">
        <v>0</v>
      </c>
    </row>
    <row r="19" spans="1:31" x14ac:dyDescent="0.25">
      <c r="A19" s="47" t="s">
        <v>247</v>
      </c>
      <c r="B19" s="1">
        <f t="shared" si="0"/>
        <v>3</v>
      </c>
      <c r="D19" s="44">
        <f>'FEE &amp; COST SCHEDULE'!C5</f>
        <v>300</v>
      </c>
      <c r="E19" s="44">
        <v>50</v>
      </c>
      <c r="F19" s="45">
        <v>1</v>
      </c>
      <c r="G19" s="44">
        <f>F19*E19</f>
        <v>50</v>
      </c>
      <c r="O19" s="38">
        <v>3</v>
      </c>
      <c r="P19" s="38">
        <v>0</v>
      </c>
      <c r="Q19" s="38">
        <v>0</v>
      </c>
    </row>
    <row r="20" spans="1:31" x14ac:dyDescent="0.25">
      <c r="A20" s="47" t="s">
        <v>248</v>
      </c>
      <c r="B20" s="1">
        <f t="shared" si="0"/>
        <v>5</v>
      </c>
      <c r="D20" s="44">
        <f>'FEE &amp; COST SCHEDULE'!C3*2</f>
        <v>12000</v>
      </c>
      <c r="E20" s="44">
        <f>BOM!C6+BOM!C7</f>
        <v>7</v>
      </c>
      <c r="F20" s="45">
        <v>2000</v>
      </c>
      <c r="G20" s="44">
        <f>F20*E20</f>
        <v>14000</v>
      </c>
      <c r="Q20" s="38">
        <v>3</v>
      </c>
      <c r="R20" s="38">
        <v>2</v>
      </c>
      <c r="S20" s="38">
        <v>0</v>
      </c>
    </row>
    <row r="21" spans="1:31" x14ac:dyDescent="0.25">
      <c r="A21" s="47" t="s">
        <v>249</v>
      </c>
      <c r="B21" s="1">
        <f t="shared" si="0"/>
        <v>26</v>
      </c>
      <c r="D21" s="44">
        <f>'FEE &amp; COST SCHEDULE'!C5</f>
        <v>300</v>
      </c>
      <c r="E21" s="44">
        <f>BOM!C2-E17</f>
        <v>13</v>
      </c>
      <c r="F21" s="45">
        <v>2000</v>
      </c>
      <c r="G21" s="44">
        <f>F21*E21</f>
        <v>26000</v>
      </c>
      <c r="Q21" s="38">
        <v>14</v>
      </c>
      <c r="R21" s="38">
        <v>5</v>
      </c>
      <c r="S21" s="38">
        <v>5</v>
      </c>
      <c r="T21" s="38">
        <v>2</v>
      </c>
    </row>
    <row r="22" spans="1:31" x14ac:dyDescent="0.25">
      <c r="A22" s="47" t="s">
        <v>250</v>
      </c>
      <c r="B22" s="1">
        <f t="shared" si="0"/>
        <v>12</v>
      </c>
      <c r="D22" s="44">
        <f>'FEE &amp; COST SCHEDULE'!C6</f>
        <v>200</v>
      </c>
      <c r="E22" s="44">
        <v>2</v>
      </c>
      <c r="F22" s="45">
        <v>2000</v>
      </c>
      <c r="G22" s="44">
        <f t="shared" ref="G22:G23" si="2">F22*E22</f>
        <v>4000</v>
      </c>
      <c r="Q22" s="38">
        <v>8</v>
      </c>
      <c r="R22" s="38">
        <v>2</v>
      </c>
      <c r="S22" s="38">
        <v>2</v>
      </c>
    </row>
    <row r="23" spans="1:31" x14ac:dyDescent="0.25">
      <c r="A23" s="47" t="s">
        <v>251</v>
      </c>
      <c r="B23" s="1">
        <f t="shared" si="0"/>
        <v>9</v>
      </c>
      <c r="D23" s="44">
        <f>'FEE &amp; COST SCHEDULE'!C7</f>
        <v>200</v>
      </c>
      <c r="E23" s="44">
        <v>2</v>
      </c>
      <c r="F23" s="45">
        <v>2000</v>
      </c>
      <c r="G23" s="44">
        <f t="shared" si="2"/>
        <v>4000</v>
      </c>
      <c r="Q23" s="38">
        <v>5</v>
      </c>
      <c r="R23" s="38">
        <v>2</v>
      </c>
      <c r="S23" s="38">
        <v>2</v>
      </c>
    </row>
    <row r="24" spans="1:31" x14ac:dyDescent="0.25">
      <c r="A24" s="47" t="s">
        <v>257</v>
      </c>
      <c r="B24" s="1">
        <f t="shared" si="0"/>
        <v>15</v>
      </c>
      <c r="T24" s="38">
        <v>5</v>
      </c>
      <c r="U24" s="38">
        <v>5</v>
      </c>
      <c r="V24" s="38">
        <v>5</v>
      </c>
      <c r="W24" s="38">
        <v>0</v>
      </c>
      <c r="X24" s="38">
        <v>0</v>
      </c>
    </row>
    <row r="25" spans="1:31" x14ac:dyDescent="0.25">
      <c r="A25" s="47" t="s">
        <v>256</v>
      </c>
      <c r="B25" s="1">
        <f t="shared" si="0"/>
        <v>0</v>
      </c>
      <c r="V25" s="38">
        <v>0</v>
      </c>
      <c r="W25" s="38">
        <v>0</v>
      </c>
      <c r="X25" s="38">
        <v>0</v>
      </c>
      <c r="Y25" s="38">
        <v>0</v>
      </c>
      <c r="Z25" s="38">
        <v>0</v>
      </c>
      <c r="AA25" s="38">
        <v>0</v>
      </c>
    </row>
    <row r="26" spans="1:31" s="51" customFormat="1" x14ac:dyDescent="0.25">
      <c r="A26" s="51" t="s">
        <v>288</v>
      </c>
      <c r="B26" s="51">
        <f>SUM(B13:B25)</f>
        <v>192</v>
      </c>
      <c r="C26" s="52">
        <f>B26*'FEE &amp; COST SCHEDULE'!C10</f>
        <v>14400</v>
      </c>
      <c r="D26" s="52">
        <f t="shared" ref="D26:G26" si="3">SUM(D13:D25)</f>
        <v>13000</v>
      </c>
      <c r="E26" s="52"/>
      <c r="G26" s="52">
        <f t="shared" si="3"/>
        <v>119078.00000000001</v>
      </c>
    </row>
    <row r="27" spans="1:31" x14ac:dyDescent="0.25">
      <c r="A27" s="48" t="s">
        <v>252</v>
      </c>
      <c r="B27" s="1">
        <f t="shared" si="0"/>
        <v>0</v>
      </c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</row>
    <row r="28" spans="1:31" x14ac:dyDescent="0.25">
      <c r="A28" s="48" t="s">
        <v>255</v>
      </c>
      <c r="B28" s="1">
        <f t="shared" si="0"/>
        <v>0</v>
      </c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</row>
    <row r="29" spans="1:31" x14ac:dyDescent="0.25">
      <c r="A29" s="48" t="s">
        <v>254</v>
      </c>
      <c r="B29" s="1">
        <f t="shared" si="0"/>
        <v>0</v>
      </c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</row>
    <row r="30" spans="1:31" s="28" customFormat="1" x14ac:dyDescent="0.25">
      <c r="A30" s="28" t="s">
        <v>289</v>
      </c>
      <c r="B30" s="51">
        <f>SUM(B27:B29)</f>
        <v>0</v>
      </c>
      <c r="C30" s="51">
        <f t="shared" ref="C30:G30" si="4">SUM(C27:C29)</f>
        <v>0</v>
      </c>
      <c r="D30" s="51">
        <f t="shared" si="4"/>
        <v>0</v>
      </c>
      <c r="E30" s="51"/>
      <c r="F30" s="51"/>
      <c r="G30" s="51">
        <f t="shared" si="4"/>
        <v>0</v>
      </c>
    </row>
    <row r="31" spans="1:31" s="28" customFormat="1" x14ac:dyDescent="0.25">
      <c r="B31" s="51"/>
      <c r="C31" s="51"/>
      <c r="D31" s="51"/>
      <c r="E31" s="51"/>
      <c r="F31" s="51"/>
      <c r="G31" s="51"/>
    </row>
    <row r="32" spans="1:31" s="28" customFormat="1" x14ac:dyDescent="0.25">
      <c r="A32" s="28" t="s">
        <v>285</v>
      </c>
      <c r="B32" s="51">
        <f>B12+B26+B30</f>
        <v>213</v>
      </c>
      <c r="C32" s="52">
        <f>C12+C26+C30</f>
        <v>15975</v>
      </c>
      <c r="D32" s="52">
        <f>D26+D12+D30</f>
        <v>14300</v>
      </c>
      <c r="E32" s="52"/>
      <c r="F32" s="51"/>
      <c r="G32" s="52">
        <f>G26+G12+G30</f>
        <v>127478.00000000001</v>
      </c>
      <c r="H32" s="51">
        <f t="shared" ref="H32:AE32" si="5">SUM(H8:H29)</f>
        <v>16</v>
      </c>
      <c r="I32" s="51">
        <f t="shared" si="5"/>
        <v>15</v>
      </c>
      <c r="J32" s="51">
        <f t="shared" si="5"/>
        <v>10</v>
      </c>
      <c r="K32" s="51">
        <f t="shared" si="5"/>
        <v>10</v>
      </c>
      <c r="L32" s="51">
        <f t="shared" si="5"/>
        <v>25</v>
      </c>
      <c r="M32" s="51">
        <f t="shared" si="5"/>
        <v>25</v>
      </c>
      <c r="N32" s="51">
        <f t="shared" si="5"/>
        <v>22</v>
      </c>
      <c r="O32" s="51">
        <f t="shared" si="5"/>
        <v>21</v>
      </c>
      <c r="P32" s="51">
        <f t="shared" si="5"/>
        <v>2</v>
      </c>
      <c r="Q32" s="51">
        <f t="shared" si="5"/>
        <v>30</v>
      </c>
      <c r="R32" s="51">
        <f t="shared" si="5"/>
        <v>11</v>
      </c>
      <c r="S32" s="51">
        <f t="shared" si="5"/>
        <v>9</v>
      </c>
      <c r="T32" s="51">
        <f t="shared" si="5"/>
        <v>7</v>
      </c>
      <c r="U32" s="51">
        <f t="shared" si="5"/>
        <v>5</v>
      </c>
      <c r="V32" s="51">
        <f t="shared" si="5"/>
        <v>5</v>
      </c>
      <c r="W32" s="51">
        <f t="shared" si="5"/>
        <v>0</v>
      </c>
      <c r="X32" s="51">
        <f t="shared" si="5"/>
        <v>0</v>
      </c>
      <c r="Y32" s="51">
        <f t="shared" si="5"/>
        <v>0</v>
      </c>
      <c r="Z32" s="51">
        <f t="shared" si="5"/>
        <v>0</v>
      </c>
      <c r="AA32" s="51">
        <f t="shared" si="5"/>
        <v>0</v>
      </c>
      <c r="AB32" s="51">
        <f t="shared" si="5"/>
        <v>0</v>
      </c>
      <c r="AC32" s="51">
        <f t="shared" si="5"/>
        <v>0</v>
      </c>
      <c r="AD32" s="51">
        <f t="shared" si="5"/>
        <v>0</v>
      </c>
      <c r="AE32" s="51">
        <f t="shared" si="5"/>
        <v>0</v>
      </c>
    </row>
    <row r="34" spans="1:3" x14ac:dyDescent="0.25">
      <c r="A34" s="28" t="s">
        <v>303</v>
      </c>
      <c r="C34" s="31">
        <f>C32+D32+G32</f>
        <v>157753</v>
      </c>
    </row>
  </sheetData>
  <mergeCells count="7">
    <mergeCell ref="AB6:AE6"/>
    <mergeCell ref="J1:K1"/>
    <mergeCell ref="H6:K6"/>
    <mergeCell ref="L6:O6"/>
    <mergeCell ref="P6:S6"/>
    <mergeCell ref="T6:W6"/>
    <mergeCell ref="X6:A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A7" sqref="A7"/>
    </sheetView>
  </sheetViews>
  <sheetFormatPr defaultRowHeight="15" x14ac:dyDescent="0.25"/>
  <cols>
    <col min="1" max="1" width="28.42578125" bestFit="1" customWidth="1"/>
    <col min="2" max="2" width="12.5703125" bestFit="1" customWidth="1"/>
  </cols>
  <sheetData>
    <row r="1" spans="1:2" x14ac:dyDescent="0.25">
      <c r="A1" s="2" t="s">
        <v>275</v>
      </c>
      <c r="B1" s="53">
        <f>TIMELINE!C12+TIMELINE!D12+TIMELINE!G12</f>
        <v>11275</v>
      </c>
    </row>
    <row r="2" spans="1:2" x14ac:dyDescent="0.25">
      <c r="A2" s="46" t="s">
        <v>276</v>
      </c>
    </row>
    <row r="3" spans="1:2" x14ac:dyDescent="0.25">
      <c r="A3" t="s">
        <v>277</v>
      </c>
    </row>
    <row r="4" spans="1:2" x14ac:dyDescent="0.25">
      <c r="A4" t="s">
        <v>278</v>
      </c>
    </row>
    <row r="5" spans="1:2" x14ac:dyDescent="0.25">
      <c r="A5" t="s">
        <v>279</v>
      </c>
    </row>
    <row r="6" spans="1:2" x14ac:dyDescent="0.25">
      <c r="A6" t="s">
        <v>280</v>
      </c>
    </row>
    <row r="7" spans="1:2" x14ac:dyDescent="0.25">
      <c r="A7" s="46" t="s">
        <v>281</v>
      </c>
    </row>
    <row r="8" spans="1:2" x14ac:dyDescent="0.25">
      <c r="A8" t="s">
        <v>282</v>
      </c>
    </row>
    <row r="11" spans="1:2" ht="14.25" customHeight="1" x14ac:dyDescent="0.25">
      <c r="A11" s="2" t="s">
        <v>283</v>
      </c>
      <c r="B11" s="53">
        <f>TIMELINE!C26+TIMELINE!D26+TIMELINE!G26</f>
        <v>146478</v>
      </c>
    </row>
    <row r="12" spans="1:2" ht="14.25" customHeight="1" x14ac:dyDescent="0.25">
      <c r="A12" s="8" t="s">
        <v>286</v>
      </c>
    </row>
    <row r="13" spans="1:2" x14ac:dyDescent="0.25">
      <c r="A13" t="s">
        <v>13</v>
      </c>
    </row>
    <row r="14" spans="1:2" x14ac:dyDescent="0.25">
      <c r="A14" t="s">
        <v>14</v>
      </c>
    </row>
    <row r="15" spans="1:2" x14ac:dyDescent="0.25">
      <c r="A15" t="s">
        <v>15</v>
      </c>
    </row>
    <row r="16" spans="1:2" x14ac:dyDescent="0.25">
      <c r="A16" t="s">
        <v>16</v>
      </c>
    </row>
    <row r="17" spans="1:1" x14ac:dyDescent="0.25">
      <c r="A17" t="s">
        <v>98</v>
      </c>
    </row>
    <row r="18" spans="1:1" x14ac:dyDescent="0.25">
      <c r="A18" t="s">
        <v>190</v>
      </c>
    </row>
    <row r="19" spans="1:1" x14ac:dyDescent="0.25">
      <c r="A19" t="s">
        <v>292</v>
      </c>
    </row>
    <row r="20" spans="1:1" x14ac:dyDescent="0.25">
      <c r="A20" t="s">
        <v>293</v>
      </c>
    </row>
    <row r="21" spans="1:1" x14ac:dyDescent="0.25">
      <c r="A21" t="s">
        <v>218</v>
      </c>
    </row>
    <row r="22" spans="1:1" x14ac:dyDescent="0.25">
      <c r="A22" t="s">
        <v>284</v>
      </c>
    </row>
    <row r="23" spans="1:1" x14ac:dyDescent="0.25">
      <c r="A23" t="s">
        <v>291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3" sqref="C3"/>
    </sheetView>
  </sheetViews>
  <sheetFormatPr defaultRowHeight="15" x14ac:dyDescent="0.25"/>
  <cols>
    <col min="1" max="1" width="17.28515625" bestFit="1" customWidth="1"/>
    <col min="2" max="2" width="23.85546875" bestFit="1" customWidth="1"/>
    <col min="3" max="3" width="9.140625" style="18"/>
  </cols>
  <sheetData>
    <row r="1" spans="1:3" x14ac:dyDescent="0.25">
      <c r="A1" t="s">
        <v>263</v>
      </c>
    </row>
    <row r="2" spans="1:3" x14ac:dyDescent="0.25">
      <c r="B2" t="s">
        <v>266</v>
      </c>
      <c r="C2" s="18">
        <v>500</v>
      </c>
    </row>
    <row r="3" spans="1:3" x14ac:dyDescent="0.25">
      <c r="B3" t="s">
        <v>267</v>
      </c>
      <c r="C3" s="18">
        <v>6000</v>
      </c>
    </row>
    <row r="4" spans="1:3" x14ac:dyDescent="0.25">
      <c r="B4" t="s">
        <v>268</v>
      </c>
      <c r="C4" s="18">
        <v>300</v>
      </c>
    </row>
    <row r="5" spans="1:3" x14ac:dyDescent="0.25">
      <c r="B5" t="s">
        <v>265</v>
      </c>
      <c r="C5" s="18">
        <v>300</v>
      </c>
    </row>
    <row r="6" spans="1:3" x14ac:dyDescent="0.25">
      <c r="B6" t="s">
        <v>270</v>
      </c>
      <c r="C6" s="18">
        <v>200</v>
      </c>
    </row>
    <row r="7" spans="1:3" x14ac:dyDescent="0.25">
      <c r="B7" t="s">
        <v>271</v>
      </c>
      <c r="C7" s="18">
        <v>200</v>
      </c>
    </row>
    <row r="9" spans="1:3" x14ac:dyDescent="0.25">
      <c r="A9" t="s">
        <v>269</v>
      </c>
    </row>
    <row r="10" spans="1:3" x14ac:dyDescent="0.25">
      <c r="B10" t="s">
        <v>264</v>
      </c>
      <c r="C10" s="18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9.85546875" bestFit="1" customWidth="1"/>
    <col min="2" max="2" width="19.85546875" customWidth="1"/>
    <col min="3" max="3" width="8.5703125" style="7" bestFit="1" customWidth="1"/>
    <col min="4" max="4" width="8" bestFit="1" customWidth="1"/>
    <col min="5" max="5" width="8.5703125" style="5" bestFit="1" customWidth="1"/>
    <col min="6" max="6" width="7.42578125" style="27" bestFit="1" customWidth="1"/>
  </cols>
  <sheetData>
    <row r="1" spans="1:6" s="28" customFormat="1" x14ac:dyDescent="0.25">
      <c r="A1" s="28" t="s">
        <v>219</v>
      </c>
      <c r="B1" s="29" t="s">
        <v>222</v>
      </c>
      <c r="C1" s="55" t="s">
        <v>214</v>
      </c>
      <c r="D1" s="55"/>
      <c r="E1" s="55" t="s">
        <v>215</v>
      </c>
      <c r="F1" s="55"/>
    </row>
    <row r="2" spans="1:6" x14ac:dyDescent="0.25">
      <c r="A2" t="s">
        <v>220</v>
      </c>
      <c r="B2" s="6"/>
      <c r="C2" s="20">
        <f>SUM(D3:D5)</f>
        <v>48.464000000000006</v>
      </c>
      <c r="D2" s="1"/>
      <c r="E2" s="14">
        <f>SUM(F3:F5)</f>
        <v>15.5</v>
      </c>
      <c r="F2" s="14"/>
    </row>
    <row r="3" spans="1:6" s="9" customFormat="1" ht="12" x14ac:dyDescent="0.2">
      <c r="B3" s="10" t="s">
        <v>210</v>
      </c>
      <c r="C3" s="21"/>
      <c r="D3" s="12">
        <f>SUM('E-BOM'!M:M)</f>
        <v>35.464000000000006</v>
      </c>
      <c r="E3" s="15"/>
      <c r="F3" s="15">
        <v>12</v>
      </c>
    </row>
    <row r="4" spans="1:6" s="9" customFormat="1" ht="12" x14ac:dyDescent="0.2">
      <c r="B4" s="10" t="s">
        <v>217</v>
      </c>
      <c r="C4" s="21"/>
      <c r="D4" s="12">
        <v>3</v>
      </c>
      <c r="E4" s="15"/>
      <c r="F4" s="15">
        <v>0.5</v>
      </c>
    </row>
    <row r="5" spans="1:6" s="9" customFormat="1" ht="12" x14ac:dyDescent="0.2">
      <c r="B5" s="10" t="s">
        <v>216</v>
      </c>
      <c r="C5" s="21"/>
      <c r="D5" s="12">
        <v>10</v>
      </c>
      <c r="E5" s="15"/>
      <c r="F5" s="15">
        <v>3</v>
      </c>
    </row>
    <row r="6" spans="1:6" x14ac:dyDescent="0.25">
      <c r="A6" t="s">
        <v>225</v>
      </c>
      <c r="B6" s="6"/>
      <c r="C6" s="20">
        <v>3.5</v>
      </c>
      <c r="D6" s="1"/>
      <c r="E6" s="14">
        <v>1.25</v>
      </c>
      <c r="F6" s="14"/>
    </row>
    <row r="7" spans="1:6" x14ac:dyDescent="0.25">
      <c r="A7" t="s">
        <v>226</v>
      </c>
      <c r="C7" s="20">
        <v>3.5</v>
      </c>
      <c r="D7" s="1"/>
      <c r="E7" s="14">
        <v>1.25</v>
      </c>
      <c r="F7" s="14"/>
    </row>
    <row r="8" spans="1:6" x14ac:dyDescent="0.25">
      <c r="A8" t="s">
        <v>221</v>
      </c>
      <c r="C8" s="20">
        <f>SUM(D9:D10)</f>
        <v>7</v>
      </c>
      <c r="D8" s="1"/>
      <c r="E8" s="14">
        <f>SUM(F9:F10)</f>
        <v>0.8</v>
      </c>
      <c r="F8" s="14"/>
    </row>
    <row r="9" spans="1:6" s="11" customFormat="1" ht="12" x14ac:dyDescent="0.2">
      <c r="B9" s="11" t="s">
        <v>223</v>
      </c>
      <c r="C9" s="22"/>
      <c r="D9" s="13">
        <v>3</v>
      </c>
      <c r="E9" s="12"/>
      <c r="F9" s="12">
        <v>0.3</v>
      </c>
    </row>
    <row r="10" spans="1:6" s="11" customFormat="1" ht="12" x14ac:dyDescent="0.2">
      <c r="B10" s="11" t="s">
        <v>224</v>
      </c>
      <c r="C10" s="22"/>
      <c r="D10" s="13">
        <v>4</v>
      </c>
      <c r="E10" s="12"/>
      <c r="F10" s="12">
        <v>0.5</v>
      </c>
    </row>
    <row r="11" spans="1:6" x14ac:dyDescent="0.25">
      <c r="C11" s="23"/>
      <c r="F11" s="5"/>
    </row>
    <row r="12" spans="1:6" s="2" customFormat="1" x14ac:dyDescent="0.25">
      <c r="A12" s="2" t="s">
        <v>227</v>
      </c>
      <c r="C12" s="24">
        <f>SUM(C2:C10)</f>
        <v>62.464000000000006</v>
      </c>
      <c r="D12" s="16"/>
      <c r="E12" s="16">
        <f>SUM(E2:E10)</f>
        <v>18.8</v>
      </c>
      <c r="F12" s="4"/>
    </row>
    <row r="13" spans="1:6" x14ac:dyDescent="0.25">
      <c r="C13" s="25"/>
      <c r="D13" s="17"/>
      <c r="E13" s="17"/>
      <c r="F13" s="5"/>
    </row>
    <row r="14" spans="1:6" s="2" customFormat="1" x14ac:dyDescent="0.25">
      <c r="A14" s="2" t="s">
        <v>228</v>
      </c>
      <c r="C14" s="26">
        <f>C12*1000</f>
        <v>62464.000000000007</v>
      </c>
      <c r="D14" s="19"/>
      <c r="E14" s="19">
        <f>E12*10000</f>
        <v>188000</v>
      </c>
      <c r="F14" s="4"/>
    </row>
  </sheetData>
  <mergeCells count="2">
    <mergeCell ref="C1:D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opLeftCell="B1" workbookViewId="0">
      <pane ySplit="1" topLeftCell="A2" activePane="bottomLeft" state="frozen"/>
      <selection activeCell="B1" sqref="B1"/>
      <selection pane="bottomLeft" activeCell="J11" sqref="J11"/>
    </sheetView>
  </sheetViews>
  <sheetFormatPr defaultRowHeight="15" x14ac:dyDescent="0.25"/>
  <cols>
    <col min="1" max="1" width="65.28515625" bestFit="1" customWidth="1"/>
    <col min="2" max="2" width="29" bestFit="1" customWidth="1"/>
    <col min="3" max="3" width="19.42578125" bestFit="1" customWidth="1"/>
    <col min="4" max="4" width="28" bestFit="1" customWidth="1"/>
    <col min="5" max="5" width="21.140625" bestFit="1" customWidth="1"/>
    <col min="6" max="6" width="26.5703125" bestFit="1" customWidth="1"/>
    <col min="7" max="7" width="13.7109375" bestFit="1" customWidth="1"/>
    <col min="8" max="8" width="11.28515625" bestFit="1" customWidth="1"/>
    <col min="9" max="9" width="4.5703125" bestFit="1" customWidth="1"/>
    <col min="10" max="10" width="8.5703125" style="5" bestFit="1" customWidth="1"/>
    <col min="11" max="11" width="5.140625" bestFit="1" customWidth="1"/>
    <col min="12" max="12" width="6.140625" bestFit="1" customWidth="1"/>
    <col min="15" max="15" width="9.7109375" bestFit="1" customWidth="1"/>
    <col min="16" max="16" width="9.7109375" customWidth="1"/>
    <col min="17" max="17" width="10.28515625" bestFit="1" customWidth="1"/>
    <col min="18" max="18" width="25" bestFit="1" customWidth="1"/>
    <col min="19" max="19" width="4.140625" bestFit="1" customWidth="1"/>
    <col min="20" max="20" width="5.140625" bestFit="1" customWidth="1"/>
    <col min="21" max="21" width="6.140625" bestFit="1" customWidth="1"/>
    <col min="22" max="22" width="12.42578125" bestFit="1" customWidth="1"/>
    <col min="23" max="23" width="6.140625" customWidth="1"/>
    <col min="24" max="24" width="10.140625" bestFit="1" customWidth="1"/>
    <col min="26" max="27" width="5.140625" bestFit="1" customWidth="1"/>
    <col min="28" max="28" width="6.140625" bestFit="1" customWidth="1"/>
    <col min="29" max="29" width="12.42578125" bestFit="1" customWidth="1"/>
  </cols>
  <sheetData>
    <row r="1" spans="1:29" s="2" customFormat="1" x14ac:dyDescent="0.25">
      <c r="A1" s="2" t="s">
        <v>0</v>
      </c>
      <c r="B1" s="3" t="s">
        <v>92</v>
      </c>
      <c r="C1" s="2" t="s">
        <v>101</v>
      </c>
      <c r="D1" s="2" t="s">
        <v>17</v>
      </c>
      <c r="E1" s="2" t="s">
        <v>5</v>
      </c>
      <c r="F1" s="2" t="s">
        <v>2</v>
      </c>
      <c r="G1" s="2" t="s">
        <v>3</v>
      </c>
      <c r="H1" s="3" t="s">
        <v>211</v>
      </c>
      <c r="I1" s="2" t="s">
        <v>1</v>
      </c>
      <c r="J1" s="4" t="s">
        <v>7</v>
      </c>
      <c r="K1" s="2" t="s">
        <v>8</v>
      </c>
      <c r="L1" s="2" t="s">
        <v>11</v>
      </c>
      <c r="M1" s="2" t="s">
        <v>187</v>
      </c>
      <c r="N1" s="2" t="s">
        <v>188</v>
      </c>
      <c r="O1" s="2" t="s">
        <v>213</v>
      </c>
      <c r="Q1" s="2" t="s">
        <v>4</v>
      </c>
      <c r="R1" s="2" t="s">
        <v>6</v>
      </c>
      <c r="S1" s="2" t="s">
        <v>7</v>
      </c>
      <c r="T1" s="2" t="s">
        <v>8</v>
      </c>
      <c r="U1" s="2" t="s">
        <v>11</v>
      </c>
      <c r="V1" s="2" t="s">
        <v>12</v>
      </c>
      <c r="X1" s="2" t="s">
        <v>9</v>
      </c>
      <c r="Y1" s="2" t="s">
        <v>10</v>
      </c>
      <c r="Z1" s="2" t="s">
        <v>7</v>
      </c>
      <c r="AA1" s="2" t="s">
        <v>8</v>
      </c>
      <c r="AB1" s="2" t="s">
        <v>11</v>
      </c>
      <c r="AC1" s="2" t="s">
        <v>12</v>
      </c>
    </row>
    <row r="2" spans="1:29" x14ac:dyDescent="0.25">
      <c r="A2" t="s">
        <v>19</v>
      </c>
      <c r="B2" t="s">
        <v>294</v>
      </c>
      <c r="C2" t="s">
        <v>95</v>
      </c>
      <c r="D2" t="s">
        <v>161</v>
      </c>
      <c r="E2" t="s">
        <v>95</v>
      </c>
      <c r="F2" t="s">
        <v>95</v>
      </c>
      <c r="G2" t="s">
        <v>100</v>
      </c>
      <c r="H2" t="s">
        <v>94</v>
      </c>
      <c r="I2">
        <v>1</v>
      </c>
      <c r="J2" s="5">
        <v>10.15</v>
      </c>
      <c r="M2" s="5">
        <f t="shared" ref="M2:M33" si="0">J2*I2</f>
        <v>10.15</v>
      </c>
      <c r="Q2" t="s">
        <v>209</v>
      </c>
      <c r="R2" t="s">
        <v>192</v>
      </c>
    </row>
    <row r="3" spans="1:29" x14ac:dyDescent="0.25">
      <c r="A3" t="s">
        <v>18</v>
      </c>
      <c r="B3" t="s">
        <v>295</v>
      </c>
      <c r="C3" t="s">
        <v>102</v>
      </c>
      <c r="D3" t="s">
        <v>160</v>
      </c>
      <c r="E3" t="s">
        <v>102</v>
      </c>
      <c r="F3" t="s">
        <v>142</v>
      </c>
      <c r="G3" t="s">
        <v>99</v>
      </c>
      <c r="H3" t="s">
        <v>94</v>
      </c>
      <c r="I3">
        <v>1</v>
      </c>
      <c r="J3" s="5">
        <v>6</v>
      </c>
      <c r="M3" s="5">
        <f t="shared" si="0"/>
        <v>6</v>
      </c>
      <c r="N3">
        <f>K3*I3</f>
        <v>0</v>
      </c>
      <c r="Q3" t="s">
        <v>209</v>
      </c>
      <c r="R3" t="s">
        <v>191</v>
      </c>
    </row>
    <row r="4" spans="1:29" x14ac:dyDescent="0.25">
      <c r="B4" t="s">
        <v>13</v>
      </c>
      <c r="C4" t="s">
        <v>115</v>
      </c>
      <c r="E4" t="s">
        <v>186</v>
      </c>
      <c r="F4" t="s">
        <v>13</v>
      </c>
      <c r="I4">
        <v>1</v>
      </c>
      <c r="J4" s="5">
        <v>6</v>
      </c>
      <c r="M4" s="5">
        <f t="shared" si="0"/>
        <v>6</v>
      </c>
    </row>
    <row r="5" spans="1:29" x14ac:dyDescent="0.25">
      <c r="A5" t="s">
        <v>54</v>
      </c>
      <c r="B5" t="s">
        <v>296</v>
      </c>
      <c r="C5" t="s">
        <v>114</v>
      </c>
      <c r="D5" t="s">
        <v>185</v>
      </c>
      <c r="E5" t="s">
        <v>114</v>
      </c>
      <c r="F5" t="s">
        <v>153</v>
      </c>
      <c r="I5">
        <v>1</v>
      </c>
      <c r="J5" s="5">
        <v>3.42</v>
      </c>
      <c r="M5" s="5">
        <f t="shared" si="0"/>
        <v>3.42</v>
      </c>
    </row>
    <row r="6" spans="1:29" x14ac:dyDescent="0.25">
      <c r="A6" t="s">
        <v>29</v>
      </c>
      <c r="B6" t="s">
        <v>30</v>
      </c>
      <c r="C6" t="s">
        <v>109</v>
      </c>
      <c r="D6" t="s">
        <v>108</v>
      </c>
      <c r="E6" t="s">
        <v>167</v>
      </c>
      <c r="F6" t="s">
        <v>108</v>
      </c>
      <c r="H6" t="s">
        <v>212</v>
      </c>
      <c r="I6">
        <v>1</v>
      </c>
      <c r="J6" s="5">
        <v>1.75</v>
      </c>
      <c r="M6" s="5">
        <f t="shared" si="0"/>
        <v>1.75</v>
      </c>
      <c r="Q6" t="s">
        <v>209</v>
      </c>
      <c r="R6" t="s">
        <v>198</v>
      </c>
    </row>
    <row r="7" spans="1:29" x14ac:dyDescent="0.25">
      <c r="A7" t="s">
        <v>31</v>
      </c>
      <c r="B7" t="s">
        <v>297</v>
      </c>
      <c r="C7" t="s">
        <v>32</v>
      </c>
      <c r="D7" t="s">
        <v>168</v>
      </c>
      <c r="F7" t="s">
        <v>144</v>
      </c>
      <c r="H7" t="s">
        <v>189</v>
      </c>
      <c r="I7">
        <v>1</v>
      </c>
      <c r="J7" s="5">
        <v>1.52</v>
      </c>
      <c r="M7" s="5">
        <f t="shared" si="0"/>
        <v>1.52</v>
      </c>
    </row>
    <row r="8" spans="1:29" x14ac:dyDescent="0.25">
      <c r="A8" t="s">
        <v>52</v>
      </c>
      <c r="B8" t="s">
        <v>298</v>
      </c>
      <c r="D8" t="s">
        <v>184</v>
      </c>
      <c r="E8" t="s">
        <v>53</v>
      </c>
      <c r="F8" t="s">
        <v>53</v>
      </c>
      <c r="I8">
        <v>1</v>
      </c>
      <c r="J8" s="5">
        <v>1.23</v>
      </c>
      <c r="M8" s="5">
        <f t="shared" si="0"/>
        <v>1.23</v>
      </c>
      <c r="Q8" t="s">
        <v>209</v>
      </c>
      <c r="R8" t="s">
        <v>205</v>
      </c>
    </row>
    <row r="9" spans="1:29" x14ac:dyDescent="0.25">
      <c r="A9" t="s">
        <v>25</v>
      </c>
      <c r="B9" t="s">
        <v>26</v>
      </c>
      <c r="C9" t="s">
        <v>106</v>
      </c>
      <c r="D9" t="s">
        <v>163</v>
      </c>
      <c r="E9" t="s">
        <v>164</v>
      </c>
      <c r="F9" t="s">
        <v>26</v>
      </c>
      <c r="H9" t="s">
        <v>212</v>
      </c>
      <c r="I9">
        <v>1</v>
      </c>
      <c r="J9" s="5">
        <v>0.99</v>
      </c>
      <c r="M9" s="5">
        <f t="shared" si="0"/>
        <v>0.99</v>
      </c>
      <c r="Q9" t="s">
        <v>209</v>
      </c>
      <c r="R9" t="s">
        <v>196</v>
      </c>
    </row>
    <row r="10" spans="1:29" x14ac:dyDescent="0.25">
      <c r="A10" t="s">
        <v>47</v>
      </c>
      <c r="B10" t="s">
        <v>299</v>
      </c>
      <c r="D10" t="s">
        <v>181</v>
      </c>
      <c r="E10" t="s">
        <v>48</v>
      </c>
      <c r="F10" t="s">
        <v>151</v>
      </c>
      <c r="I10">
        <v>1</v>
      </c>
      <c r="J10" s="5">
        <v>0.78</v>
      </c>
      <c r="M10" s="5">
        <f t="shared" si="0"/>
        <v>0.78</v>
      </c>
      <c r="Q10" t="s">
        <v>209</v>
      </c>
      <c r="R10" t="s">
        <v>202</v>
      </c>
    </row>
    <row r="11" spans="1:29" x14ac:dyDescent="0.25">
      <c r="A11" t="s">
        <v>24</v>
      </c>
      <c r="B11" t="s">
        <v>300</v>
      </c>
      <c r="C11" t="s">
        <v>105</v>
      </c>
      <c r="D11" t="s">
        <v>162</v>
      </c>
      <c r="E11" t="s">
        <v>105</v>
      </c>
      <c r="F11" t="s">
        <v>105</v>
      </c>
      <c r="H11" t="s">
        <v>189</v>
      </c>
      <c r="I11">
        <v>1</v>
      </c>
      <c r="J11" s="5">
        <v>0.67700000000000005</v>
      </c>
      <c r="M11" s="5">
        <f t="shared" si="0"/>
        <v>0.67700000000000005</v>
      </c>
      <c r="Q11" t="s">
        <v>209</v>
      </c>
      <c r="R11" t="s">
        <v>195</v>
      </c>
    </row>
    <row r="12" spans="1:29" x14ac:dyDescent="0.25">
      <c r="A12" t="s">
        <v>51</v>
      </c>
      <c r="B12" t="s">
        <v>301</v>
      </c>
      <c r="C12" t="s">
        <v>113</v>
      </c>
      <c r="D12" t="s">
        <v>183</v>
      </c>
      <c r="E12" t="s">
        <v>113</v>
      </c>
      <c r="F12" t="s">
        <v>113</v>
      </c>
      <c r="I12">
        <v>1</v>
      </c>
      <c r="J12" s="5">
        <v>0.61</v>
      </c>
      <c r="M12" s="5">
        <f t="shared" si="0"/>
        <v>0.61</v>
      </c>
      <c r="Q12" t="s">
        <v>209</v>
      </c>
      <c r="R12" t="s">
        <v>204</v>
      </c>
    </row>
    <row r="13" spans="1:29" x14ac:dyDescent="0.25">
      <c r="A13" t="s">
        <v>45</v>
      </c>
      <c r="B13" t="s">
        <v>46</v>
      </c>
      <c r="C13" t="s">
        <v>112</v>
      </c>
      <c r="D13" t="s">
        <v>179</v>
      </c>
      <c r="E13" t="s">
        <v>180</v>
      </c>
      <c r="F13" t="s">
        <v>150</v>
      </c>
      <c r="I13">
        <v>1</v>
      </c>
      <c r="J13" s="5">
        <v>0.5</v>
      </c>
      <c r="M13" s="5">
        <f t="shared" si="0"/>
        <v>0.5</v>
      </c>
      <c r="Q13" t="s">
        <v>209</v>
      </c>
      <c r="R13" t="s">
        <v>201</v>
      </c>
    </row>
    <row r="14" spans="1:29" x14ac:dyDescent="0.25">
      <c r="A14" t="s">
        <v>33</v>
      </c>
      <c r="B14" t="s">
        <v>34</v>
      </c>
      <c r="C14" t="s">
        <v>34</v>
      </c>
      <c r="D14" t="s">
        <v>169</v>
      </c>
      <c r="E14" t="s">
        <v>170</v>
      </c>
      <c r="F14" t="s">
        <v>145</v>
      </c>
      <c r="I14">
        <v>1</v>
      </c>
      <c r="J14" s="5">
        <v>0.42</v>
      </c>
      <c r="M14" s="5">
        <f t="shared" si="0"/>
        <v>0.42</v>
      </c>
      <c r="Q14" t="s">
        <v>209</v>
      </c>
      <c r="R14" t="s">
        <v>199</v>
      </c>
    </row>
    <row r="15" spans="1:29" x14ac:dyDescent="0.25">
      <c r="A15" t="s">
        <v>27</v>
      </c>
      <c r="B15" t="s">
        <v>302</v>
      </c>
      <c r="C15" t="s">
        <v>107</v>
      </c>
      <c r="D15" t="s">
        <v>165</v>
      </c>
      <c r="E15" t="s">
        <v>166</v>
      </c>
      <c r="F15" t="s">
        <v>28</v>
      </c>
      <c r="H15" t="s">
        <v>96</v>
      </c>
      <c r="I15">
        <v>1</v>
      </c>
      <c r="J15" s="5">
        <v>0.25</v>
      </c>
      <c r="M15" s="5">
        <f t="shared" si="0"/>
        <v>0.25</v>
      </c>
      <c r="Q15" t="s">
        <v>209</v>
      </c>
      <c r="R15" t="s">
        <v>197</v>
      </c>
    </row>
    <row r="16" spans="1:29" x14ac:dyDescent="0.25">
      <c r="A16" t="s">
        <v>39</v>
      </c>
      <c r="B16" t="s">
        <v>40</v>
      </c>
      <c r="D16" t="s">
        <v>173</v>
      </c>
      <c r="E16" t="s">
        <v>174</v>
      </c>
      <c r="F16" t="s">
        <v>148</v>
      </c>
      <c r="H16" t="s">
        <v>96</v>
      </c>
      <c r="I16">
        <v>1</v>
      </c>
      <c r="J16" s="5">
        <v>0.25</v>
      </c>
      <c r="M16" s="5">
        <f t="shared" si="0"/>
        <v>0.25</v>
      </c>
    </row>
    <row r="17" spans="1:18" x14ac:dyDescent="0.25">
      <c r="A17" t="s">
        <v>20</v>
      </c>
      <c r="B17" t="s">
        <v>21</v>
      </c>
      <c r="C17" t="s">
        <v>103</v>
      </c>
      <c r="D17" t="s">
        <v>162</v>
      </c>
      <c r="E17" t="s">
        <v>103</v>
      </c>
      <c r="F17" t="s">
        <v>143</v>
      </c>
      <c r="H17" t="s">
        <v>93</v>
      </c>
      <c r="I17">
        <v>2</v>
      </c>
      <c r="J17" s="5">
        <v>0.10299999999999999</v>
      </c>
      <c r="M17" s="5">
        <f t="shared" si="0"/>
        <v>0.20599999999999999</v>
      </c>
      <c r="Q17" t="s">
        <v>209</v>
      </c>
      <c r="R17" t="s">
        <v>193</v>
      </c>
    </row>
    <row r="18" spans="1:18" x14ac:dyDescent="0.25">
      <c r="A18" t="s">
        <v>37</v>
      </c>
      <c r="B18" t="s">
        <v>38</v>
      </c>
      <c r="D18" t="s">
        <v>171</v>
      </c>
      <c r="E18" t="s">
        <v>172</v>
      </c>
      <c r="F18" t="s">
        <v>147</v>
      </c>
      <c r="I18">
        <v>1</v>
      </c>
      <c r="J18" s="5">
        <v>0.20200000000000001</v>
      </c>
      <c r="M18" s="5">
        <f t="shared" si="0"/>
        <v>0.20200000000000001</v>
      </c>
    </row>
    <row r="19" spans="1:18" x14ac:dyDescent="0.25">
      <c r="A19" t="s">
        <v>49</v>
      </c>
      <c r="B19" t="s">
        <v>50</v>
      </c>
      <c r="D19" t="s">
        <v>181</v>
      </c>
      <c r="E19" t="s">
        <v>182</v>
      </c>
      <c r="F19" t="s">
        <v>152</v>
      </c>
      <c r="I19">
        <v>1</v>
      </c>
      <c r="J19" s="5">
        <v>0.187</v>
      </c>
      <c r="M19" s="5">
        <f t="shared" si="0"/>
        <v>0.187</v>
      </c>
      <c r="Q19" t="s">
        <v>209</v>
      </c>
      <c r="R19" t="s">
        <v>203</v>
      </c>
    </row>
    <row r="20" spans="1:18" x14ac:dyDescent="0.25">
      <c r="A20" t="s">
        <v>35</v>
      </c>
      <c r="B20" t="s">
        <v>36</v>
      </c>
      <c r="D20" t="s">
        <v>171</v>
      </c>
      <c r="E20" t="s">
        <v>36</v>
      </c>
      <c r="F20" t="s">
        <v>146</v>
      </c>
      <c r="I20">
        <v>1</v>
      </c>
      <c r="J20" s="5">
        <v>0.185</v>
      </c>
      <c r="M20" s="5">
        <f t="shared" si="0"/>
        <v>0.185</v>
      </c>
      <c r="Q20" t="s">
        <v>209</v>
      </c>
      <c r="R20" t="s">
        <v>200</v>
      </c>
    </row>
    <row r="21" spans="1:18" x14ac:dyDescent="0.25">
      <c r="A21" t="s">
        <v>22</v>
      </c>
      <c r="B21" t="s">
        <v>23</v>
      </c>
      <c r="C21" t="s">
        <v>104</v>
      </c>
      <c r="D21" t="s">
        <v>162</v>
      </c>
      <c r="E21" t="s">
        <v>104</v>
      </c>
      <c r="F21">
        <v>805</v>
      </c>
      <c r="I21">
        <v>4</v>
      </c>
      <c r="J21" s="5">
        <v>0.02</v>
      </c>
      <c r="M21" s="5">
        <f t="shared" si="0"/>
        <v>0.08</v>
      </c>
      <c r="Q21" t="s">
        <v>209</v>
      </c>
      <c r="R21" t="s">
        <v>194</v>
      </c>
    </row>
    <row r="22" spans="1:18" x14ac:dyDescent="0.25">
      <c r="A22" t="s">
        <v>41</v>
      </c>
      <c r="B22" t="s">
        <v>42</v>
      </c>
      <c r="C22" t="s">
        <v>110</v>
      </c>
      <c r="D22" t="s">
        <v>175</v>
      </c>
      <c r="E22" t="s">
        <v>176</v>
      </c>
      <c r="F22" t="s">
        <v>149</v>
      </c>
      <c r="I22">
        <v>1</v>
      </c>
      <c r="J22" s="5">
        <v>4.2999999999999997E-2</v>
      </c>
      <c r="M22" s="5">
        <f t="shared" si="0"/>
        <v>4.2999999999999997E-2</v>
      </c>
    </row>
    <row r="23" spans="1:18" x14ac:dyDescent="0.25">
      <c r="A23" t="s">
        <v>43</v>
      </c>
      <c r="B23" t="s">
        <v>44</v>
      </c>
      <c r="C23" t="s">
        <v>111</v>
      </c>
      <c r="D23" t="s">
        <v>177</v>
      </c>
      <c r="E23" t="s">
        <v>178</v>
      </c>
      <c r="F23" t="s">
        <v>44</v>
      </c>
      <c r="I23">
        <v>1</v>
      </c>
      <c r="J23" s="5">
        <v>1.4E-2</v>
      </c>
      <c r="M23" s="5">
        <f t="shared" si="0"/>
        <v>1.4E-2</v>
      </c>
    </row>
    <row r="24" spans="1:18" x14ac:dyDescent="0.25">
      <c r="A24" t="s">
        <v>55</v>
      </c>
      <c r="B24" t="s">
        <v>56</v>
      </c>
      <c r="C24" t="s">
        <v>116</v>
      </c>
      <c r="F24" t="s">
        <v>154</v>
      </c>
      <c r="G24" t="s">
        <v>99</v>
      </c>
      <c r="H24" t="s">
        <v>93</v>
      </c>
      <c r="I24">
        <v>5</v>
      </c>
      <c r="M24" s="5">
        <f t="shared" si="0"/>
        <v>0</v>
      </c>
      <c r="Q24" t="s">
        <v>209</v>
      </c>
      <c r="R24" t="s">
        <v>206</v>
      </c>
    </row>
    <row r="25" spans="1:18" x14ac:dyDescent="0.25">
      <c r="A25" t="s">
        <v>57</v>
      </c>
      <c r="B25" t="s">
        <v>58</v>
      </c>
      <c r="C25" t="s">
        <v>117</v>
      </c>
      <c r="F25" t="s">
        <v>155</v>
      </c>
      <c r="G25" t="s">
        <v>99</v>
      </c>
      <c r="H25" t="s">
        <v>93</v>
      </c>
      <c r="I25">
        <v>17</v>
      </c>
      <c r="M25" s="5">
        <f t="shared" si="0"/>
        <v>0</v>
      </c>
      <c r="Q25" t="s">
        <v>209</v>
      </c>
      <c r="R25" t="s">
        <v>207</v>
      </c>
    </row>
    <row r="26" spans="1:18" x14ac:dyDescent="0.25">
      <c r="A26" t="s">
        <v>59</v>
      </c>
      <c r="B26" t="s">
        <v>60</v>
      </c>
      <c r="C26" t="s">
        <v>118</v>
      </c>
      <c r="F26" t="s">
        <v>156</v>
      </c>
      <c r="G26" t="s">
        <v>99</v>
      </c>
      <c r="H26" t="s">
        <v>93</v>
      </c>
      <c r="I26">
        <v>10</v>
      </c>
      <c r="M26" s="5">
        <f t="shared" si="0"/>
        <v>0</v>
      </c>
      <c r="Q26" t="s">
        <v>209</v>
      </c>
      <c r="R26" t="s">
        <v>208</v>
      </c>
    </row>
    <row r="27" spans="1:18" x14ac:dyDescent="0.25">
      <c r="A27" t="s">
        <v>61</v>
      </c>
      <c r="B27" t="s">
        <v>60</v>
      </c>
      <c r="C27" t="s">
        <v>119</v>
      </c>
      <c r="F27" t="s">
        <v>156</v>
      </c>
      <c r="G27" t="s">
        <v>99</v>
      </c>
      <c r="H27" t="s">
        <v>93</v>
      </c>
      <c r="I27">
        <v>2</v>
      </c>
      <c r="M27" s="5">
        <f t="shared" si="0"/>
        <v>0</v>
      </c>
    </row>
    <row r="28" spans="1:18" x14ac:dyDescent="0.25">
      <c r="A28" t="s">
        <v>62</v>
      </c>
      <c r="B28" t="s">
        <v>60</v>
      </c>
      <c r="C28" t="s">
        <v>120</v>
      </c>
      <c r="F28" t="s">
        <v>156</v>
      </c>
      <c r="G28" t="s">
        <v>99</v>
      </c>
      <c r="H28" t="s">
        <v>93</v>
      </c>
      <c r="I28">
        <v>8</v>
      </c>
      <c r="M28" s="5">
        <f t="shared" si="0"/>
        <v>0</v>
      </c>
    </row>
    <row r="29" spans="1:18" x14ac:dyDescent="0.25">
      <c r="A29" t="s">
        <v>63</v>
      </c>
      <c r="B29" t="s">
        <v>58</v>
      </c>
      <c r="C29" t="s">
        <v>121</v>
      </c>
      <c r="F29" t="s">
        <v>155</v>
      </c>
      <c r="G29" t="s">
        <v>99</v>
      </c>
      <c r="H29" t="s">
        <v>93</v>
      </c>
      <c r="I29">
        <v>3</v>
      </c>
      <c r="M29" s="5">
        <f t="shared" si="0"/>
        <v>0</v>
      </c>
    </row>
    <row r="30" spans="1:18" x14ac:dyDescent="0.25">
      <c r="A30" t="s">
        <v>64</v>
      </c>
      <c r="B30" t="s">
        <v>58</v>
      </c>
      <c r="C30" t="s">
        <v>122</v>
      </c>
      <c r="F30" t="s">
        <v>155</v>
      </c>
      <c r="G30" t="s">
        <v>99</v>
      </c>
      <c r="H30" t="s">
        <v>93</v>
      </c>
      <c r="I30">
        <v>2</v>
      </c>
      <c r="M30" s="5">
        <f t="shared" si="0"/>
        <v>0</v>
      </c>
    </row>
    <row r="31" spans="1:18" x14ac:dyDescent="0.25">
      <c r="A31" t="s">
        <v>65</v>
      </c>
      <c r="B31" t="s">
        <v>60</v>
      </c>
      <c r="C31" t="s">
        <v>123</v>
      </c>
      <c r="F31" t="s">
        <v>156</v>
      </c>
      <c r="G31" t="s">
        <v>99</v>
      </c>
      <c r="H31" t="s">
        <v>93</v>
      </c>
      <c r="I31">
        <v>2</v>
      </c>
      <c r="M31" s="5">
        <f t="shared" si="0"/>
        <v>0</v>
      </c>
    </row>
    <row r="32" spans="1:18" x14ac:dyDescent="0.25">
      <c r="A32" t="s">
        <v>66</v>
      </c>
      <c r="B32" t="s">
        <v>60</v>
      </c>
      <c r="C32" t="s">
        <v>124</v>
      </c>
      <c r="F32" t="s">
        <v>156</v>
      </c>
      <c r="G32" t="s">
        <v>99</v>
      </c>
      <c r="H32" t="s">
        <v>93</v>
      </c>
      <c r="I32">
        <v>1</v>
      </c>
      <c r="M32" s="5">
        <f t="shared" si="0"/>
        <v>0</v>
      </c>
    </row>
    <row r="33" spans="1:13" x14ac:dyDescent="0.25">
      <c r="A33" t="s">
        <v>67</v>
      </c>
      <c r="B33" t="s">
        <v>60</v>
      </c>
      <c r="C33" t="s">
        <v>125</v>
      </c>
      <c r="F33" t="s">
        <v>156</v>
      </c>
      <c r="G33" t="s">
        <v>99</v>
      </c>
      <c r="H33" t="s">
        <v>93</v>
      </c>
      <c r="I33">
        <v>1</v>
      </c>
      <c r="M33" s="5">
        <f t="shared" si="0"/>
        <v>0</v>
      </c>
    </row>
    <row r="34" spans="1:13" x14ac:dyDescent="0.25">
      <c r="A34" t="s">
        <v>68</v>
      </c>
      <c r="B34" t="s">
        <v>60</v>
      </c>
      <c r="C34" t="s">
        <v>126</v>
      </c>
      <c r="F34" t="s">
        <v>156</v>
      </c>
      <c r="G34" t="s">
        <v>99</v>
      </c>
      <c r="H34" t="s">
        <v>93</v>
      </c>
      <c r="I34">
        <v>2</v>
      </c>
      <c r="M34" s="5">
        <f t="shared" ref="M34:M53" si="1">J34*I34</f>
        <v>0</v>
      </c>
    </row>
    <row r="35" spans="1:13" x14ac:dyDescent="0.25">
      <c r="A35" t="s">
        <v>69</v>
      </c>
      <c r="B35" t="s">
        <v>70</v>
      </c>
      <c r="C35" t="s">
        <v>127</v>
      </c>
      <c r="F35" t="s">
        <v>70</v>
      </c>
      <c r="G35" t="s">
        <v>99</v>
      </c>
      <c r="H35" t="s">
        <v>93</v>
      </c>
      <c r="I35">
        <v>4</v>
      </c>
      <c r="M35" s="5">
        <f t="shared" si="1"/>
        <v>0</v>
      </c>
    </row>
    <row r="36" spans="1:13" x14ac:dyDescent="0.25">
      <c r="A36" t="s">
        <v>71</v>
      </c>
      <c r="B36" t="s">
        <v>70</v>
      </c>
      <c r="C36" t="s">
        <v>128</v>
      </c>
      <c r="F36" t="s">
        <v>70</v>
      </c>
      <c r="G36" t="s">
        <v>99</v>
      </c>
      <c r="H36" t="s">
        <v>93</v>
      </c>
      <c r="I36">
        <v>1</v>
      </c>
      <c r="M36" s="5">
        <f t="shared" si="1"/>
        <v>0</v>
      </c>
    </row>
    <row r="37" spans="1:13" x14ac:dyDescent="0.25">
      <c r="A37" t="s">
        <v>72</v>
      </c>
      <c r="B37" t="s">
        <v>58</v>
      </c>
      <c r="C37" t="s">
        <v>129</v>
      </c>
      <c r="F37" t="s">
        <v>155</v>
      </c>
      <c r="G37" t="s">
        <v>99</v>
      </c>
      <c r="H37" t="s">
        <v>93</v>
      </c>
      <c r="I37">
        <v>1</v>
      </c>
      <c r="M37" s="5">
        <f t="shared" si="1"/>
        <v>0</v>
      </c>
    </row>
    <row r="38" spans="1:13" x14ac:dyDescent="0.25">
      <c r="A38" t="s">
        <v>73</v>
      </c>
      <c r="B38" t="s">
        <v>60</v>
      </c>
      <c r="C38" t="s">
        <v>130</v>
      </c>
      <c r="F38" t="s">
        <v>156</v>
      </c>
      <c r="G38" t="s">
        <v>99</v>
      </c>
      <c r="H38" t="s">
        <v>93</v>
      </c>
      <c r="I38">
        <v>2</v>
      </c>
      <c r="M38" s="5">
        <f t="shared" si="1"/>
        <v>0</v>
      </c>
    </row>
    <row r="39" spans="1:13" x14ac:dyDescent="0.25">
      <c r="A39" t="s">
        <v>74</v>
      </c>
      <c r="B39" t="s">
        <v>75</v>
      </c>
      <c r="C39" t="s">
        <v>131</v>
      </c>
      <c r="F39" t="s">
        <v>157</v>
      </c>
      <c r="G39" t="s">
        <v>99</v>
      </c>
      <c r="H39" t="s">
        <v>93</v>
      </c>
      <c r="I39">
        <v>1</v>
      </c>
      <c r="M39" s="5">
        <f t="shared" si="1"/>
        <v>0</v>
      </c>
    </row>
    <row r="40" spans="1:13" x14ac:dyDescent="0.25">
      <c r="A40" t="s">
        <v>76</v>
      </c>
      <c r="B40" t="s">
        <v>77</v>
      </c>
      <c r="C40" t="s">
        <v>132</v>
      </c>
      <c r="F40" t="s">
        <v>158</v>
      </c>
      <c r="G40" t="s">
        <v>99</v>
      </c>
      <c r="H40" t="s">
        <v>93</v>
      </c>
      <c r="I40">
        <v>13</v>
      </c>
      <c r="M40" s="5">
        <f t="shared" si="1"/>
        <v>0</v>
      </c>
    </row>
    <row r="41" spans="1:13" x14ac:dyDescent="0.25">
      <c r="A41" t="s">
        <v>78</v>
      </c>
      <c r="B41" t="s">
        <v>75</v>
      </c>
      <c r="C41" t="s">
        <v>133</v>
      </c>
      <c r="F41" t="s">
        <v>157</v>
      </c>
      <c r="G41" t="s">
        <v>99</v>
      </c>
      <c r="H41" t="s">
        <v>93</v>
      </c>
      <c r="I41">
        <v>1</v>
      </c>
      <c r="M41" s="5">
        <f t="shared" si="1"/>
        <v>0</v>
      </c>
    </row>
    <row r="42" spans="1:13" x14ac:dyDescent="0.25">
      <c r="A42" t="s">
        <v>79</v>
      </c>
      <c r="B42" t="s">
        <v>77</v>
      </c>
      <c r="C42" t="s">
        <v>134</v>
      </c>
      <c r="F42" t="s">
        <v>158</v>
      </c>
      <c r="G42" t="s">
        <v>99</v>
      </c>
      <c r="H42" t="s">
        <v>93</v>
      </c>
      <c r="I42">
        <v>5</v>
      </c>
      <c r="M42" s="5">
        <f t="shared" si="1"/>
        <v>0</v>
      </c>
    </row>
    <row r="43" spans="1:13" x14ac:dyDescent="0.25">
      <c r="A43" t="s">
        <v>80</v>
      </c>
      <c r="B43" t="s">
        <v>75</v>
      </c>
      <c r="C43" t="s">
        <v>135</v>
      </c>
      <c r="F43" t="s">
        <v>157</v>
      </c>
      <c r="G43" t="s">
        <v>99</v>
      </c>
      <c r="H43" t="s">
        <v>93</v>
      </c>
      <c r="I43">
        <v>2</v>
      </c>
      <c r="M43" s="5">
        <f t="shared" si="1"/>
        <v>0</v>
      </c>
    </row>
    <row r="44" spans="1:13" x14ac:dyDescent="0.25">
      <c r="A44" t="s">
        <v>81</v>
      </c>
      <c r="B44" t="s">
        <v>82</v>
      </c>
      <c r="C44" t="s">
        <v>136</v>
      </c>
      <c r="F44" t="s">
        <v>159</v>
      </c>
      <c r="G44" t="s">
        <v>99</v>
      </c>
      <c r="H44" t="s">
        <v>93</v>
      </c>
      <c r="I44">
        <v>1</v>
      </c>
      <c r="M44" s="5">
        <f t="shared" si="1"/>
        <v>0</v>
      </c>
    </row>
    <row r="45" spans="1:13" x14ac:dyDescent="0.25">
      <c r="A45" t="s">
        <v>83</v>
      </c>
      <c r="B45" t="s">
        <v>77</v>
      </c>
      <c r="C45">
        <v>10</v>
      </c>
      <c r="F45" t="s">
        <v>158</v>
      </c>
      <c r="G45" t="s">
        <v>99</v>
      </c>
      <c r="H45" t="s">
        <v>93</v>
      </c>
      <c r="I45">
        <v>1</v>
      </c>
      <c r="M45" s="5">
        <f t="shared" si="1"/>
        <v>0</v>
      </c>
    </row>
    <row r="46" spans="1:13" x14ac:dyDescent="0.25">
      <c r="A46" t="s">
        <v>84</v>
      </c>
      <c r="B46" t="s">
        <v>77</v>
      </c>
      <c r="C46">
        <v>20</v>
      </c>
      <c r="F46" t="s">
        <v>158</v>
      </c>
      <c r="G46" t="s">
        <v>99</v>
      </c>
      <c r="H46" t="s">
        <v>93</v>
      </c>
      <c r="I46">
        <v>2</v>
      </c>
      <c r="M46" s="5">
        <f t="shared" si="1"/>
        <v>0</v>
      </c>
    </row>
    <row r="47" spans="1:13" x14ac:dyDescent="0.25">
      <c r="A47" t="s">
        <v>85</v>
      </c>
      <c r="B47" t="s">
        <v>75</v>
      </c>
      <c r="C47" t="s">
        <v>137</v>
      </c>
      <c r="F47" t="s">
        <v>157</v>
      </c>
      <c r="G47" t="s">
        <v>99</v>
      </c>
      <c r="H47" t="s">
        <v>93</v>
      </c>
      <c r="I47">
        <v>1</v>
      </c>
      <c r="M47" s="5">
        <f t="shared" si="1"/>
        <v>0</v>
      </c>
    </row>
    <row r="48" spans="1:13" x14ac:dyDescent="0.25">
      <c r="A48" t="s">
        <v>86</v>
      </c>
      <c r="B48" t="s">
        <v>77</v>
      </c>
      <c r="C48" t="s">
        <v>138</v>
      </c>
      <c r="F48" t="s">
        <v>158</v>
      </c>
      <c r="G48" t="s">
        <v>99</v>
      </c>
      <c r="H48" t="s">
        <v>93</v>
      </c>
      <c r="I48">
        <v>1</v>
      </c>
      <c r="M48" s="5">
        <f t="shared" si="1"/>
        <v>0</v>
      </c>
    </row>
    <row r="49" spans="1:13" x14ac:dyDescent="0.25">
      <c r="A49" t="s">
        <v>87</v>
      </c>
      <c r="B49" t="s">
        <v>77</v>
      </c>
      <c r="C49">
        <v>330</v>
      </c>
      <c r="F49" t="s">
        <v>158</v>
      </c>
      <c r="G49" t="s">
        <v>99</v>
      </c>
      <c r="H49" t="s">
        <v>93</v>
      </c>
      <c r="I49">
        <v>1</v>
      </c>
      <c r="M49" s="5">
        <f t="shared" si="1"/>
        <v>0</v>
      </c>
    </row>
    <row r="50" spans="1:13" x14ac:dyDescent="0.25">
      <c r="A50" t="s">
        <v>88</v>
      </c>
      <c r="B50" t="s">
        <v>77</v>
      </c>
      <c r="C50">
        <v>380</v>
      </c>
      <c r="F50" t="s">
        <v>158</v>
      </c>
      <c r="G50" t="s">
        <v>99</v>
      </c>
      <c r="H50" t="s">
        <v>93</v>
      </c>
      <c r="I50">
        <v>2</v>
      </c>
      <c r="M50" s="5">
        <f t="shared" si="1"/>
        <v>0</v>
      </c>
    </row>
    <row r="51" spans="1:13" x14ac:dyDescent="0.25">
      <c r="A51" t="s">
        <v>89</v>
      </c>
      <c r="B51" t="s">
        <v>77</v>
      </c>
      <c r="C51" t="s">
        <v>139</v>
      </c>
      <c r="F51" t="s">
        <v>158</v>
      </c>
      <c r="G51" t="s">
        <v>99</v>
      </c>
      <c r="H51" t="s">
        <v>93</v>
      </c>
      <c r="I51">
        <v>2</v>
      </c>
      <c r="M51" s="5">
        <f t="shared" si="1"/>
        <v>0</v>
      </c>
    </row>
    <row r="52" spans="1:13" x14ac:dyDescent="0.25">
      <c r="A52" t="s">
        <v>90</v>
      </c>
      <c r="B52" t="s">
        <v>77</v>
      </c>
      <c r="C52" t="s">
        <v>140</v>
      </c>
      <c r="F52" t="s">
        <v>158</v>
      </c>
      <c r="G52" t="s">
        <v>99</v>
      </c>
      <c r="H52" t="s">
        <v>93</v>
      </c>
      <c r="I52">
        <v>1</v>
      </c>
      <c r="M52" s="5">
        <f t="shared" si="1"/>
        <v>0</v>
      </c>
    </row>
    <row r="53" spans="1:13" x14ac:dyDescent="0.25">
      <c r="A53" t="s">
        <v>91</v>
      </c>
      <c r="B53" t="s">
        <v>77</v>
      </c>
      <c r="C53" t="s">
        <v>141</v>
      </c>
      <c r="F53" t="s">
        <v>158</v>
      </c>
      <c r="G53" t="s">
        <v>99</v>
      </c>
      <c r="H53" t="s">
        <v>93</v>
      </c>
      <c r="I53">
        <v>4</v>
      </c>
      <c r="M53" s="5">
        <f t="shared" si="1"/>
        <v>0</v>
      </c>
    </row>
  </sheetData>
  <sortState ref="A1:AC53">
    <sortCondition descending="1" ref="M1:M5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TIMELINE</vt:lpstr>
      <vt:lpstr>CHANGES</vt:lpstr>
      <vt:lpstr>FEE &amp; COST SCHEDULE</vt:lpstr>
      <vt:lpstr>BOM</vt:lpstr>
      <vt:lpstr>E-BOM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2014-01-11T00:32:10Z</dcterms:modified>
</cp:coreProperties>
</file>