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056" yWindow="-96" windowWidth="22980" windowHeight="11556"/>
  </bookViews>
  <sheets>
    <sheet name="BOARD" sheetId="1" r:id="rId1"/>
    <sheet name="BREAKOUT" sheetId="2" r:id="rId2"/>
  </sheets>
  <calcPr calcId="125725"/>
</workbook>
</file>

<file path=xl/calcChain.xml><?xml version="1.0" encoding="utf-8"?>
<calcChain xmlns="http://schemas.openxmlformats.org/spreadsheetml/2006/main">
  <c r="Q2" i="2"/>
  <c r="J2"/>
  <c r="X1"/>
  <c r="Q1"/>
  <c r="O1"/>
  <c r="K1"/>
  <c r="J1"/>
  <c r="J47" i="1" l="1"/>
  <c r="K47" s="1"/>
  <c r="J48"/>
  <c r="K48" s="1"/>
  <c r="J49"/>
  <c r="K49" s="1"/>
  <c r="J45"/>
  <c r="K45" s="1"/>
  <c r="Q22"/>
  <c r="X22" s="1"/>
  <c r="Q23"/>
  <c r="X23" s="1"/>
  <c r="Q24"/>
  <c r="X24" s="1"/>
  <c r="Q25"/>
  <c r="X25" s="1"/>
  <c r="Q26"/>
  <c r="X26" s="1"/>
  <c r="Q27"/>
  <c r="X27" s="1"/>
  <c r="Q28"/>
  <c r="X28" s="1"/>
  <c r="Q29"/>
  <c r="X29" s="1"/>
  <c r="Q14"/>
  <c r="X14" s="1"/>
  <c r="Q16"/>
  <c r="Q15"/>
  <c r="X15" s="1"/>
  <c r="Q7"/>
  <c r="X7" s="1"/>
  <c r="Q3"/>
  <c r="X3" s="1"/>
  <c r="Q2"/>
  <c r="Q30"/>
  <c r="X30" s="1"/>
  <c r="Q6"/>
  <c r="X6" s="1"/>
  <c r="Q8"/>
  <c r="X8" s="1"/>
  <c r="Q46"/>
  <c r="X46" s="1"/>
  <c r="Q31"/>
  <c r="X31" s="1"/>
  <c r="Q32"/>
  <c r="X32" s="1"/>
  <c r="Q10"/>
  <c r="X10" s="1"/>
  <c r="Q33"/>
  <c r="X33" s="1"/>
  <c r="Q34"/>
  <c r="X34" s="1"/>
  <c r="Q35"/>
  <c r="X35" s="1"/>
  <c r="Q36"/>
  <c r="X36" s="1"/>
  <c r="Q37"/>
  <c r="X37" s="1"/>
  <c r="Q38"/>
  <c r="X38" s="1"/>
  <c r="Q39"/>
  <c r="X39" s="1"/>
  <c r="Q40"/>
  <c r="X40" s="1"/>
  <c r="Q41"/>
  <c r="X41" s="1"/>
  <c r="Q17"/>
  <c r="X17" s="1"/>
  <c r="Q18"/>
  <c r="X18" s="1"/>
  <c r="Q19"/>
  <c r="X19" s="1"/>
  <c r="Q13"/>
  <c r="X13" s="1"/>
  <c r="Q11"/>
  <c r="X11" s="1"/>
  <c r="Q9"/>
  <c r="X9" s="1"/>
  <c r="Q5"/>
  <c r="X5" s="1"/>
  <c r="Q4"/>
  <c r="X4" s="1"/>
  <c r="Q12"/>
  <c r="X12" s="1"/>
  <c r="Q20"/>
  <c r="X20" s="1"/>
  <c r="Q42"/>
  <c r="X42" s="1"/>
  <c r="Q43"/>
  <c r="X43" s="1"/>
  <c r="Q21"/>
  <c r="X21" s="1"/>
  <c r="Q44"/>
  <c r="X44" s="1"/>
  <c r="Q47"/>
  <c r="X47" s="1"/>
  <c r="Q48"/>
  <c r="X48" s="1"/>
  <c r="Q49"/>
  <c r="X49" s="1"/>
  <c r="Q45"/>
  <c r="X45" s="1"/>
  <c r="X16"/>
  <c r="J29"/>
  <c r="K29" s="1"/>
  <c r="X2" l="1"/>
  <c r="X50" s="1"/>
  <c r="X2" i="2"/>
  <c r="O47" i="1"/>
  <c r="O48"/>
  <c r="O49"/>
  <c r="O45"/>
  <c r="O29"/>
  <c r="J25" l="1"/>
  <c r="K25" s="1"/>
  <c r="J22" l="1"/>
  <c r="J23"/>
  <c r="O23" s="1"/>
  <c r="J24"/>
  <c r="O24" s="1"/>
  <c r="J26"/>
  <c r="O26" s="1"/>
  <c r="J27"/>
  <c r="O27" s="1"/>
  <c r="J28"/>
  <c r="O28" s="1"/>
  <c r="J14"/>
  <c r="O14" s="1"/>
  <c r="J16"/>
  <c r="O16" s="1"/>
  <c r="J15"/>
  <c r="O15" s="1"/>
  <c r="J7"/>
  <c r="O7" s="1"/>
  <c r="J3"/>
  <c r="O3" s="1"/>
  <c r="J2"/>
  <c r="J30"/>
  <c r="O30" s="1"/>
  <c r="J6"/>
  <c r="O6" s="1"/>
  <c r="J8"/>
  <c r="O8" s="1"/>
  <c r="J46"/>
  <c r="O46" s="1"/>
  <c r="J31"/>
  <c r="O31" s="1"/>
  <c r="J32"/>
  <c r="O32" s="1"/>
  <c r="J10"/>
  <c r="O10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17"/>
  <c r="O17" s="1"/>
  <c r="J18"/>
  <c r="O18" s="1"/>
  <c r="J19"/>
  <c r="O19" s="1"/>
  <c r="J13"/>
  <c r="O13" s="1"/>
  <c r="J11"/>
  <c r="O11" s="1"/>
  <c r="J9"/>
  <c r="O9" s="1"/>
  <c r="J5"/>
  <c r="O5" s="1"/>
  <c r="J4"/>
  <c r="O4" s="1"/>
  <c r="J12"/>
  <c r="O12" s="1"/>
  <c r="J20"/>
  <c r="O20" s="1"/>
  <c r="J42"/>
  <c r="O42" s="1"/>
  <c r="J43"/>
  <c r="O43" s="1"/>
  <c r="J21"/>
  <c r="O21" s="1"/>
  <c r="J44"/>
  <c r="O2" l="1"/>
  <c r="K2" i="2"/>
  <c r="O2"/>
  <c r="O44" i="1"/>
  <c r="K44"/>
  <c r="O22"/>
  <c r="K3"/>
  <c r="K24"/>
  <c r="K13"/>
  <c r="K31"/>
  <c r="K38"/>
  <c r="K2"/>
  <c r="K15"/>
  <c r="K43"/>
  <c r="K5"/>
  <c r="K40"/>
  <c r="K46"/>
  <c r="K14"/>
  <c r="K9"/>
  <c r="K6"/>
  <c r="K21"/>
  <c r="K11"/>
  <c r="K39"/>
  <c r="K30"/>
  <c r="K26"/>
  <c r="K42"/>
  <c r="K37"/>
  <c r="K20"/>
  <c r="K18"/>
  <c r="K36"/>
  <c r="K7"/>
  <c r="K23"/>
  <c r="K12"/>
  <c r="K17"/>
  <c r="K32"/>
  <c r="K22"/>
  <c r="K19"/>
  <c r="K4"/>
  <c r="K41"/>
  <c r="K16"/>
  <c r="K35"/>
  <c r="K34"/>
  <c r="K33"/>
  <c r="K10"/>
  <c r="K8"/>
  <c r="K28"/>
  <c r="K27"/>
</calcChain>
</file>

<file path=xl/comments1.xml><?xml version="1.0" encoding="utf-8"?>
<comments xmlns="http://schemas.openxmlformats.org/spreadsheetml/2006/main">
  <authors>
    <author>Shaun Houlihan</author>
  </authors>
  <commentList>
    <comment ref="B24" authorId="0">
      <text>
        <r>
          <rPr>
            <b/>
            <sz val="9"/>
            <color indexed="81"/>
            <rFont val="Tahoma"/>
            <family val="2"/>
          </rPr>
          <t>Shaun Houlihan:</t>
        </r>
        <r>
          <rPr>
            <sz val="9"/>
            <color indexed="81"/>
            <rFont val="Tahoma"/>
            <family val="2"/>
          </rPr>
          <t xml:space="preserve">
Do we need this?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Shaun Houlihan:</t>
        </r>
        <r>
          <rPr>
            <sz val="9"/>
            <color indexed="81"/>
            <rFont val="Tahoma"/>
            <family val="2"/>
          </rPr>
          <t xml:space="preserve">
Do we need this?</t>
        </r>
      </text>
    </comment>
  </commentList>
</comments>
</file>

<file path=xl/sharedStrings.xml><?xml version="1.0" encoding="utf-8"?>
<sst xmlns="http://schemas.openxmlformats.org/spreadsheetml/2006/main" count="495" uniqueCount="264">
  <si>
    <t>RefDes</t>
  </si>
  <si>
    <t>Value</t>
  </si>
  <si>
    <t>Name</t>
  </si>
  <si>
    <t>Quantity</t>
  </si>
  <si>
    <t>Pattern</t>
  </si>
  <si>
    <t>B1</t>
  </si>
  <si>
    <t>B2, B3</t>
  </si>
  <si>
    <t>TL3330AF130QG</t>
  </si>
  <si>
    <t>4.7 uF</t>
  </si>
  <si>
    <t>CAP_0402</t>
  </si>
  <si>
    <t>1 uF</t>
  </si>
  <si>
    <t>CAP_0603</t>
  </si>
  <si>
    <t>C3</t>
  </si>
  <si>
    <t>2.2uF</t>
  </si>
  <si>
    <t>C5, C42, C43</t>
  </si>
  <si>
    <t>10k pF</t>
  </si>
  <si>
    <t>0.1 uF</t>
  </si>
  <si>
    <t>C20, C26, C28, C32, C49</t>
  </si>
  <si>
    <t>10 uF</t>
  </si>
  <si>
    <t>CAP_1206</t>
  </si>
  <si>
    <t>C30, C44, C45, C46, C47</t>
  </si>
  <si>
    <t>22 pF</t>
  </si>
  <si>
    <t>C31, C40</t>
  </si>
  <si>
    <t>18pF</t>
  </si>
  <si>
    <t>C41</t>
  </si>
  <si>
    <t>C50, C51, C52, C53, C57, C58, C59, C60</t>
  </si>
  <si>
    <t>10 pF</t>
  </si>
  <si>
    <t>D1</t>
  </si>
  <si>
    <t>DIO_0603</t>
  </si>
  <si>
    <t>ACDC03-41SRWA-F01</t>
  </si>
  <si>
    <t>ERASE, RESET</t>
  </si>
  <si>
    <t>NP</t>
  </si>
  <si>
    <t>MYSMD_PB157</t>
  </si>
  <si>
    <t>SMD_157SW</t>
  </si>
  <si>
    <t>H1</t>
  </si>
  <si>
    <t>BM02B-ACHSS-GAN-ETF</t>
  </si>
  <si>
    <t>H2</t>
  </si>
  <si>
    <t>USB MICRO B 10118194-0001LF</t>
  </si>
  <si>
    <t>H3</t>
  </si>
  <si>
    <t>HEADER,5X2,M,1.27,SMD</t>
  </si>
  <si>
    <t>5x2 1.27</t>
  </si>
  <si>
    <t>J1</t>
  </si>
  <si>
    <t>35RASMT2BHNTRX</t>
  </si>
  <si>
    <t>SJ-3503-SMT-TR</t>
  </si>
  <si>
    <t>J2, J3, J4, J5</t>
  </si>
  <si>
    <t>L1</t>
  </si>
  <si>
    <t>FB 1kOhm</t>
  </si>
  <si>
    <t>IND_0805</t>
  </si>
  <si>
    <t>L2, L3, L4, L5</t>
  </si>
  <si>
    <t>MH2029-300Y</t>
  </si>
  <si>
    <t>Q1</t>
  </si>
  <si>
    <t>SOT1118</t>
  </si>
  <si>
    <t>R1</t>
  </si>
  <si>
    <t>2k</t>
  </si>
  <si>
    <t>RES_0402</t>
  </si>
  <si>
    <t>R4</t>
  </si>
  <si>
    <t>R5, R6</t>
  </si>
  <si>
    <t>R8, R9, R11, R12, R13</t>
  </si>
  <si>
    <t>4k7</t>
  </si>
  <si>
    <t>R14</t>
  </si>
  <si>
    <t>6k8</t>
  </si>
  <si>
    <t>100k</t>
  </si>
  <si>
    <t>R18</t>
  </si>
  <si>
    <t>R19, R20</t>
  </si>
  <si>
    <t>10k</t>
  </si>
  <si>
    <t>R26, R27, R28, R29, R30, R31, R32, R34</t>
  </si>
  <si>
    <t>1M</t>
  </si>
  <si>
    <t>R33, R35, R36, R37</t>
  </si>
  <si>
    <t>T1</t>
  </si>
  <si>
    <t>EN11-HSB</t>
  </si>
  <si>
    <t>U1</t>
  </si>
  <si>
    <t>MCP73831</t>
  </si>
  <si>
    <t>SOT23-5</t>
  </si>
  <si>
    <t>U2</t>
  </si>
  <si>
    <t>LD39080DT33-R</t>
  </si>
  <si>
    <t>TO252-3(4)/10x6.6x2.28</t>
  </si>
  <si>
    <t>U3</t>
  </si>
  <si>
    <t>ATSAM3X8EA-AU</t>
  </si>
  <si>
    <t>U4</t>
  </si>
  <si>
    <t>ULN2803A</t>
  </si>
  <si>
    <t>SOIC-18/300mil</t>
  </si>
  <si>
    <t>U5</t>
  </si>
  <si>
    <t>LD6806F/18P,115</t>
  </si>
  <si>
    <t>SOT886</t>
  </si>
  <si>
    <t>U6</t>
  </si>
  <si>
    <t>VS1053</t>
  </si>
  <si>
    <t>LQFP-48</t>
  </si>
  <si>
    <t>U7</t>
  </si>
  <si>
    <t>24LC01BT-I/OT</t>
  </si>
  <si>
    <t>U8</t>
  </si>
  <si>
    <t>BCM20732S</t>
  </si>
  <si>
    <t>Y1</t>
  </si>
  <si>
    <t>7B-12.288MBBK-T</t>
  </si>
  <si>
    <t>CRYSTAL-SMD-5X3</t>
  </si>
  <si>
    <t>Y2</t>
  </si>
  <si>
    <t>7V-12.000MAAE-T</t>
  </si>
  <si>
    <t>TXC7V</t>
  </si>
  <si>
    <t>Y3</t>
  </si>
  <si>
    <t>OSC_1206</t>
  </si>
  <si>
    <t>Z1, Z2</t>
  </si>
  <si>
    <t>CG0603MLC-05E</t>
  </si>
  <si>
    <t>VARISTOR_0603</t>
  </si>
  <si>
    <t>Manufacturer</t>
  </si>
  <si>
    <t>Reel Size</t>
  </si>
  <si>
    <t>Distributer A</t>
  </si>
  <si>
    <t>Distributer B</t>
  </si>
  <si>
    <t>SMD</t>
  </si>
  <si>
    <t>LEADLESS</t>
  </si>
  <si>
    <t>Mfg Part Number</t>
  </si>
  <si>
    <t>Distributer A Part Number</t>
  </si>
  <si>
    <t>Distributer B Part Number</t>
  </si>
  <si>
    <t>Price/Reel B</t>
  </si>
  <si>
    <t>Price Ext B</t>
  </si>
  <si>
    <t>Lead Time Wks B</t>
  </si>
  <si>
    <t>Lead Time Wks A</t>
  </si>
  <si>
    <t>Price/Reel A</t>
  </si>
  <si>
    <t>CAP TANT 10UF 6.3V 10% 1206</t>
  </si>
  <si>
    <t>LED_0603</t>
  </si>
  <si>
    <t>Pattern Type</t>
  </si>
  <si>
    <t>Switchcraft Inc.</t>
  </si>
  <si>
    <t>Digikey</t>
  </si>
  <si>
    <t>Reqd Reels</t>
  </si>
  <si>
    <t>TXC Corporation</t>
  </si>
  <si>
    <t>CRYSTAL 12.288MHZ 20PF SMD</t>
  </si>
  <si>
    <t>887-1892-2-ND</t>
  </si>
  <si>
    <t>0.3" DOUBLE DIGIT RED SMD LED </t>
  </si>
  <si>
    <t>Kingbright</t>
  </si>
  <si>
    <t>CRYSTAL 12MHZ 12PF SMD</t>
  </si>
  <si>
    <t>887-1458-1-ND</t>
  </si>
  <si>
    <t>WPG Americas</t>
  </si>
  <si>
    <t>IC MCU 32BIT 512KB FLASH 144LQFP</t>
  </si>
  <si>
    <t>144LQFP</t>
  </si>
  <si>
    <t>Atmel</t>
  </si>
  <si>
    <t>Broadcom</t>
  </si>
  <si>
    <t>AVNET</t>
  </si>
  <si>
    <t>BCM20732S </t>
  </si>
  <si>
    <t>JST</t>
  </si>
  <si>
    <t>CONN HEADER ACH SIDE 2POS 1.2MM</t>
  </si>
  <si>
    <t>BM02B-ACHSS-GAN-TF(LF)(SN)</t>
  </si>
  <si>
    <t>455-2202-2-ND</t>
  </si>
  <si>
    <t>Kemet</t>
  </si>
  <si>
    <t>T491A106K006AT7280</t>
  </si>
  <si>
    <t>11mm Rotary Encoder</t>
  </si>
  <si>
    <t>EN11-HSB1AQ15</t>
  </si>
  <si>
    <t>THRU</t>
  </si>
  <si>
    <t>BI Technologies</t>
  </si>
  <si>
    <t>399-10116-2-ND</t>
  </si>
  <si>
    <t>Bourns Inc.</t>
  </si>
  <si>
    <t>BEAD FERRITE 30 OHM 3A</t>
  </si>
  <si>
    <t>IC REG LDO 3.3V 0.8A DPAK</t>
  </si>
  <si>
    <t>STMicro</t>
  </si>
  <si>
    <t>497-6015-2-ND</t>
  </si>
  <si>
    <t>IC REG LDO 1.8V 0.2A 6XSON</t>
  </si>
  <si>
    <t>NXP</t>
  </si>
  <si>
    <t>568-10019-2-ND</t>
  </si>
  <si>
    <t>IC CONTROLLR LI-ION 4.2V SOT23-5</t>
  </si>
  <si>
    <t>Microchip</t>
  </si>
  <si>
    <t>MCP73831T-2ACI/OT</t>
  </si>
  <si>
    <t>MCP73831T-2ACI/OTTR-ND</t>
  </si>
  <si>
    <t>CRYSTAL 32.768KHZ 9PF SMD</t>
  </si>
  <si>
    <t>CM315D32768DZCT</t>
  </si>
  <si>
    <t>Citizen Finetech</t>
  </si>
  <si>
    <t>300-8813-2-ND</t>
  </si>
  <si>
    <t>TRANS DUAL NPN 30V 1A 6HUSON</t>
  </si>
  <si>
    <t>PBSS4130PAN,115</t>
  </si>
  <si>
    <t>568-10197-2-ND</t>
  </si>
  <si>
    <t>CUI Inc.</t>
  </si>
  <si>
    <t>SWITCH TACTILE SPST-NO 0.05A 12V</t>
  </si>
  <si>
    <t>EG4388TR-ND</t>
  </si>
  <si>
    <t>TRANS 8 NPN DARL 50V 500MA 18SOL</t>
  </si>
  <si>
    <t>Toshiba Semicond</t>
  </si>
  <si>
    <t>ULN2803AFWG(C,ELHA</t>
  </si>
  <si>
    <t>ULN2803AFWG(CELHATR-ND</t>
  </si>
  <si>
    <t>CONN USB MICRO B RECPT SMT R/A</t>
  </si>
  <si>
    <t>10118194-0001LF</t>
  </si>
  <si>
    <t>FCI</t>
  </si>
  <si>
    <t>609-4618-2-ND</t>
  </si>
  <si>
    <t>CG0603MLC-05ETR-ND</t>
  </si>
  <si>
    <t>VLSI</t>
  </si>
  <si>
    <t>N/A</t>
  </si>
  <si>
    <t>H4</t>
  </si>
  <si>
    <t>CONN HEADR 0.049" 10POS SMT TIN</t>
  </si>
  <si>
    <t>4-174821-0</t>
  </si>
  <si>
    <t>1.25MM PITCH 2x5</t>
  </si>
  <si>
    <t>TE Connectivity</t>
  </si>
  <si>
    <t>4-174821-0-ND</t>
  </si>
  <si>
    <t>Reel Price Ext A</t>
  </si>
  <si>
    <t>Price/Each A</t>
  </si>
  <si>
    <t>Ind Price Ext A</t>
  </si>
  <si>
    <t>CONN RCPT 10POS DUAL VERT SMD</t>
  </si>
  <si>
    <t>4-175638-0</t>
  </si>
  <si>
    <t>??</t>
  </si>
  <si>
    <t>Extra From Reel</t>
  </si>
  <si>
    <t>Cheapest Price</t>
  </si>
  <si>
    <t>MH2029-300YCT-ND</t>
  </si>
  <si>
    <t>A100883TR-ND</t>
  </si>
  <si>
    <t>no reels stock</t>
  </si>
  <si>
    <t>Mouser</t>
  </si>
  <si>
    <t>858-EN11-HSB1AQ15</t>
  </si>
  <si>
    <t>find alt dist</t>
  </si>
  <si>
    <t>find alt PN</t>
  </si>
  <si>
    <t>0.047 uF</t>
  </si>
  <si>
    <t>Samsung EM</t>
  </si>
  <si>
    <t>CL05B473KO5NNNC</t>
  </si>
  <si>
    <t>1276-1077-2-ND</t>
  </si>
  <si>
    <t>CL05A475MQ5NRNC</t>
  </si>
  <si>
    <t>1276-1056-2-ND</t>
  </si>
  <si>
    <t>CL05C180JB5NNNC</t>
  </si>
  <si>
    <t>1276-1140-2-ND</t>
  </si>
  <si>
    <t>CL05B103KB5NNNC</t>
  </si>
  <si>
    <t>1276-1028-2-ND</t>
  </si>
  <si>
    <t>CL05C220JB5NNNC</t>
  </si>
  <si>
    <t>1276-1116-2-ND</t>
  </si>
  <si>
    <t>CL05C100JB5NNNC</t>
  </si>
  <si>
    <t>1276-1139-2-ND</t>
  </si>
  <si>
    <t>CL05A104MP5NNNC</t>
  </si>
  <si>
    <t>1276-1443-2-ND</t>
  </si>
  <si>
    <t>CL10A225KQ8NNNC</t>
  </si>
  <si>
    <t>1276-1183-2-ND</t>
  </si>
  <si>
    <t>CL10B105KQ8NNNC</t>
  </si>
  <si>
    <t>1276-1024-2-ND</t>
  </si>
  <si>
    <t>RC1005F202CS</t>
  </si>
  <si>
    <t>1276-3448-2-ND</t>
  </si>
  <si>
    <t>RC1005F104CS</t>
  </si>
  <si>
    <t>1276-3432-2-ND</t>
  </si>
  <si>
    <t>RC1005F682CS</t>
  </si>
  <si>
    <t>1276-4098-2-ND</t>
  </si>
  <si>
    <t>RC1005F100CS</t>
  </si>
  <si>
    <t>1276-3428-2-ND</t>
  </si>
  <si>
    <t>RC1005F390CS</t>
  </si>
  <si>
    <t>1276-3463-2-ND</t>
  </si>
  <si>
    <t>RC1005J200CS</t>
  </si>
  <si>
    <t>1276-4335-2-ND</t>
  </si>
  <si>
    <t>RC1005F103CS</t>
  </si>
  <si>
    <t>1276-3431-2-ND</t>
  </si>
  <si>
    <t>RC1005J472CS</t>
  </si>
  <si>
    <t>1276-4392-2-ND</t>
  </si>
  <si>
    <t>RC1005J681CS</t>
  </si>
  <si>
    <t>1276-4372-2-ND</t>
  </si>
  <si>
    <t>RC1005F471CS</t>
  </si>
  <si>
    <t>1276-3989-2-ND</t>
  </si>
  <si>
    <t>1276-4448-2-ND</t>
  </si>
  <si>
    <t>RC1005J105CS</t>
  </si>
  <si>
    <t>CIM21J102NE</t>
  </si>
  <si>
    <t>1276-6331-2-ND</t>
  </si>
  <si>
    <t>E-Switch</t>
  </si>
  <si>
    <t>LC1258EENP</t>
  </si>
  <si>
    <t>SWITCH PUSH SPDT 0.3A 30V</t>
  </si>
  <si>
    <t>612-LC1258EENP</t>
  </si>
  <si>
    <t>Future Electronics</t>
  </si>
  <si>
    <t>CONN AUDIO JACK 3.5MM 4COND SMD</t>
  </si>
  <si>
    <t>SJ-43515TS-SMT-TR</t>
  </si>
  <si>
    <t>CP-43515TSSJTR-ND</t>
  </si>
  <si>
    <t>C6, C7, C10, C11, C12, C13, C14, C15, C16, C17, C18, C19, C21, C22, C23, C24, C25, C27, C29, C33, C34, C35, C36, C37, C38, C39, C48, C61</t>
  </si>
  <si>
    <t>R2, R15, R16, R17, R21, R22, R23</t>
  </si>
  <si>
    <t>R3, R7, R10, R39</t>
  </si>
  <si>
    <t>C1, C4, C55</t>
  </si>
  <si>
    <t>R24, R25, R38</t>
  </si>
  <si>
    <t>C2, C8, C9</t>
  </si>
  <si>
    <t>D1, D2</t>
  </si>
  <si>
    <t>CONN JACK STEREO 3.5MM SMD</t>
  </si>
  <si>
    <t>FERRITE CHIP 1000 OHM 500MA 0805</t>
  </si>
  <si>
    <t>IC EEPROM 1KBIT 400KHZ SOT23-5</t>
  </si>
  <si>
    <t>24LC01BT-I/OTTR-ND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</si>
</sst>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left"/>
    </xf>
    <xf numFmtId="0" fontId="18" fillId="0" borderId="10" xfId="42" applyBorder="1"/>
    <xf numFmtId="0" fontId="18" fillId="33" borderId="10" xfId="42" applyFont="1" applyFill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left"/>
    </xf>
    <xf numFmtId="164" fontId="0" fillId="0" borderId="11" xfId="0" applyNumberFormat="1" applyBorder="1"/>
    <xf numFmtId="0" fontId="16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16" fillId="0" borderId="13" xfId="0" applyFont="1" applyBorder="1"/>
    <xf numFmtId="0" fontId="16" fillId="0" borderId="12" xfId="0" applyFont="1" applyBorder="1"/>
    <xf numFmtId="164" fontId="16" fillId="0" borderId="12" xfId="0" applyNumberFormat="1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12" xfId="0" applyNumberFormat="1" applyBorder="1"/>
    <xf numFmtId="0" fontId="21" fillId="0" borderId="10" xfId="0" applyFont="1" applyBorder="1" applyAlignment="1">
      <alignment wrapText="1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49" totalsRowShown="0" headerRowDxfId="27" headerRowBorderDxfId="26" tableBorderDxfId="25" totalsRowBorderDxfId="24">
  <autoFilter ref="A1:X49"/>
  <sortState ref="A2:X49">
    <sortCondition descending="1" ref="C1:C49"/>
  </sortState>
  <tableColumns count="24">
    <tableColumn id="1" name="RefDes" dataDxfId="23"/>
    <tableColumn id="3" name="Name" dataDxfId="22"/>
    <tableColumn id="4" name="Quantity" dataDxfId="21"/>
    <tableColumn id="5" name="Value" dataDxfId="20"/>
    <tableColumn id="6" name="Pattern" dataDxfId="19"/>
    <tableColumn id="7" name="Pattern Type" dataDxfId="18"/>
    <tableColumn id="11" name="Manufacturer" dataDxfId="17"/>
    <tableColumn id="12" name="Mfg Part Number" dataDxfId="16"/>
    <tableColumn id="13" name="Reel Size" dataDxfId="15"/>
    <tableColumn id="26" name="Reqd Reels" dataDxfId="14">
      <calculatedColumnFormula>ROUNDUP(Table1[[#This Row],[Quantity]]*1000/Table1[[#This Row],[Reel Size]],0)</calculatedColumnFormula>
    </tableColumn>
    <tableColumn id="27" name="Extra From Reel" dataDxfId="13">
      <calculatedColumnFormula>Table1[[#This Row],[Reqd Reels]]*Table1[[#This Row],[Reel Size]]-1000*Table1[[#This Row],[Quantity]]</calculatedColumnFormula>
    </tableColumn>
    <tableColumn id="15" name="Distributer A" dataDxfId="12"/>
    <tableColumn id="16" name="Distributer A Part Number" dataDxfId="11"/>
    <tableColumn id="17" name="Price/Reel A" dataDxfId="10"/>
    <tableColumn id="18" name="Reel Price Ext A" dataDxfId="9">
      <calculatedColumnFormula>Table1[[#This Row],[Price/Reel A]]*Table1[[#This Row],[Reqd Reels]]</calculatedColumnFormula>
    </tableColumn>
    <tableColumn id="28" name="Price/Each A" dataDxfId="8"/>
    <tableColumn id="29" name="Ind Price Ext A" dataDxfId="7">
      <calculatedColumnFormula>Table1[[#This Row],[Price/Each A]]*Table1[[#This Row],[Quantity]]*1000</calculatedColumnFormula>
    </tableColumn>
    <tableColumn id="19" name="Lead Time Wks A" dataDxfId="6"/>
    <tableColumn id="21" name="Distributer B" dataDxfId="5"/>
    <tableColumn id="22" name="Distributer B Part Number" dataDxfId="4"/>
    <tableColumn id="23" name="Price/Reel B" dataDxfId="3"/>
    <tableColumn id="24" name="Price Ext B" dataDxfId="2"/>
    <tableColumn id="25" name="Lead Time Wks B" dataDxfId="1"/>
    <tableColumn id="2" name="Cheapest Price" dataDxfId="0">
      <calculatedColumnFormula>MIN(Table1[[#This Row],[Price/Reel A]],Table1[[#This Row],[Ind Price Ext A]])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technologies.com/" TargetMode="External"/><Relationship Id="rId13" Type="http://schemas.openxmlformats.org/officeDocument/2006/relationships/hyperlink" Target="http://www.microchip.com/" TargetMode="External"/><Relationship Id="rId18" Type="http://schemas.openxmlformats.org/officeDocument/2006/relationships/hyperlink" Target="http://www.toshiba.com/taec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txc.com.tw/en/index.asp" TargetMode="External"/><Relationship Id="rId21" Type="http://schemas.openxmlformats.org/officeDocument/2006/relationships/hyperlink" Target="http://www.vlsi.fi/en/home.html" TargetMode="External"/><Relationship Id="rId7" Type="http://schemas.openxmlformats.org/officeDocument/2006/relationships/hyperlink" Target="http://www.jst.com/" TargetMode="External"/><Relationship Id="rId12" Type="http://schemas.openxmlformats.org/officeDocument/2006/relationships/hyperlink" Target="http://www.nxp.com/" TargetMode="External"/><Relationship Id="rId17" Type="http://schemas.openxmlformats.org/officeDocument/2006/relationships/hyperlink" Target="http://www.e-switch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txc.com.tw/en/index.asp" TargetMode="External"/><Relationship Id="rId16" Type="http://schemas.openxmlformats.org/officeDocument/2006/relationships/hyperlink" Target="http://www.cui.com/" TargetMode="External"/><Relationship Id="rId20" Type="http://schemas.openxmlformats.org/officeDocument/2006/relationships/hyperlink" Target="http://www.bourns.com/" TargetMode="External"/><Relationship Id="rId1" Type="http://schemas.openxmlformats.org/officeDocument/2006/relationships/hyperlink" Target="http://www.switchcraft.com/" TargetMode="External"/><Relationship Id="rId6" Type="http://schemas.openxmlformats.org/officeDocument/2006/relationships/hyperlink" Target="http://www.broadcom.com/" TargetMode="External"/><Relationship Id="rId11" Type="http://schemas.openxmlformats.org/officeDocument/2006/relationships/hyperlink" Target="http://www.st.com/web/en/home.htm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avnet.com/" TargetMode="External"/><Relationship Id="rId15" Type="http://schemas.openxmlformats.org/officeDocument/2006/relationships/hyperlink" Target="http://www.nxp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bourns.com/" TargetMode="External"/><Relationship Id="rId19" Type="http://schemas.openxmlformats.org/officeDocument/2006/relationships/hyperlink" Target="http://portal.fciconnect.com/portal/page/portal/fciconnect/homepage" TargetMode="External"/><Relationship Id="rId4" Type="http://schemas.openxmlformats.org/officeDocument/2006/relationships/hyperlink" Target="http://www.atmel.com/" TargetMode="External"/><Relationship Id="rId9" Type="http://schemas.openxmlformats.org/officeDocument/2006/relationships/hyperlink" Target="http://www.kemet.com/" TargetMode="External"/><Relationship Id="rId14" Type="http://schemas.openxmlformats.org/officeDocument/2006/relationships/hyperlink" Target="http://cfm.citizen.co.jp/english/" TargetMode="External"/><Relationship Id="rId22" Type="http://schemas.openxmlformats.org/officeDocument/2006/relationships/hyperlink" Target="http://www.te.com/en/hom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.com/en/home.html" TargetMode="External"/><Relationship Id="rId2" Type="http://schemas.openxmlformats.org/officeDocument/2006/relationships/hyperlink" Target="http://www.wpgamericas.com/" TargetMode="External"/><Relationship Id="rId1" Type="http://schemas.openxmlformats.org/officeDocument/2006/relationships/hyperlink" Target="http://www.kingbrightu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"/>
  <sheetViews>
    <sheetView tabSelected="1" zoomScale="81" zoomScaleNormal="81" workbookViewId="0">
      <selection activeCell="C49" sqref="C49"/>
    </sheetView>
  </sheetViews>
  <sheetFormatPr defaultColWidth="9.109375" defaultRowHeight="14.4"/>
  <cols>
    <col min="1" max="1" width="110.33203125" style="12" bestFit="1" customWidth="1"/>
    <col min="2" max="2" width="34.88671875" bestFit="1" customWidth="1"/>
    <col min="3" max="3" width="11.109375" style="12" bestFit="1" customWidth="1"/>
    <col min="4" max="4" width="22" style="12" customWidth="1"/>
    <col min="5" max="5" width="19.44140625" style="12" customWidth="1"/>
    <col min="6" max="6" width="28" style="12" bestFit="1" customWidth="1"/>
    <col min="7" max="7" width="14.5546875" style="12" bestFit="1" customWidth="1"/>
    <col min="8" max="8" width="17.33203125" style="12" bestFit="1" customWidth="1"/>
    <col min="9" max="9" width="30" style="12" bestFit="1" customWidth="1"/>
    <col min="10" max="10" width="12.109375" style="12" bestFit="1" customWidth="1"/>
    <col min="11" max="11" width="13.88671875" style="12" bestFit="1" customWidth="1"/>
    <col min="12" max="12" width="18.5546875" style="12" bestFit="1" customWidth="1"/>
    <col min="13" max="13" width="26.5546875" style="12" bestFit="1" customWidth="1"/>
    <col min="14" max="14" width="28" style="12" bestFit="1" customWidth="1"/>
    <col min="15" max="15" width="15" style="13" bestFit="1" customWidth="1"/>
    <col min="16" max="16" width="18.109375" style="13" bestFit="1" customWidth="1"/>
    <col min="17" max="17" width="15.109375" style="13" bestFit="1" customWidth="1"/>
    <col min="18" max="18" width="16.6640625" style="13" bestFit="1" customWidth="1"/>
    <col min="19" max="19" width="16.44140625" style="24" customWidth="1"/>
    <col min="20" max="20" width="18.88671875" style="12" bestFit="1" customWidth="1"/>
    <col min="21" max="21" width="26" style="12" customWidth="1"/>
    <col min="22" max="22" width="13.44140625" style="12" customWidth="1"/>
    <col min="23" max="23" width="11.6640625" style="12" customWidth="1"/>
    <col min="24" max="24" width="17.44140625" style="12" customWidth="1"/>
    <col min="25" max="25" width="17.109375" style="13" bestFit="1" customWidth="1"/>
    <col min="26" max="16384" width="9.109375" style="12"/>
  </cols>
  <sheetData>
    <row r="1" spans="1:25" s="11" customFormat="1">
      <c r="A1" s="14" t="s">
        <v>0</v>
      </c>
      <c r="B1" s="15" t="s">
        <v>2</v>
      </c>
      <c r="C1" s="15" t="s">
        <v>3</v>
      </c>
      <c r="D1" s="15" t="s">
        <v>1</v>
      </c>
      <c r="E1" s="15" t="s">
        <v>4</v>
      </c>
      <c r="F1" s="15" t="s">
        <v>118</v>
      </c>
      <c r="G1" s="15" t="s">
        <v>102</v>
      </c>
      <c r="H1" s="15" t="s">
        <v>108</v>
      </c>
      <c r="I1" s="15" t="s">
        <v>103</v>
      </c>
      <c r="J1" s="15" t="s">
        <v>121</v>
      </c>
      <c r="K1" s="15" t="s">
        <v>192</v>
      </c>
      <c r="L1" s="15" t="s">
        <v>104</v>
      </c>
      <c r="M1" s="15" t="s">
        <v>109</v>
      </c>
      <c r="N1" s="16" t="s">
        <v>115</v>
      </c>
      <c r="O1" s="16" t="s">
        <v>186</v>
      </c>
      <c r="P1" s="16" t="s">
        <v>187</v>
      </c>
      <c r="Q1" s="16" t="s">
        <v>188</v>
      </c>
      <c r="R1" s="22" t="s">
        <v>114</v>
      </c>
      <c r="S1" s="15" t="s">
        <v>105</v>
      </c>
      <c r="T1" s="15" t="s">
        <v>110</v>
      </c>
      <c r="U1" s="15" t="s">
        <v>111</v>
      </c>
      <c r="V1" s="15" t="s">
        <v>112</v>
      </c>
      <c r="W1" s="17" t="s">
        <v>113</v>
      </c>
      <c r="X1" s="16" t="s">
        <v>193</v>
      </c>
    </row>
    <row r="2" spans="1:25">
      <c r="A2" s="18" t="s">
        <v>253</v>
      </c>
      <c r="B2" s="1" t="s">
        <v>9</v>
      </c>
      <c r="C2" s="1">
        <v>27</v>
      </c>
      <c r="D2" s="3" t="s">
        <v>16</v>
      </c>
      <c r="E2" s="1" t="s">
        <v>9</v>
      </c>
      <c r="F2" s="1" t="s">
        <v>106</v>
      </c>
      <c r="G2" s="1" t="s">
        <v>202</v>
      </c>
      <c r="H2" s="1" t="s">
        <v>215</v>
      </c>
      <c r="I2" s="1">
        <v>10000</v>
      </c>
      <c r="J2" s="1">
        <f>ROUNDUP(Table1[[#This Row],[Quantity]]*1000/Table1[[#This Row],[Reel Size]],0)</f>
        <v>3</v>
      </c>
      <c r="K2" s="1">
        <f>Table1[[#This Row],[Reqd Reels]]*Table1[[#This Row],[Reel Size]]-1000*Table1[[#This Row],[Quantity]]</f>
        <v>3000</v>
      </c>
      <c r="L2" s="1" t="s">
        <v>120</v>
      </c>
      <c r="M2" s="1" t="s">
        <v>216</v>
      </c>
      <c r="N2" s="6">
        <v>21</v>
      </c>
      <c r="O2" s="6">
        <f>Table1[[#This Row],[Price/Reel A]]*Table1[[#This Row],[Reqd Reels]]</f>
        <v>63</v>
      </c>
      <c r="P2" s="6">
        <v>3.0000000000000001E-3</v>
      </c>
      <c r="Q2" s="6">
        <f>Table1[[#This Row],[Price/Each A]]*Table1[[#This Row],[Quantity]]*1000</f>
        <v>81</v>
      </c>
      <c r="R2" s="23">
        <v>0</v>
      </c>
      <c r="S2" s="1"/>
      <c r="T2" s="1"/>
      <c r="U2" s="1"/>
      <c r="V2" s="1"/>
      <c r="W2" s="19"/>
      <c r="X2" s="25">
        <f>MIN(Table1[[#This Row],[Price/Reel A]],Table1[[#This Row],[Ind Price Ext A]])</f>
        <v>21</v>
      </c>
      <c r="Y2" s="12"/>
    </row>
    <row r="3" spans="1:25">
      <c r="A3" s="27" t="s">
        <v>25</v>
      </c>
      <c r="B3" s="1" t="s">
        <v>9</v>
      </c>
      <c r="C3" s="1">
        <v>8</v>
      </c>
      <c r="D3" s="3" t="s">
        <v>26</v>
      </c>
      <c r="E3" s="1" t="s">
        <v>9</v>
      </c>
      <c r="F3" s="1" t="s">
        <v>106</v>
      </c>
      <c r="G3" s="1" t="s">
        <v>202</v>
      </c>
      <c r="H3" s="1" t="s">
        <v>213</v>
      </c>
      <c r="I3" s="1">
        <v>10000</v>
      </c>
      <c r="J3" s="1">
        <f>ROUNDUP(Table1[[#This Row],[Quantity]]*1000/Table1[[#This Row],[Reel Size]],0)</f>
        <v>1</v>
      </c>
      <c r="K3" s="1">
        <f>Table1[[#This Row],[Reqd Reels]]*Table1[[#This Row],[Reel Size]]-1000*Table1[[#This Row],[Quantity]]</f>
        <v>2000</v>
      </c>
      <c r="L3" s="1" t="s">
        <v>120</v>
      </c>
      <c r="M3" s="1" t="s">
        <v>214</v>
      </c>
      <c r="N3" s="6">
        <v>22.68</v>
      </c>
      <c r="O3" s="6">
        <f>Table1[[#This Row],[Price/Reel A]]*Table1[[#This Row],[Reqd Reels]]</f>
        <v>22.68</v>
      </c>
      <c r="P3" s="6">
        <v>3.2399999999999998E-3</v>
      </c>
      <c r="Q3" s="6">
        <f>Table1[[#This Row],[Price/Each A]]*Table1[[#This Row],[Quantity]]*1000</f>
        <v>25.919999999999998</v>
      </c>
      <c r="R3" s="23">
        <v>0</v>
      </c>
      <c r="S3" s="1"/>
      <c r="T3" s="1"/>
      <c r="U3" s="1"/>
      <c r="V3" s="1"/>
      <c r="W3" s="19"/>
      <c r="X3" s="6">
        <f>MIN(Table1[[#This Row],[Price/Reel A]],Table1[[#This Row],[Ind Price Ext A]])</f>
        <v>22.68</v>
      </c>
      <c r="Y3" s="12"/>
    </row>
    <row r="4" spans="1:25">
      <c r="A4" s="18" t="s">
        <v>65</v>
      </c>
      <c r="B4" s="1" t="s">
        <v>54</v>
      </c>
      <c r="C4" s="1">
        <v>8</v>
      </c>
      <c r="D4" s="3" t="s">
        <v>66</v>
      </c>
      <c r="E4" s="1" t="s">
        <v>54</v>
      </c>
      <c r="F4" s="1" t="s">
        <v>106</v>
      </c>
      <c r="G4" s="1" t="s">
        <v>202</v>
      </c>
      <c r="H4" s="1" t="s">
        <v>242</v>
      </c>
      <c r="I4" s="1">
        <v>10000</v>
      </c>
      <c r="J4" s="1">
        <f>ROUNDUP(Table1[[#This Row],[Quantity]]*1000/Table1[[#This Row],[Reel Size]],0)</f>
        <v>1</v>
      </c>
      <c r="K4" s="1">
        <f>Table1[[#This Row],[Reqd Reels]]*Table1[[#This Row],[Reel Size]]-1000*Table1[[#This Row],[Quantity]]</f>
        <v>2000</v>
      </c>
      <c r="L4" s="1" t="s">
        <v>120</v>
      </c>
      <c r="M4" s="1" t="s">
        <v>241</v>
      </c>
      <c r="N4" s="6">
        <v>13.04</v>
      </c>
      <c r="O4" s="6">
        <f>Table1[[#This Row],[Price/Reel A]]*Table1[[#This Row],[Reqd Reels]]</f>
        <v>13.04</v>
      </c>
      <c r="P4" s="6">
        <v>2.3E-3</v>
      </c>
      <c r="Q4" s="6">
        <f>Table1[[#This Row],[Price/Each A]]*Table1[[#This Row],[Quantity]]*1000</f>
        <v>18.399999999999999</v>
      </c>
      <c r="R4" s="23">
        <v>0</v>
      </c>
      <c r="S4" s="1"/>
      <c r="T4" s="1"/>
      <c r="U4" s="1"/>
      <c r="V4" s="1"/>
      <c r="W4" s="19"/>
      <c r="X4" s="6">
        <f>MIN(Table1[[#This Row],[Price/Reel A]],Table1[[#This Row],[Ind Price Ext A]])</f>
        <v>13.04</v>
      </c>
      <c r="Y4" s="12"/>
    </row>
    <row r="5" spans="1:25">
      <c r="A5" s="28" t="s">
        <v>254</v>
      </c>
      <c r="B5" s="1" t="s">
        <v>54</v>
      </c>
      <c r="C5" s="1">
        <v>7</v>
      </c>
      <c r="D5" s="3" t="s">
        <v>61</v>
      </c>
      <c r="E5" s="1" t="s">
        <v>54</v>
      </c>
      <c r="F5" s="1" t="s">
        <v>106</v>
      </c>
      <c r="G5" s="1" t="s">
        <v>202</v>
      </c>
      <c r="H5" s="1" t="s">
        <v>223</v>
      </c>
      <c r="I5" s="1">
        <v>10000</v>
      </c>
      <c r="J5" s="1">
        <f>ROUNDUP(Table1[[#This Row],[Quantity]]*1000/Table1[[#This Row],[Reel Size]],0)</f>
        <v>1</v>
      </c>
      <c r="K5" s="1">
        <f>Table1[[#This Row],[Reqd Reels]]*Table1[[#This Row],[Reel Size]]-1000*Table1[[#This Row],[Quantity]]</f>
        <v>3000</v>
      </c>
      <c r="L5" s="1" t="s">
        <v>120</v>
      </c>
      <c r="M5" s="1" t="s">
        <v>224</v>
      </c>
      <c r="N5" s="6">
        <v>14.36</v>
      </c>
      <c r="O5" s="6">
        <f>Table1[[#This Row],[Price/Reel A]]*Table1[[#This Row],[Reqd Reels]]</f>
        <v>14.36</v>
      </c>
      <c r="P5" s="6">
        <v>3.5000000000000001E-3</v>
      </c>
      <c r="Q5" s="6">
        <f>Table1[[#This Row],[Price/Each A]]*Table1[[#This Row],[Quantity]]*1000</f>
        <v>24.5</v>
      </c>
      <c r="R5" s="23">
        <v>0</v>
      </c>
      <c r="S5" s="1"/>
      <c r="T5" s="1"/>
      <c r="U5" s="1"/>
      <c r="V5" s="1"/>
      <c r="W5" s="19"/>
      <c r="X5" s="6">
        <f>MIN(Table1[[#This Row],[Price/Reel A]],Table1[[#This Row],[Ind Price Ext A]])</f>
        <v>14.36</v>
      </c>
      <c r="Y5" s="12"/>
    </row>
    <row r="6" spans="1:25">
      <c r="A6" s="18" t="s">
        <v>258</v>
      </c>
      <c r="B6" s="1" t="s">
        <v>11</v>
      </c>
      <c r="C6" s="1">
        <v>6</v>
      </c>
      <c r="D6" s="3" t="s">
        <v>10</v>
      </c>
      <c r="E6" s="1" t="s">
        <v>11</v>
      </c>
      <c r="F6" s="1" t="s">
        <v>106</v>
      </c>
      <c r="G6" s="1" t="s">
        <v>202</v>
      </c>
      <c r="H6" s="1" t="s">
        <v>219</v>
      </c>
      <c r="I6" s="1">
        <v>4000</v>
      </c>
      <c r="J6" s="1">
        <f>ROUNDUP(Table1[[#This Row],[Quantity]]*1000/Table1[[#This Row],[Reel Size]],0)</f>
        <v>2</v>
      </c>
      <c r="K6" s="1">
        <f>Table1[[#This Row],[Reqd Reels]]*Table1[[#This Row],[Reel Size]]-1000*Table1[[#This Row],[Quantity]]</f>
        <v>2000</v>
      </c>
      <c r="L6" s="1" t="s">
        <v>120</v>
      </c>
      <c r="M6" s="1" t="s">
        <v>220</v>
      </c>
      <c r="N6" s="6">
        <v>31.28</v>
      </c>
      <c r="O6" s="6">
        <f>Table1[[#This Row],[Price/Reel A]]*Table1[[#This Row],[Reqd Reels]]</f>
        <v>62.56</v>
      </c>
      <c r="P6" s="6">
        <v>1.0200000000000001E-2</v>
      </c>
      <c r="Q6" s="6">
        <f>Table1[[#This Row],[Price/Each A]]*Table1[[#This Row],[Quantity]]*1000</f>
        <v>61.2</v>
      </c>
      <c r="R6" s="23">
        <v>0</v>
      </c>
      <c r="S6" s="1"/>
      <c r="T6" s="1"/>
      <c r="U6" s="1"/>
      <c r="V6" s="1"/>
      <c r="W6" s="19"/>
      <c r="X6" s="6">
        <f>MIN(Table1[[#This Row],[Price/Reel A]],Table1[[#This Row],[Ind Price Ext A]])</f>
        <v>31.28</v>
      </c>
      <c r="Y6" s="12"/>
    </row>
    <row r="7" spans="1:25">
      <c r="A7" s="18" t="s">
        <v>20</v>
      </c>
      <c r="B7" s="1" t="s">
        <v>9</v>
      </c>
      <c r="C7" s="1">
        <v>5</v>
      </c>
      <c r="D7" s="3" t="s">
        <v>21</v>
      </c>
      <c r="E7" s="1" t="s">
        <v>9</v>
      </c>
      <c r="F7" s="1" t="s">
        <v>106</v>
      </c>
      <c r="G7" s="1" t="s">
        <v>202</v>
      </c>
      <c r="H7" s="1" t="s">
        <v>211</v>
      </c>
      <c r="I7" s="1">
        <v>10000</v>
      </c>
      <c r="J7" s="1">
        <f>ROUNDUP(Table1[[#This Row],[Quantity]]*1000/Table1[[#This Row],[Reel Size]],0)</f>
        <v>1</v>
      </c>
      <c r="K7" s="1">
        <f>Table1[[#This Row],[Reqd Reels]]*Table1[[#This Row],[Reel Size]]-1000*Table1[[#This Row],[Quantity]]</f>
        <v>5000</v>
      </c>
      <c r="L7" s="1" t="s">
        <v>120</v>
      </c>
      <c r="M7" s="1" t="s">
        <v>212</v>
      </c>
      <c r="N7" s="6">
        <v>22.68</v>
      </c>
      <c r="O7" s="6">
        <f>Table1[[#This Row],[Price/Reel A]]*Table1[[#This Row],[Reqd Reels]]</f>
        <v>22.68</v>
      </c>
      <c r="P7" s="6">
        <v>3.2399999999999998E-3</v>
      </c>
      <c r="Q7" s="6">
        <f>Table1[[#This Row],[Price/Each A]]*Table1[[#This Row],[Quantity]]*1000</f>
        <v>16.2</v>
      </c>
      <c r="R7" s="23">
        <v>0</v>
      </c>
      <c r="S7" s="1"/>
      <c r="T7" s="1"/>
      <c r="U7" s="1"/>
      <c r="V7" s="1"/>
      <c r="W7" s="19"/>
      <c r="X7" s="6">
        <f>MIN(Table1[[#This Row],[Price/Reel A]],Table1[[#This Row],[Ind Price Ext A]])</f>
        <v>16.2</v>
      </c>
      <c r="Y7" s="12"/>
    </row>
    <row r="8" spans="1:25">
      <c r="A8" s="18" t="s">
        <v>17</v>
      </c>
      <c r="B8" s="1" t="s">
        <v>116</v>
      </c>
      <c r="C8" s="1">
        <v>5</v>
      </c>
      <c r="D8" s="3" t="s">
        <v>18</v>
      </c>
      <c r="E8" s="1" t="s">
        <v>19</v>
      </c>
      <c r="F8" s="1" t="s">
        <v>106</v>
      </c>
      <c r="G8" s="4" t="s">
        <v>140</v>
      </c>
      <c r="H8" s="1" t="s">
        <v>141</v>
      </c>
      <c r="I8" s="1">
        <v>9000</v>
      </c>
      <c r="J8" s="1">
        <f>ROUNDUP(Table1[[#This Row],[Quantity]]*1000/Table1[[#This Row],[Reel Size]],0)</f>
        <v>1</v>
      </c>
      <c r="K8" s="1">
        <f>Table1[[#This Row],[Reqd Reels]]*Table1[[#This Row],[Reel Size]]-1000*Table1[[#This Row],[Quantity]]</f>
        <v>4000</v>
      </c>
      <c r="L8" s="1" t="s">
        <v>120</v>
      </c>
      <c r="M8" s="1" t="s">
        <v>146</v>
      </c>
      <c r="N8" s="6">
        <v>576</v>
      </c>
      <c r="O8" s="6">
        <f>Table1[[#This Row],[Price/Reel A]]*Table1[[#This Row],[Reqd Reels]]</f>
        <v>576</v>
      </c>
      <c r="P8" s="6">
        <v>9.1999999999999998E-2</v>
      </c>
      <c r="Q8" s="6">
        <f>Table1[[#This Row],[Price/Each A]]*Table1[[#This Row],[Quantity]]*1000</f>
        <v>459.99999999999994</v>
      </c>
      <c r="R8" s="23">
        <v>0</v>
      </c>
      <c r="S8" s="1"/>
      <c r="T8" s="1"/>
      <c r="U8" s="1"/>
      <c r="V8" s="1"/>
      <c r="W8" s="19"/>
      <c r="X8" s="6">
        <f>MIN(Table1[[#This Row],[Price/Reel A]],Table1[[#This Row],[Ind Price Ext A]])</f>
        <v>459.99999999999994</v>
      </c>
      <c r="Y8" s="12"/>
    </row>
    <row r="9" spans="1:25">
      <c r="A9" s="18" t="s">
        <v>57</v>
      </c>
      <c r="B9" s="1" t="s">
        <v>54</v>
      </c>
      <c r="C9" s="1">
        <v>5</v>
      </c>
      <c r="D9" s="3" t="s">
        <v>58</v>
      </c>
      <c r="E9" s="1" t="s">
        <v>54</v>
      </c>
      <c r="F9" s="1" t="s">
        <v>106</v>
      </c>
      <c r="G9" s="1" t="s">
        <v>202</v>
      </c>
      <c r="H9" s="12" t="s">
        <v>235</v>
      </c>
      <c r="I9" s="1">
        <v>10000</v>
      </c>
      <c r="J9" s="1">
        <f>ROUNDUP(Table1[[#This Row],[Quantity]]*1000/Table1[[#This Row],[Reel Size]],0)</f>
        <v>1</v>
      </c>
      <c r="K9" s="1">
        <f>Table1[[#This Row],[Reqd Reels]]*Table1[[#This Row],[Reel Size]]-1000*Table1[[#This Row],[Quantity]]</f>
        <v>5000</v>
      </c>
      <c r="L9" s="1" t="s">
        <v>120</v>
      </c>
      <c r="M9" s="1" t="s">
        <v>236</v>
      </c>
      <c r="N9" s="6">
        <v>13.04</v>
      </c>
      <c r="O9" s="6">
        <f>Table1[[#This Row],[Price/Reel A]]*Table1[[#This Row],[Reqd Reels]]</f>
        <v>13.04</v>
      </c>
      <c r="P9" s="6">
        <v>2.5400000000000002E-3</v>
      </c>
      <c r="Q9" s="6">
        <f>Table1[[#This Row],[Price/Each A]]*Table1[[#This Row],[Quantity]]*1000</f>
        <v>12.700000000000001</v>
      </c>
      <c r="R9" s="23">
        <v>0</v>
      </c>
      <c r="S9" s="1"/>
      <c r="T9" s="1"/>
      <c r="U9" s="1"/>
      <c r="V9" s="1"/>
      <c r="W9" s="19"/>
      <c r="X9" s="6">
        <f>MIN(Table1[[#This Row],[Price/Reel A]],Table1[[#This Row],[Ind Price Ext A]])</f>
        <v>12.700000000000001</v>
      </c>
      <c r="Y9" s="12"/>
    </row>
    <row r="10" spans="1:25">
      <c r="A10" s="18" t="s">
        <v>48</v>
      </c>
      <c r="B10" s="1" t="s">
        <v>148</v>
      </c>
      <c r="C10" s="1">
        <v>4</v>
      </c>
      <c r="D10" s="3" t="s">
        <v>49</v>
      </c>
      <c r="E10" s="1" t="s">
        <v>47</v>
      </c>
      <c r="F10" s="1" t="s">
        <v>106</v>
      </c>
      <c r="G10" s="4" t="s">
        <v>147</v>
      </c>
      <c r="H10" s="1" t="s">
        <v>49</v>
      </c>
      <c r="I10" s="1">
        <v>4000</v>
      </c>
      <c r="J10" s="1">
        <f>ROUNDUP(Table1[[#This Row],[Quantity]]*1000/Table1[[#This Row],[Reel Size]],0)</f>
        <v>1</v>
      </c>
      <c r="K10" s="1">
        <f>Table1[[#This Row],[Reqd Reels]]*Table1[[#This Row],[Reel Size]]-1000*Table1[[#This Row],[Quantity]]</f>
        <v>0</v>
      </c>
      <c r="L10" s="1" t="s">
        <v>120</v>
      </c>
      <c r="M10" s="1" t="s">
        <v>194</v>
      </c>
      <c r="N10" s="6">
        <v>61.44</v>
      </c>
      <c r="O10" s="6">
        <f>Table1[[#This Row],[Price/Reel A]]*Table1[[#This Row],[Reqd Reels]]</f>
        <v>61.44</v>
      </c>
      <c r="P10" s="6">
        <v>2.0060000000000001E-2</v>
      </c>
      <c r="Q10" s="6">
        <f>Table1[[#This Row],[Price/Each A]]*Table1[[#This Row],[Quantity]]*1000</f>
        <v>80.240000000000009</v>
      </c>
      <c r="R10" s="23" t="s">
        <v>196</v>
      </c>
      <c r="S10" s="1"/>
      <c r="T10" s="1"/>
      <c r="U10" s="1"/>
      <c r="V10" s="1"/>
      <c r="W10" s="19"/>
      <c r="X10" s="6">
        <f>MIN(Table1[[#This Row],[Price/Reel A]],Table1[[#This Row],[Ind Price Ext A]])</f>
        <v>61.44</v>
      </c>
      <c r="Y10" s="12"/>
    </row>
    <row r="11" spans="1:25" ht="15" customHeight="1">
      <c r="A11" s="18" t="s">
        <v>67</v>
      </c>
      <c r="B11" s="1" t="s">
        <v>54</v>
      </c>
      <c r="C11" s="1">
        <v>4</v>
      </c>
      <c r="D11" s="3">
        <v>470</v>
      </c>
      <c r="E11" s="1" t="s">
        <v>54</v>
      </c>
      <c r="F11" s="1" t="s">
        <v>106</v>
      </c>
      <c r="G11" s="1" t="s">
        <v>202</v>
      </c>
      <c r="H11" s="1" t="s">
        <v>239</v>
      </c>
      <c r="I11" s="1">
        <v>10000</v>
      </c>
      <c r="J11" s="1">
        <f>ROUNDUP(Table1[[#This Row],[Quantity]]*1000/Table1[[#This Row],[Reel Size]],0)</f>
        <v>1</v>
      </c>
      <c r="K11" s="1">
        <f>Table1[[#This Row],[Reqd Reels]]*Table1[[#This Row],[Reel Size]]-1000*Table1[[#This Row],[Quantity]]</f>
        <v>6000</v>
      </c>
      <c r="L11" s="1" t="s">
        <v>120</v>
      </c>
      <c r="M11" s="1" t="s">
        <v>240</v>
      </c>
      <c r="N11" s="6">
        <v>14.36</v>
      </c>
      <c r="O11" s="6">
        <f>Table1[[#This Row],[Price/Reel A]]*Table1[[#This Row],[Reqd Reels]]</f>
        <v>14.36</v>
      </c>
      <c r="P11" s="6">
        <v>2.5400000000000002E-3</v>
      </c>
      <c r="Q11" s="6">
        <f>Table1[[#This Row],[Price/Each A]]*Table1[[#This Row],[Quantity]]*1000</f>
        <v>10.16</v>
      </c>
      <c r="R11" s="23">
        <v>0</v>
      </c>
      <c r="S11" s="1"/>
      <c r="T11" s="1"/>
      <c r="U11" s="1"/>
      <c r="V11" s="1"/>
      <c r="W11" s="19"/>
      <c r="X11" s="6">
        <f>MIN(Table1[[#This Row],[Price/Reel A]],Table1[[#This Row],[Ind Price Ext A]])</f>
        <v>10.16</v>
      </c>
      <c r="Y11" s="12"/>
    </row>
    <row r="12" spans="1:25">
      <c r="A12" s="18" t="s">
        <v>44</v>
      </c>
      <c r="B12" s="1" t="s">
        <v>250</v>
      </c>
      <c r="C12" s="1">
        <v>4</v>
      </c>
      <c r="D12" s="3" t="s">
        <v>251</v>
      </c>
      <c r="E12" s="1" t="s">
        <v>251</v>
      </c>
      <c r="F12" s="1" t="s">
        <v>106</v>
      </c>
      <c r="G12" s="4" t="s">
        <v>166</v>
      </c>
      <c r="H12" s="1" t="s">
        <v>251</v>
      </c>
      <c r="I12" s="1">
        <v>2000</v>
      </c>
      <c r="J12" s="1">
        <f>ROUNDUP(Table1[[#This Row],[Quantity]]*1000/Table1[[#This Row],[Reel Size]],0)</f>
        <v>2</v>
      </c>
      <c r="K12" s="1">
        <f>Table1[[#This Row],[Reqd Reels]]*Table1[[#This Row],[Reel Size]]-1000*Table1[[#This Row],[Quantity]]</f>
        <v>0</v>
      </c>
      <c r="L12" s="1" t="s">
        <v>120</v>
      </c>
      <c r="M12" s="1" t="s">
        <v>252</v>
      </c>
      <c r="N12" s="6">
        <v>1067.2</v>
      </c>
      <c r="O12" s="6">
        <f>Table1[[#This Row],[Price/Reel A]]*Table1[[#This Row],[Reqd Reels]]</f>
        <v>2134.4</v>
      </c>
      <c r="P12" s="6">
        <v>0.72863999999999995</v>
      </c>
      <c r="Q12" s="6">
        <f>Table1[[#This Row],[Price/Each A]]*Table1[[#This Row],[Quantity]]*1000</f>
        <v>2914.56</v>
      </c>
      <c r="R12" s="23">
        <v>0</v>
      </c>
      <c r="S12" s="1" t="s">
        <v>249</v>
      </c>
      <c r="T12" s="1"/>
      <c r="U12" s="1"/>
      <c r="V12" s="1"/>
      <c r="W12" s="19"/>
      <c r="X12" s="6">
        <f>MIN(Table1[[#This Row],[Price/Reel A]],Table1[[#This Row],[Ind Price Ext A]])</f>
        <v>1067.2</v>
      </c>
      <c r="Y12" s="12"/>
    </row>
    <row r="13" spans="1:25">
      <c r="A13" s="18" t="s">
        <v>255</v>
      </c>
      <c r="B13" s="1" t="s">
        <v>54</v>
      </c>
      <c r="C13" s="1">
        <v>3</v>
      </c>
      <c r="D13" s="3">
        <v>680</v>
      </c>
      <c r="E13" s="1" t="s">
        <v>54</v>
      </c>
      <c r="F13" s="1" t="s">
        <v>106</v>
      </c>
      <c r="G13" s="1" t="s">
        <v>202</v>
      </c>
      <c r="H13" s="1" t="s">
        <v>237</v>
      </c>
      <c r="I13" s="1">
        <v>10000</v>
      </c>
      <c r="J13" s="1">
        <f>ROUNDUP(Table1[[#This Row],[Quantity]]*1000/Table1[[#This Row],[Reel Size]],0)</f>
        <v>1</v>
      </c>
      <c r="K13" s="1">
        <f>Table1[[#This Row],[Reqd Reels]]*Table1[[#This Row],[Reel Size]]-1000*Table1[[#This Row],[Quantity]]</f>
        <v>7000</v>
      </c>
      <c r="L13" s="1" t="s">
        <v>120</v>
      </c>
      <c r="M13" s="1" t="s">
        <v>238</v>
      </c>
      <c r="N13" s="6">
        <v>13.04</v>
      </c>
      <c r="O13" s="6">
        <f>Table1[[#This Row],[Price/Reel A]]*Table1[[#This Row],[Reqd Reels]]</f>
        <v>13.04</v>
      </c>
      <c r="P13" s="6">
        <v>2.5400000000000002E-3</v>
      </c>
      <c r="Q13" s="6">
        <f>Table1[[#This Row],[Price/Each A]]*Table1[[#This Row],[Quantity]]*1000</f>
        <v>7.62</v>
      </c>
      <c r="R13" s="23">
        <v>0</v>
      </c>
      <c r="S13" s="1"/>
      <c r="T13" s="1"/>
      <c r="U13" s="1"/>
      <c r="V13" s="1"/>
      <c r="W13" s="19"/>
      <c r="X13" s="6">
        <f>MIN(Table1[[#This Row],[Price/Reel A]],Table1[[#This Row],[Ind Price Ext A]])</f>
        <v>7.62</v>
      </c>
      <c r="Y13" s="12"/>
    </row>
    <row r="14" spans="1:25">
      <c r="A14" s="18" t="s">
        <v>256</v>
      </c>
      <c r="B14" s="1" t="s">
        <v>9</v>
      </c>
      <c r="C14" s="1">
        <v>3</v>
      </c>
      <c r="D14" s="3" t="s">
        <v>8</v>
      </c>
      <c r="E14" s="1" t="s">
        <v>9</v>
      </c>
      <c r="F14" s="1" t="s">
        <v>106</v>
      </c>
      <c r="G14" s="1" t="s">
        <v>202</v>
      </c>
      <c r="H14" s="1" t="s">
        <v>205</v>
      </c>
      <c r="I14" s="1">
        <v>10000</v>
      </c>
      <c r="J14" s="1">
        <f>ROUNDUP(Table1[[#This Row],[Quantity]]*1000/Table1[[#This Row],[Reel Size]],0)</f>
        <v>1</v>
      </c>
      <c r="K14" s="1">
        <f>Table1[[#This Row],[Reqd Reels]]*Table1[[#This Row],[Reel Size]]-1000*Table1[[#This Row],[Quantity]]</f>
        <v>7000</v>
      </c>
      <c r="L14" s="1" t="s">
        <v>120</v>
      </c>
      <c r="M14" s="1" t="s">
        <v>206</v>
      </c>
      <c r="N14" s="6">
        <v>366.7</v>
      </c>
      <c r="O14" s="6">
        <f>Table1[[#This Row],[Price/Reel A]]*Table1[[#This Row],[Reqd Reels]]</f>
        <v>366.7</v>
      </c>
      <c r="P14" s="6">
        <v>4.922E-2</v>
      </c>
      <c r="Q14" s="6">
        <f>Table1[[#This Row],[Price/Each A]]*Table1[[#This Row],[Quantity]]*1000</f>
        <v>147.66000000000003</v>
      </c>
      <c r="R14" s="23">
        <v>0</v>
      </c>
      <c r="S14" s="1"/>
      <c r="T14" s="1"/>
      <c r="U14" s="1"/>
      <c r="V14" s="1"/>
      <c r="W14" s="19"/>
      <c r="X14" s="6">
        <f>MIN(Table1[[#This Row],[Price/Reel A]],Table1[[#This Row],[Ind Price Ext A]])</f>
        <v>147.66000000000003</v>
      </c>
      <c r="Y14" s="12"/>
    </row>
    <row r="15" spans="1:25">
      <c r="A15" s="18" t="s">
        <v>14</v>
      </c>
      <c r="B15" s="1" t="s">
        <v>9</v>
      </c>
      <c r="C15" s="1">
        <v>2</v>
      </c>
      <c r="D15" s="3" t="s">
        <v>15</v>
      </c>
      <c r="E15" s="1" t="s">
        <v>9</v>
      </c>
      <c r="F15" s="1" t="s">
        <v>106</v>
      </c>
      <c r="G15" s="1" t="s">
        <v>202</v>
      </c>
      <c r="H15" s="1" t="s">
        <v>209</v>
      </c>
      <c r="I15" s="1">
        <v>10000</v>
      </c>
      <c r="J15" s="1">
        <f>ROUNDUP(Table1[[#This Row],[Quantity]]*1000/Table1[[#This Row],[Reel Size]],0)</f>
        <v>1</v>
      </c>
      <c r="K15" s="1">
        <f>Table1[[#This Row],[Reqd Reels]]*Table1[[#This Row],[Reel Size]]-1000*Table1[[#This Row],[Quantity]]</f>
        <v>8000</v>
      </c>
      <c r="L15" s="1" t="s">
        <v>120</v>
      </c>
      <c r="M15" s="1" t="s">
        <v>210</v>
      </c>
      <c r="N15" s="6">
        <v>21.63</v>
      </c>
      <c r="O15" s="6">
        <f>Table1[[#This Row],[Price/Reel A]]*Table1[[#This Row],[Reqd Reels]]</f>
        <v>21.63</v>
      </c>
      <c r="P15" s="6">
        <v>3.0899999999999999E-3</v>
      </c>
      <c r="Q15" s="6">
        <f>Table1[[#This Row],[Price/Each A]]*Table1[[#This Row],[Quantity]]*1000</f>
        <v>6.18</v>
      </c>
      <c r="R15" s="23">
        <v>0</v>
      </c>
      <c r="S15" s="1"/>
      <c r="T15" s="1"/>
      <c r="U15" s="1"/>
      <c r="V15" s="1"/>
      <c r="W15" s="19"/>
      <c r="X15" s="6">
        <f>MIN(Table1[[#This Row],[Price/Reel A]],Table1[[#This Row],[Ind Price Ext A]])</f>
        <v>6.18</v>
      </c>
      <c r="Y15" s="12"/>
    </row>
    <row r="16" spans="1:25">
      <c r="A16" s="18" t="s">
        <v>22</v>
      </c>
      <c r="B16" s="1" t="s">
        <v>9</v>
      </c>
      <c r="C16" s="1">
        <v>2</v>
      </c>
      <c r="D16" s="3" t="s">
        <v>23</v>
      </c>
      <c r="E16" s="1" t="s">
        <v>9</v>
      </c>
      <c r="F16" s="1" t="s">
        <v>106</v>
      </c>
      <c r="G16" s="1" t="s">
        <v>202</v>
      </c>
      <c r="H16" s="1" t="s">
        <v>207</v>
      </c>
      <c r="I16" s="1">
        <v>10000</v>
      </c>
      <c r="J16" s="1">
        <f>ROUNDUP(Table1[[#This Row],[Quantity]]*1000/Table1[[#This Row],[Reel Size]],0)</f>
        <v>1</v>
      </c>
      <c r="K16" s="1">
        <f>Table1[[#This Row],[Reqd Reels]]*Table1[[#This Row],[Reel Size]]-1000*Table1[[#This Row],[Quantity]]</f>
        <v>8000</v>
      </c>
      <c r="L16" s="1" t="s">
        <v>120</v>
      </c>
      <c r="M16" s="1" t="s">
        <v>208</v>
      </c>
      <c r="N16" s="6">
        <v>22.68</v>
      </c>
      <c r="O16" s="6">
        <f>Table1[[#This Row],[Price/Reel A]]*Table1[[#This Row],[Reqd Reels]]</f>
        <v>22.68</v>
      </c>
      <c r="P16" s="6">
        <v>3.2399999999999998E-3</v>
      </c>
      <c r="Q16" s="6">
        <f>Table1[[#This Row],[Price/Each A]]*Table1[[#This Row],[Quantity]]*1000</f>
        <v>6.4799999999999995</v>
      </c>
      <c r="R16" s="23">
        <v>0</v>
      </c>
      <c r="S16" s="1"/>
      <c r="T16" s="1"/>
      <c r="U16" s="1"/>
      <c r="V16" s="1"/>
      <c r="W16" s="19"/>
      <c r="X16" s="6">
        <f>MIN(Table1[[#This Row],[Price/Reel A]],Table1[[#This Row],[Ind Price Ext A]])</f>
        <v>6.4799999999999995</v>
      </c>
      <c r="Y16" s="12"/>
    </row>
    <row r="17" spans="1:25">
      <c r="A17" s="18" t="s">
        <v>56</v>
      </c>
      <c r="B17" s="1" t="s">
        <v>54</v>
      </c>
      <c r="C17" s="1">
        <v>2</v>
      </c>
      <c r="D17" s="3">
        <v>39</v>
      </c>
      <c r="E17" s="1" t="s">
        <v>54</v>
      </c>
      <c r="F17" s="1" t="s">
        <v>106</v>
      </c>
      <c r="G17" s="1" t="s">
        <v>202</v>
      </c>
      <c r="H17" s="1" t="s">
        <v>229</v>
      </c>
      <c r="I17" s="1">
        <v>10000</v>
      </c>
      <c r="J17" s="1">
        <f>ROUNDUP(Table1[[#This Row],[Quantity]]*1000/Table1[[#This Row],[Reel Size]],0)</f>
        <v>1</v>
      </c>
      <c r="K17" s="1">
        <f>Table1[[#This Row],[Reqd Reels]]*Table1[[#This Row],[Reel Size]]-1000*Table1[[#This Row],[Quantity]]</f>
        <v>8000</v>
      </c>
      <c r="L17" s="1" t="s">
        <v>120</v>
      </c>
      <c r="M17" s="1" t="s">
        <v>230</v>
      </c>
      <c r="N17" s="6">
        <v>14.85</v>
      </c>
      <c r="O17" s="6">
        <f>Table1[[#This Row],[Price/Reel A]]*Table1[[#This Row],[Reqd Reels]]</f>
        <v>14.85</v>
      </c>
      <c r="P17" s="6">
        <v>2.5400000000000002E-3</v>
      </c>
      <c r="Q17" s="6">
        <f>Table1[[#This Row],[Price/Each A]]*Table1[[#This Row],[Quantity]]*1000</f>
        <v>5.08</v>
      </c>
      <c r="R17" s="23">
        <v>0</v>
      </c>
      <c r="S17" s="1"/>
      <c r="T17" s="1"/>
      <c r="U17" s="1"/>
      <c r="V17" s="1"/>
      <c r="W17" s="19"/>
      <c r="X17" s="6">
        <f>MIN(Table1[[#This Row],[Price/Reel A]],Table1[[#This Row],[Ind Price Ext A]])</f>
        <v>5.08</v>
      </c>
      <c r="Y17" s="12"/>
    </row>
    <row r="18" spans="1:25">
      <c r="A18" s="18" t="s">
        <v>63</v>
      </c>
      <c r="B18" s="1" t="s">
        <v>54</v>
      </c>
      <c r="C18" s="1">
        <v>2</v>
      </c>
      <c r="D18" s="3">
        <v>20</v>
      </c>
      <c r="E18" s="1" t="s">
        <v>54</v>
      </c>
      <c r="F18" s="1" t="s">
        <v>106</v>
      </c>
      <c r="G18" s="1" t="s">
        <v>202</v>
      </c>
      <c r="H18" s="1" t="s">
        <v>231</v>
      </c>
      <c r="I18" s="1">
        <v>10000</v>
      </c>
      <c r="J18" s="1">
        <f>ROUNDUP(Table1[[#This Row],[Quantity]]*1000/Table1[[#This Row],[Reel Size]],0)</f>
        <v>1</v>
      </c>
      <c r="K18" s="1">
        <f>Table1[[#This Row],[Reqd Reels]]*Table1[[#This Row],[Reel Size]]-1000*Table1[[#This Row],[Quantity]]</f>
        <v>8000</v>
      </c>
      <c r="L18" s="1" t="s">
        <v>120</v>
      </c>
      <c r="M18" s="1" t="s">
        <v>232</v>
      </c>
      <c r="N18" s="6">
        <v>13.04</v>
      </c>
      <c r="O18" s="6">
        <f>Table1[[#This Row],[Price/Reel A]]*Table1[[#This Row],[Reqd Reels]]</f>
        <v>13.04</v>
      </c>
      <c r="P18" s="6">
        <v>2.5400000000000002E-3</v>
      </c>
      <c r="Q18" s="6">
        <f>Table1[[#This Row],[Price/Each A]]*Table1[[#This Row],[Quantity]]*1000</f>
        <v>5.08</v>
      </c>
      <c r="R18" s="23">
        <v>0</v>
      </c>
      <c r="S18" s="1"/>
      <c r="T18" s="1"/>
      <c r="U18" s="1"/>
      <c r="V18" s="1"/>
      <c r="W18" s="19"/>
      <c r="X18" s="6">
        <f>MIN(Table1[[#This Row],[Price/Reel A]],Table1[[#This Row],[Ind Price Ext A]])</f>
        <v>5.08</v>
      </c>
      <c r="Y18" s="12"/>
    </row>
    <row r="19" spans="1:25">
      <c r="A19" s="18" t="s">
        <v>257</v>
      </c>
      <c r="B19" s="1" t="s">
        <v>54</v>
      </c>
      <c r="C19" s="1">
        <v>2</v>
      </c>
      <c r="D19" s="3" t="s">
        <v>64</v>
      </c>
      <c r="E19" s="1" t="s">
        <v>54</v>
      </c>
      <c r="F19" s="1" t="s">
        <v>106</v>
      </c>
      <c r="G19" s="1" t="s">
        <v>202</v>
      </c>
      <c r="H19" s="1" t="s">
        <v>233</v>
      </c>
      <c r="I19" s="1">
        <v>10000</v>
      </c>
      <c r="J19" s="1">
        <f>ROUNDUP(Table1[[#This Row],[Quantity]]*1000/Table1[[#This Row],[Reel Size]],0)</f>
        <v>1</v>
      </c>
      <c r="K19" s="1">
        <f>Table1[[#This Row],[Reqd Reels]]*Table1[[#This Row],[Reel Size]]-1000*Table1[[#This Row],[Quantity]]</f>
        <v>8000</v>
      </c>
      <c r="L19" s="1" t="s">
        <v>120</v>
      </c>
      <c r="M19" s="1" t="s">
        <v>234</v>
      </c>
      <c r="N19" s="6">
        <v>14.36</v>
      </c>
      <c r="O19" s="6">
        <f>Table1[[#This Row],[Price/Reel A]]*Table1[[#This Row],[Reqd Reels]]</f>
        <v>14.36</v>
      </c>
      <c r="P19" s="6">
        <v>2.5400000000000002E-3</v>
      </c>
      <c r="Q19" s="6">
        <f>Table1[[#This Row],[Price/Each A]]*Table1[[#This Row],[Quantity]]*1000</f>
        <v>5.08</v>
      </c>
      <c r="R19" s="23">
        <v>0</v>
      </c>
      <c r="S19" s="1"/>
      <c r="T19" s="1"/>
      <c r="U19" s="1"/>
      <c r="V19" s="1"/>
      <c r="W19" s="19"/>
      <c r="X19" s="6">
        <f>MIN(Table1[[#This Row],[Price/Reel A]],Table1[[#This Row],[Ind Price Ext A]])</f>
        <v>5.08</v>
      </c>
      <c r="Y19" s="12"/>
    </row>
    <row r="20" spans="1:25">
      <c r="A20" s="18" t="s">
        <v>6</v>
      </c>
      <c r="B20" s="1" t="s">
        <v>167</v>
      </c>
      <c r="C20" s="1">
        <v>2</v>
      </c>
      <c r="D20" s="1" t="s">
        <v>7</v>
      </c>
      <c r="E20" s="1" t="s">
        <v>7</v>
      </c>
      <c r="F20" s="1" t="s">
        <v>106</v>
      </c>
      <c r="G20" s="4" t="s">
        <v>245</v>
      </c>
      <c r="H20" s="1" t="s">
        <v>7</v>
      </c>
      <c r="I20" s="1">
        <v>2300</v>
      </c>
      <c r="J20" s="1">
        <f>ROUNDUP(Table1[[#This Row],[Quantity]]*1000/Table1[[#This Row],[Reel Size]],0)</f>
        <v>1</v>
      </c>
      <c r="K20" s="1">
        <f>Table1[[#This Row],[Reqd Reels]]*Table1[[#This Row],[Reel Size]]-1000*Table1[[#This Row],[Quantity]]</f>
        <v>300</v>
      </c>
      <c r="L20" s="1" t="s">
        <v>120</v>
      </c>
      <c r="M20" s="1" t="s">
        <v>168</v>
      </c>
      <c r="N20" s="6">
        <v>520.95000000000005</v>
      </c>
      <c r="O20" s="6">
        <f>Table1[[#This Row],[Price/Reel A]]*Table1[[#This Row],[Reqd Reels]]</f>
        <v>520.95000000000005</v>
      </c>
      <c r="P20" s="6">
        <v>0.24915000000000001</v>
      </c>
      <c r="Q20" s="6">
        <f>Table1[[#This Row],[Price/Each A]]*Table1[[#This Row],[Quantity]]*1000</f>
        <v>498.3</v>
      </c>
      <c r="R20" s="23">
        <v>0</v>
      </c>
      <c r="S20" s="1"/>
      <c r="T20" s="1"/>
      <c r="U20" s="1"/>
      <c r="V20" s="1"/>
      <c r="W20" s="19"/>
      <c r="X20" s="6">
        <f>MIN(Table1[[#This Row],[Price/Reel A]],Table1[[#This Row],[Ind Price Ext A]])</f>
        <v>498.3</v>
      </c>
      <c r="Y20" s="12"/>
    </row>
    <row r="21" spans="1:25">
      <c r="A21" s="18" t="s">
        <v>99</v>
      </c>
      <c r="B21" s="1" t="s">
        <v>101</v>
      </c>
      <c r="C21" s="1">
        <v>2</v>
      </c>
      <c r="D21" s="3" t="s">
        <v>100</v>
      </c>
      <c r="E21" s="1" t="s">
        <v>101</v>
      </c>
      <c r="F21" s="1" t="s">
        <v>106</v>
      </c>
      <c r="G21" s="4" t="s">
        <v>147</v>
      </c>
      <c r="H21" s="1" t="s">
        <v>100</v>
      </c>
      <c r="I21" s="1">
        <v>5000</v>
      </c>
      <c r="J21" s="1">
        <f>ROUNDUP(Table1[[#This Row],[Quantity]]*1000/Table1[[#This Row],[Reel Size]],0)</f>
        <v>1</v>
      </c>
      <c r="K21" s="1">
        <f>Table1[[#This Row],[Reqd Reels]]*Table1[[#This Row],[Reel Size]]-1000*Table1[[#This Row],[Quantity]]</f>
        <v>3000</v>
      </c>
      <c r="L21" s="1" t="s">
        <v>120</v>
      </c>
      <c r="M21" s="1" t="s">
        <v>177</v>
      </c>
      <c r="N21" s="6">
        <v>390</v>
      </c>
      <c r="O21" s="6">
        <f>Table1[[#This Row],[Price/Reel A]]*Table1[[#This Row],[Reqd Reels]]</f>
        <v>390</v>
      </c>
      <c r="P21" s="6">
        <v>0.10348</v>
      </c>
      <c r="Q21" s="6">
        <f>Table1[[#This Row],[Price/Each A]]*Table1[[#This Row],[Quantity]]*1000</f>
        <v>206.96</v>
      </c>
      <c r="R21" s="23">
        <v>0</v>
      </c>
      <c r="S21" s="1"/>
      <c r="T21" s="1"/>
      <c r="U21" s="1"/>
      <c r="V21" s="1"/>
      <c r="W21" s="19"/>
      <c r="X21" s="6">
        <f>MIN(Table1[[#This Row],[Price/Reel A]],Table1[[#This Row],[Ind Price Ext A]])</f>
        <v>206.96</v>
      </c>
      <c r="Y21" s="12"/>
    </row>
    <row r="22" spans="1:25">
      <c r="A22" s="18" t="s">
        <v>41</v>
      </c>
      <c r="B22" s="1" t="s">
        <v>260</v>
      </c>
      <c r="C22" s="1">
        <v>1</v>
      </c>
      <c r="D22" s="3" t="s">
        <v>42</v>
      </c>
      <c r="E22" s="1" t="s">
        <v>43</v>
      </c>
      <c r="F22" s="1" t="s">
        <v>106</v>
      </c>
      <c r="G22" s="4" t="s">
        <v>119</v>
      </c>
      <c r="H22" s="1" t="s">
        <v>42</v>
      </c>
      <c r="I22" s="1">
        <v>1100</v>
      </c>
      <c r="J22" s="1">
        <f>ROUNDUP(Table1[[#This Row],[Quantity]]*1000/Table1[[#This Row],[Reel Size]],0)</f>
        <v>1</v>
      </c>
      <c r="K22" s="1">
        <f>Table1[[#This Row],[Reqd Reels]]*Table1[[#This Row],[Reel Size]]-1000*Table1[[#This Row],[Quantity]]</f>
        <v>100</v>
      </c>
      <c r="L22" s="1" t="s">
        <v>120</v>
      </c>
      <c r="M22" s="1" t="s">
        <v>42</v>
      </c>
      <c r="N22" s="6">
        <v>646.79999999999995</v>
      </c>
      <c r="O22" s="6">
        <f>Table1[[#This Row],[Price/Reel A]]*Table1[[#This Row],[Reqd Reels]]</f>
        <v>646.79999999999995</v>
      </c>
      <c r="P22" s="6">
        <v>0.61</v>
      </c>
      <c r="Q22" s="6">
        <f>Table1[[#This Row],[Price/Each A]]*Table1[[#This Row],[Quantity]]*1000</f>
        <v>610</v>
      </c>
      <c r="R22" s="23">
        <v>0</v>
      </c>
      <c r="S22" s="1"/>
      <c r="T22" s="1"/>
      <c r="U22" s="1"/>
      <c r="V22" s="1"/>
      <c r="W22" s="19"/>
      <c r="X22" s="6">
        <f>MIN(Table1[[#This Row],[Price/Reel A]],Table1[[#This Row],[Ind Price Ext A]])</f>
        <v>610</v>
      </c>
      <c r="Y22" s="12"/>
    </row>
    <row r="23" spans="1:25">
      <c r="A23" s="18" t="s">
        <v>91</v>
      </c>
      <c r="B23" s="1" t="s">
        <v>123</v>
      </c>
      <c r="C23" s="1">
        <v>1</v>
      </c>
      <c r="D23" s="3" t="s">
        <v>92</v>
      </c>
      <c r="E23" s="1" t="s">
        <v>93</v>
      </c>
      <c r="F23" s="1" t="s">
        <v>106</v>
      </c>
      <c r="G23" s="4" t="s">
        <v>122</v>
      </c>
      <c r="H23" s="1" t="s">
        <v>92</v>
      </c>
      <c r="I23" s="1">
        <v>1000</v>
      </c>
      <c r="J23" s="1">
        <f>ROUNDUP(Table1[[#This Row],[Quantity]]*1000/Table1[[#This Row],[Reel Size]],0)</f>
        <v>1</v>
      </c>
      <c r="K23" s="1">
        <f>Table1[[#This Row],[Reqd Reels]]*Table1[[#This Row],[Reel Size]]-1000*Table1[[#This Row],[Quantity]]</f>
        <v>0</v>
      </c>
      <c r="L23" s="1" t="s">
        <v>120</v>
      </c>
      <c r="M23" s="1" t="s">
        <v>124</v>
      </c>
      <c r="N23" s="6">
        <v>390</v>
      </c>
      <c r="O23" s="6">
        <f>Table1[[#This Row],[Price/Reel A]]*Table1[[#This Row],[Reqd Reels]]</f>
        <v>390</v>
      </c>
      <c r="P23" s="6">
        <v>0.4914</v>
      </c>
      <c r="Q23" s="6">
        <f>Table1[[#This Row],[Price/Each A]]*Table1[[#This Row],[Quantity]]*1000</f>
        <v>491.4</v>
      </c>
      <c r="R23" s="23">
        <v>0</v>
      </c>
      <c r="S23" s="1"/>
      <c r="T23" s="1"/>
      <c r="U23" s="1"/>
      <c r="V23" s="1"/>
      <c r="W23" s="19"/>
      <c r="X23" s="6">
        <f>MIN(Table1[[#This Row],[Price/Reel A]],Table1[[#This Row],[Ind Price Ext A]])</f>
        <v>390</v>
      </c>
      <c r="Y23" s="12"/>
    </row>
    <row r="24" spans="1:25">
      <c r="A24" s="18" t="s">
        <v>94</v>
      </c>
      <c r="B24" s="3" t="s">
        <v>127</v>
      </c>
      <c r="C24" s="1">
        <v>1</v>
      </c>
      <c r="D24" s="1" t="s">
        <v>95</v>
      </c>
      <c r="E24" s="1" t="s">
        <v>96</v>
      </c>
      <c r="F24" s="1" t="s">
        <v>106</v>
      </c>
      <c r="G24" s="4" t="s">
        <v>122</v>
      </c>
      <c r="H24" s="1" t="s">
        <v>95</v>
      </c>
      <c r="I24" s="1">
        <v>3000</v>
      </c>
      <c r="J24" s="1">
        <f>ROUNDUP(Table1[[#This Row],[Quantity]]*1000/Table1[[#This Row],[Reel Size]],0)</f>
        <v>1</v>
      </c>
      <c r="K24" s="1">
        <f>Table1[[#This Row],[Reqd Reels]]*Table1[[#This Row],[Reel Size]]-1000*Table1[[#This Row],[Quantity]]</f>
        <v>2000</v>
      </c>
      <c r="L24" s="1" t="s">
        <v>120</v>
      </c>
      <c r="M24" s="1" t="s">
        <v>128</v>
      </c>
      <c r="N24" s="6">
        <v>1305</v>
      </c>
      <c r="O24" s="6">
        <f>Table1[[#This Row],[Price/Reel A]]*Table1[[#This Row],[Reqd Reels]]</f>
        <v>1305</v>
      </c>
      <c r="P24" s="6">
        <v>0.47399999999999998</v>
      </c>
      <c r="Q24" s="6">
        <f>Table1[[#This Row],[Price/Each A]]*Table1[[#This Row],[Quantity]]*1000</f>
        <v>474</v>
      </c>
      <c r="R24" s="23">
        <v>0</v>
      </c>
      <c r="S24" s="1"/>
      <c r="T24" s="1"/>
      <c r="U24" s="1"/>
      <c r="V24" s="1"/>
      <c r="W24" s="19"/>
      <c r="X24" s="6">
        <f>MIN(Table1[[#This Row],[Price/Reel A]],Table1[[#This Row],[Ind Price Ext A]])</f>
        <v>474</v>
      </c>
      <c r="Y24" s="12"/>
    </row>
    <row r="25" spans="1:25">
      <c r="A25" s="18" t="s">
        <v>180</v>
      </c>
      <c r="B25" s="1" t="s">
        <v>181</v>
      </c>
      <c r="C25" s="1">
        <v>1</v>
      </c>
      <c r="D25" s="1" t="s">
        <v>182</v>
      </c>
      <c r="E25" s="1" t="s">
        <v>183</v>
      </c>
      <c r="F25" s="1" t="s">
        <v>106</v>
      </c>
      <c r="G25" s="4" t="s">
        <v>184</v>
      </c>
      <c r="H25" s="1" t="s">
        <v>182</v>
      </c>
      <c r="I25" s="1" t="s">
        <v>179</v>
      </c>
      <c r="J25" s="1" t="e">
        <f>ROUNDUP(Table1[[#This Row],[Quantity]]*1000/Table1[[#This Row],[Reel Size]],0)</f>
        <v>#VALUE!</v>
      </c>
      <c r="K25" s="1" t="e">
        <f>Table1[[#This Row],[Reqd Reels]]*Table1[[#This Row],[Reel Size]]-1000*Table1[[#This Row],[Quantity]]</f>
        <v>#VALUE!</v>
      </c>
      <c r="L25" s="1" t="s">
        <v>120</v>
      </c>
      <c r="M25" s="1" t="s">
        <v>185</v>
      </c>
      <c r="N25" s="6" t="s">
        <v>179</v>
      </c>
      <c r="O25" s="6">
        <v>0</v>
      </c>
      <c r="P25" s="6">
        <v>0.35639999999999999</v>
      </c>
      <c r="Q25" s="6">
        <f>Table1[[#This Row],[Price/Each A]]*Table1[[#This Row],[Quantity]]*1000</f>
        <v>356.4</v>
      </c>
      <c r="R25" s="23">
        <v>0</v>
      </c>
      <c r="S25" s="1"/>
      <c r="T25" s="1"/>
      <c r="U25" s="1"/>
      <c r="V25" s="1"/>
      <c r="W25" s="19"/>
      <c r="X25" s="6">
        <f>MIN(Table1[[#This Row],[Price/Reel A]],Table1[[#This Row],[Ind Price Ext A]])</f>
        <v>356.4</v>
      </c>
      <c r="Y25" s="12"/>
    </row>
    <row r="26" spans="1:25">
      <c r="A26" s="18" t="s">
        <v>76</v>
      </c>
      <c r="B26" s="1" t="s">
        <v>130</v>
      </c>
      <c r="C26" s="1">
        <v>1</v>
      </c>
      <c r="D26" s="3" t="s">
        <v>77</v>
      </c>
      <c r="E26" s="1" t="s">
        <v>131</v>
      </c>
      <c r="F26" s="1" t="s">
        <v>106</v>
      </c>
      <c r="G26" s="4" t="s">
        <v>132</v>
      </c>
      <c r="H26" s="1" t="s">
        <v>77</v>
      </c>
      <c r="I26" s="1" t="s">
        <v>191</v>
      </c>
      <c r="J26" s="1" t="e">
        <f>ROUNDUP(Table1[[#This Row],[Quantity]]*1000/Table1[[#This Row],[Reel Size]],0)</f>
        <v>#VALUE!</v>
      </c>
      <c r="K26" s="1" t="e">
        <f>Table1[[#This Row],[Reqd Reels]]*Table1[[#This Row],[Reel Size]]-1000*Table1[[#This Row],[Quantity]]</f>
        <v>#VALUE!</v>
      </c>
      <c r="L26" s="1" t="s">
        <v>197</v>
      </c>
      <c r="M26" s="1" t="s">
        <v>77</v>
      </c>
      <c r="N26" s="6" t="s">
        <v>191</v>
      </c>
      <c r="O26" s="6" t="e">
        <f>Table1[[#This Row],[Price/Reel A]]*Table1[[#This Row],[Reqd Reels]]</f>
        <v>#VALUE!</v>
      </c>
      <c r="P26" s="6">
        <v>7.68</v>
      </c>
      <c r="Q26" s="6">
        <f>Table1[[#This Row],[Price/Each A]]*Table1[[#This Row],[Quantity]]*1000</f>
        <v>7680</v>
      </c>
      <c r="R26" s="23">
        <v>7</v>
      </c>
      <c r="S26" s="1"/>
      <c r="T26" s="1"/>
      <c r="U26" s="1"/>
      <c r="V26" s="1"/>
      <c r="W26" s="19"/>
      <c r="X26" s="6">
        <f>MIN(Table1[[#This Row],[Price/Reel A]],Table1[[#This Row],[Ind Price Ext A]])</f>
        <v>7680</v>
      </c>
      <c r="Y26" s="12"/>
    </row>
    <row r="27" spans="1:25">
      <c r="A27" s="18" t="s">
        <v>89</v>
      </c>
      <c r="B27" s="1" t="s">
        <v>90</v>
      </c>
      <c r="C27" s="1">
        <v>1</v>
      </c>
      <c r="D27" s="3" t="s">
        <v>90</v>
      </c>
      <c r="E27" s="1" t="s">
        <v>90</v>
      </c>
      <c r="F27" s="1" t="s">
        <v>107</v>
      </c>
      <c r="G27" s="4" t="s">
        <v>133</v>
      </c>
      <c r="H27" s="1" t="s">
        <v>90</v>
      </c>
      <c r="I27" s="1">
        <v>377</v>
      </c>
      <c r="J27" s="1">
        <f>ROUNDUP(Table1[[#This Row],[Quantity]]*1000/Table1[[#This Row],[Reel Size]],0)</f>
        <v>3</v>
      </c>
      <c r="K27" s="1">
        <f>Table1[[#This Row],[Reqd Reels]]*Table1[[#This Row],[Reel Size]]-1000*Table1[[#This Row],[Quantity]]</f>
        <v>131</v>
      </c>
      <c r="L27" s="4" t="s">
        <v>134</v>
      </c>
      <c r="M27" s="1" t="s">
        <v>135</v>
      </c>
      <c r="N27" s="6">
        <v>1470.3</v>
      </c>
      <c r="O27" s="6">
        <f>Table1[[#This Row],[Price/Reel A]]*Table1[[#This Row],[Reqd Reels]]</f>
        <v>4410.8999999999996</v>
      </c>
      <c r="P27" s="6">
        <v>3.9</v>
      </c>
      <c r="Q27" s="6">
        <f>Table1[[#This Row],[Price/Each A]]*Table1[[#This Row],[Quantity]]*1000</f>
        <v>3900</v>
      </c>
      <c r="R27" s="23">
        <v>0</v>
      </c>
      <c r="S27" s="1"/>
      <c r="T27" s="1"/>
      <c r="U27" s="1"/>
      <c r="V27" s="1"/>
      <c r="W27" s="19"/>
      <c r="X27" s="6">
        <f>MIN(Table1[[#This Row],[Price/Reel A]],Table1[[#This Row],[Ind Price Ext A]])</f>
        <v>1470.3</v>
      </c>
      <c r="Y27" s="12"/>
    </row>
    <row r="28" spans="1:25">
      <c r="A28" s="18" t="s">
        <v>34</v>
      </c>
      <c r="B28" s="1" t="s">
        <v>137</v>
      </c>
      <c r="C28" s="1">
        <v>1</v>
      </c>
      <c r="D28" s="3" t="s">
        <v>35</v>
      </c>
      <c r="E28" s="1" t="s">
        <v>35</v>
      </c>
      <c r="F28" s="1" t="s">
        <v>106</v>
      </c>
      <c r="G28" s="4" t="s">
        <v>136</v>
      </c>
      <c r="H28" s="1" t="s">
        <v>138</v>
      </c>
      <c r="I28" s="1">
        <v>4500</v>
      </c>
      <c r="J28" s="1">
        <f>ROUNDUP(Table1[[#This Row],[Quantity]]*1000/Table1[[#This Row],[Reel Size]],0)</f>
        <v>1</v>
      </c>
      <c r="K28" s="1">
        <f>Table1[[#This Row],[Reqd Reels]]*Table1[[#This Row],[Reel Size]]-1000*Table1[[#This Row],[Quantity]]</f>
        <v>3500</v>
      </c>
      <c r="L28" s="1" t="s">
        <v>120</v>
      </c>
      <c r="M28" s="1" t="s">
        <v>139</v>
      </c>
      <c r="N28" s="6">
        <v>1092.56</v>
      </c>
      <c r="O28" s="6">
        <f>Table1[[#This Row],[Price/Reel A]]*Table1[[#This Row],[Reqd Reels]]</f>
        <v>1092.56</v>
      </c>
      <c r="P28" s="6">
        <v>0.29377999999999999</v>
      </c>
      <c r="Q28" s="6">
        <f>Table1[[#This Row],[Price/Each A]]*Table1[[#This Row],[Quantity]]*1000</f>
        <v>293.77999999999997</v>
      </c>
      <c r="R28" s="23">
        <v>0</v>
      </c>
      <c r="S28" s="1"/>
      <c r="T28" s="1"/>
      <c r="U28" s="1"/>
      <c r="V28" s="1"/>
      <c r="W28" s="19"/>
      <c r="X28" s="6">
        <f>MIN(Table1[[#This Row],[Price/Reel A]],Table1[[#This Row],[Ind Price Ext A]])</f>
        <v>293.77999999999997</v>
      </c>
      <c r="Y28" s="12"/>
    </row>
    <row r="29" spans="1:25" ht="13.95" customHeight="1">
      <c r="A29" s="18" t="s">
        <v>24</v>
      </c>
      <c r="B29" s="1" t="s">
        <v>9</v>
      </c>
      <c r="C29" s="1">
        <v>1</v>
      </c>
      <c r="D29" s="3" t="s">
        <v>201</v>
      </c>
      <c r="E29" s="1" t="s">
        <v>9</v>
      </c>
      <c r="F29" s="1" t="s">
        <v>106</v>
      </c>
      <c r="G29" s="1" t="s">
        <v>202</v>
      </c>
      <c r="H29" s="26" t="s">
        <v>203</v>
      </c>
      <c r="I29" s="1">
        <v>10000</v>
      </c>
      <c r="J29" s="1">
        <f>ROUNDUP(Table1[[#This Row],[Quantity]]*1000/Table1[[#This Row],[Reel Size]],0)</f>
        <v>1</v>
      </c>
      <c r="K29" s="1">
        <f>Table1[[#This Row],[Reqd Reels]]*Table1[[#This Row],[Reel Size]]-1000*Table1[[#This Row],[Quantity]]</f>
        <v>9000</v>
      </c>
      <c r="L29" s="1" t="s">
        <v>120</v>
      </c>
      <c r="M29" s="1" t="s">
        <v>204</v>
      </c>
      <c r="N29" s="6">
        <v>25.2</v>
      </c>
      <c r="O29" s="6">
        <f>Table1[[#This Row],[Price/Reel A]]*Table1[[#This Row],[Reqd Reels]]</f>
        <v>25.2</v>
      </c>
      <c r="P29" s="6">
        <v>3.5999999999999999E-3</v>
      </c>
      <c r="Q29" s="6">
        <f>Table1[[#This Row],[Price/Each A]]*Table1[[#This Row],[Quantity]]*1000</f>
        <v>3.6</v>
      </c>
      <c r="R29" s="23">
        <v>0</v>
      </c>
      <c r="S29" s="1"/>
      <c r="T29" s="1"/>
      <c r="U29" s="1"/>
      <c r="V29" s="1"/>
      <c r="W29" s="19"/>
      <c r="X29" s="6">
        <f>MIN(Table1[[#This Row],[Price/Reel A]],Table1[[#This Row],[Ind Price Ext A]])</f>
        <v>3.6</v>
      </c>
      <c r="Y29" s="12"/>
    </row>
    <row r="30" spans="1:25">
      <c r="A30" s="18" t="s">
        <v>12</v>
      </c>
      <c r="B30" s="1" t="s">
        <v>11</v>
      </c>
      <c r="C30" s="1">
        <v>1</v>
      </c>
      <c r="D30" s="3" t="s">
        <v>13</v>
      </c>
      <c r="E30" s="1" t="s">
        <v>11</v>
      </c>
      <c r="F30" s="1" t="s">
        <v>106</v>
      </c>
      <c r="G30" s="1" t="s">
        <v>202</v>
      </c>
      <c r="H30" s="1" t="s">
        <v>217</v>
      </c>
      <c r="I30" s="1">
        <v>4000</v>
      </c>
      <c r="J30" s="1">
        <f>ROUNDUP(Table1[[#This Row],[Quantity]]*1000/Table1[[#This Row],[Reel Size]],0)</f>
        <v>1</v>
      </c>
      <c r="K30" s="1">
        <f>Table1[[#This Row],[Reqd Reels]]*Table1[[#This Row],[Reel Size]]-1000*Table1[[#This Row],[Quantity]]</f>
        <v>3000</v>
      </c>
      <c r="L30" s="1" t="s">
        <v>120</v>
      </c>
      <c r="M30" s="1" t="s">
        <v>218</v>
      </c>
      <c r="N30" s="6">
        <v>68.8</v>
      </c>
      <c r="O30" s="6">
        <f>Table1[[#This Row],[Price/Reel A]]*Table1[[#This Row],[Reqd Reels]]</f>
        <v>68.8</v>
      </c>
      <c r="P30" s="6">
        <v>2.1999999999999999E-2</v>
      </c>
      <c r="Q30" s="6">
        <f>Table1[[#This Row],[Price/Each A]]*Table1[[#This Row],[Quantity]]*1000</f>
        <v>22</v>
      </c>
      <c r="R30" s="23">
        <v>0</v>
      </c>
      <c r="S30" s="1"/>
      <c r="T30" s="1"/>
      <c r="U30" s="1"/>
      <c r="V30" s="1"/>
      <c r="W30" s="19"/>
      <c r="X30" s="6">
        <f>MIN(Table1[[#This Row],[Price/Reel A]],Table1[[#This Row],[Ind Price Ext A]])</f>
        <v>22</v>
      </c>
      <c r="Y30" s="12"/>
    </row>
    <row r="31" spans="1:25">
      <c r="A31" s="18" t="s">
        <v>68</v>
      </c>
      <c r="B31" s="1" t="s">
        <v>142</v>
      </c>
      <c r="C31" s="1">
        <v>1</v>
      </c>
      <c r="D31" s="3" t="s">
        <v>143</v>
      </c>
      <c r="E31" s="1" t="s">
        <v>69</v>
      </c>
      <c r="F31" s="1" t="s">
        <v>144</v>
      </c>
      <c r="G31" s="4" t="s">
        <v>145</v>
      </c>
      <c r="H31" s="3" t="s">
        <v>143</v>
      </c>
      <c r="I31" s="1" t="s">
        <v>191</v>
      </c>
      <c r="J31" s="1" t="e">
        <f>ROUNDUP(Table1[[#This Row],[Quantity]]*1000/Table1[[#This Row],[Reel Size]],0)</f>
        <v>#VALUE!</v>
      </c>
      <c r="K31" s="1" t="e">
        <f>Table1[[#This Row],[Reqd Reels]]*Table1[[#This Row],[Reel Size]]-1000*Table1[[#This Row],[Quantity]]</f>
        <v>#VALUE!</v>
      </c>
      <c r="L31" s="1" t="s">
        <v>197</v>
      </c>
      <c r="M31" s="1" t="s">
        <v>198</v>
      </c>
      <c r="N31" s="6" t="s">
        <v>191</v>
      </c>
      <c r="O31" s="6" t="e">
        <f>Table1[[#This Row],[Price/Reel A]]*Table1[[#This Row],[Reqd Reels]]</f>
        <v>#VALUE!</v>
      </c>
      <c r="P31" s="6">
        <v>0.83799999999999997</v>
      </c>
      <c r="Q31" s="6">
        <f>Table1[[#This Row],[Price/Each A]]*Table1[[#This Row],[Quantity]]*1000</f>
        <v>838</v>
      </c>
      <c r="R31" s="23" t="s">
        <v>199</v>
      </c>
      <c r="S31" s="1"/>
      <c r="T31" s="1"/>
      <c r="U31" s="1"/>
      <c r="V31" s="1"/>
      <c r="W31" s="19"/>
      <c r="X31" s="6">
        <f>MIN(Table1[[#This Row],[Price/Reel A]],Table1[[#This Row],[Ind Price Ext A]])</f>
        <v>838</v>
      </c>
      <c r="Y31" s="12"/>
    </row>
    <row r="32" spans="1:25">
      <c r="A32" s="18" t="s">
        <v>45</v>
      </c>
      <c r="B32" s="1" t="s">
        <v>261</v>
      </c>
      <c r="C32" s="1">
        <v>1</v>
      </c>
      <c r="D32" s="3" t="s">
        <v>46</v>
      </c>
      <c r="E32" s="1" t="s">
        <v>47</v>
      </c>
      <c r="F32" s="1" t="s">
        <v>106</v>
      </c>
      <c r="G32" s="1" t="s">
        <v>202</v>
      </c>
      <c r="H32" s="1" t="s">
        <v>243</v>
      </c>
      <c r="I32" s="1">
        <v>4000</v>
      </c>
      <c r="J32" s="1">
        <f>ROUNDUP(Table1[[#This Row],[Quantity]]*1000/Table1[[#This Row],[Reel Size]],0)</f>
        <v>1</v>
      </c>
      <c r="K32" s="1">
        <f>Table1[[#This Row],[Reqd Reels]]*Table1[[#This Row],[Reel Size]]-1000*Table1[[#This Row],[Quantity]]</f>
        <v>3000</v>
      </c>
      <c r="L32" s="1" t="s">
        <v>120</v>
      </c>
      <c r="M32" s="1" t="s">
        <v>244</v>
      </c>
      <c r="N32" s="6">
        <v>45.36</v>
      </c>
      <c r="O32" s="6">
        <f>Table1[[#This Row],[Price/Reel A]]*Table1[[#This Row],[Reqd Reels]]</f>
        <v>45.36</v>
      </c>
      <c r="P32" s="6">
        <v>1.4659999999999999E-2</v>
      </c>
      <c r="Q32" s="6">
        <f>Table1[[#This Row],[Price/Each A]]*Table1[[#This Row],[Quantity]]*1000</f>
        <v>14.66</v>
      </c>
      <c r="R32" s="23">
        <v>0</v>
      </c>
      <c r="S32" s="1"/>
      <c r="T32" s="1"/>
      <c r="U32" s="1"/>
      <c r="V32" s="1"/>
      <c r="W32" s="19"/>
      <c r="X32" s="6">
        <f>MIN(Table1[[#This Row],[Price/Reel A]],Table1[[#This Row],[Ind Price Ext A]])</f>
        <v>14.66</v>
      </c>
      <c r="Y32" s="12"/>
    </row>
    <row r="33" spans="1:25">
      <c r="A33" s="18" t="s">
        <v>73</v>
      </c>
      <c r="B33" s="1" t="s">
        <v>149</v>
      </c>
      <c r="C33" s="1">
        <v>1</v>
      </c>
      <c r="D33" s="3" t="s">
        <v>74</v>
      </c>
      <c r="E33" s="1" t="s">
        <v>75</v>
      </c>
      <c r="F33" s="1" t="s">
        <v>106</v>
      </c>
      <c r="G33" s="4" t="s">
        <v>150</v>
      </c>
      <c r="H33" s="1" t="s">
        <v>74</v>
      </c>
      <c r="I33" s="1">
        <v>2500</v>
      </c>
      <c r="J33" s="1">
        <f>ROUNDUP(Table1[[#This Row],[Quantity]]*1000/Table1[[#This Row],[Reel Size]],0)</f>
        <v>1</v>
      </c>
      <c r="K33" s="1">
        <f>Table1[[#This Row],[Reqd Reels]]*Table1[[#This Row],[Reel Size]]-1000*Table1[[#This Row],[Quantity]]</f>
        <v>1500</v>
      </c>
      <c r="L33" s="1" t="s">
        <v>120</v>
      </c>
      <c r="M33" s="1" t="s">
        <v>151</v>
      </c>
      <c r="N33" s="6">
        <v>1771.88</v>
      </c>
      <c r="O33" s="6">
        <f>Table1[[#This Row],[Price/Reel A]]*Table1[[#This Row],[Reqd Reels]]</f>
        <v>1771.88</v>
      </c>
      <c r="P33" s="6">
        <v>0.78225</v>
      </c>
      <c r="Q33" s="6">
        <f>Table1[[#This Row],[Price/Each A]]*Table1[[#This Row],[Quantity]]*1000</f>
        <v>782.25</v>
      </c>
      <c r="R33" s="23">
        <v>0</v>
      </c>
      <c r="S33" s="1"/>
      <c r="T33" s="1"/>
      <c r="U33" s="1"/>
      <c r="V33" s="1"/>
      <c r="W33" s="19"/>
      <c r="X33" s="6">
        <f>MIN(Table1[[#This Row],[Price/Reel A]],Table1[[#This Row],[Ind Price Ext A]])</f>
        <v>782.25</v>
      </c>
      <c r="Y33" s="12"/>
    </row>
    <row r="34" spans="1:25">
      <c r="A34" s="18" t="s">
        <v>81</v>
      </c>
      <c r="B34" s="1" t="s">
        <v>152</v>
      </c>
      <c r="C34" s="1">
        <v>1</v>
      </c>
      <c r="D34" s="3" t="s">
        <v>82</v>
      </c>
      <c r="E34" s="1" t="s">
        <v>83</v>
      </c>
      <c r="F34" s="1" t="s">
        <v>107</v>
      </c>
      <c r="G34" s="4" t="s">
        <v>153</v>
      </c>
      <c r="H34" s="1" t="s">
        <v>82</v>
      </c>
      <c r="I34" s="1">
        <v>5000</v>
      </c>
      <c r="J34" s="1">
        <f>ROUNDUP(Table1[[#This Row],[Quantity]]*1000/Table1[[#This Row],[Reel Size]],0)</f>
        <v>1</v>
      </c>
      <c r="K34" s="1">
        <f>Table1[[#This Row],[Reqd Reels]]*Table1[[#This Row],[Reel Size]]-1000*Table1[[#This Row],[Quantity]]</f>
        <v>4000</v>
      </c>
      <c r="L34" s="1" t="s">
        <v>120</v>
      </c>
      <c r="M34" s="1" t="s">
        <v>154</v>
      </c>
      <c r="N34" s="6">
        <v>768.5</v>
      </c>
      <c r="O34" s="6">
        <f>Table1[[#This Row],[Price/Reel A]]*Table1[[#This Row],[Reqd Reels]]</f>
        <v>768.5</v>
      </c>
      <c r="P34" s="6">
        <v>0.1855</v>
      </c>
      <c r="Q34" s="6">
        <f>Table1[[#This Row],[Price/Each A]]*Table1[[#This Row],[Quantity]]*1000</f>
        <v>185.5</v>
      </c>
      <c r="R34" s="23">
        <v>0</v>
      </c>
      <c r="S34" s="1"/>
      <c r="T34" s="1"/>
      <c r="U34" s="1"/>
      <c r="V34" s="1"/>
      <c r="W34" s="19"/>
      <c r="X34" s="6">
        <f>MIN(Table1[[#This Row],[Price/Reel A]],Table1[[#This Row],[Ind Price Ext A]])</f>
        <v>185.5</v>
      </c>
      <c r="Y34" s="12"/>
    </row>
    <row r="35" spans="1:25">
      <c r="A35" s="18" t="s">
        <v>70</v>
      </c>
      <c r="B35" s="1" t="s">
        <v>155</v>
      </c>
      <c r="C35" s="1">
        <v>1</v>
      </c>
      <c r="D35" s="3" t="s">
        <v>71</v>
      </c>
      <c r="E35" s="1" t="s">
        <v>72</v>
      </c>
      <c r="F35" s="1" t="s">
        <v>106</v>
      </c>
      <c r="G35" s="4" t="s">
        <v>156</v>
      </c>
      <c r="H35" s="1" t="s">
        <v>157</v>
      </c>
      <c r="I35" s="1">
        <v>3000</v>
      </c>
      <c r="J35" s="1">
        <f>ROUNDUP(Table1[[#This Row],[Quantity]]*1000/Table1[[#This Row],[Reel Size]],0)</f>
        <v>1</v>
      </c>
      <c r="K35" s="1">
        <f>Table1[[#This Row],[Reqd Reels]]*Table1[[#This Row],[Reel Size]]-1000*Table1[[#This Row],[Quantity]]</f>
        <v>2000</v>
      </c>
      <c r="L35" s="1" t="s">
        <v>120</v>
      </c>
      <c r="M35" s="1" t="s">
        <v>158</v>
      </c>
      <c r="N35" s="6">
        <v>1260</v>
      </c>
      <c r="O35" s="6">
        <f>Table1[[#This Row],[Price/Reel A]]*Table1[[#This Row],[Reqd Reels]]</f>
        <v>1260</v>
      </c>
      <c r="P35" s="6">
        <v>0.42</v>
      </c>
      <c r="Q35" s="6">
        <f>Table1[[#This Row],[Price/Each A]]*Table1[[#This Row],[Quantity]]*1000</f>
        <v>420</v>
      </c>
      <c r="R35" s="23">
        <v>0</v>
      </c>
      <c r="S35" s="1"/>
      <c r="T35" s="1"/>
      <c r="U35" s="1"/>
      <c r="V35" s="1"/>
      <c r="W35" s="19"/>
      <c r="X35" s="6">
        <f>MIN(Table1[[#This Row],[Price/Reel A]],Table1[[#This Row],[Ind Price Ext A]])</f>
        <v>420</v>
      </c>
      <c r="Y35" s="12"/>
    </row>
    <row r="36" spans="1:25">
      <c r="A36" s="18" t="s">
        <v>97</v>
      </c>
      <c r="B36" s="1" t="s">
        <v>159</v>
      </c>
      <c r="C36" s="1">
        <v>1</v>
      </c>
      <c r="D36" s="3" t="s">
        <v>160</v>
      </c>
      <c r="E36" s="1" t="s">
        <v>98</v>
      </c>
      <c r="F36" s="1" t="s">
        <v>106</v>
      </c>
      <c r="G36" s="4" t="s">
        <v>161</v>
      </c>
      <c r="H36" s="1" t="s">
        <v>160</v>
      </c>
      <c r="I36" s="1">
        <v>3000</v>
      </c>
      <c r="J36" s="1">
        <f>ROUNDUP(Table1[[#This Row],[Quantity]]*1000/Table1[[#This Row],[Reel Size]],0)</f>
        <v>1</v>
      </c>
      <c r="K36" s="1">
        <f>Table1[[#This Row],[Reqd Reels]]*Table1[[#This Row],[Reel Size]]-1000*Table1[[#This Row],[Quantity]]</f>
        <v>2000</v>
      </c>
      <c r="L36" s="1" t="s">
        <v>120</v>
      </c>
      <c r="M36" s="1" t="s">
        <v>162</v>
      </c>
      <c r="N36" s="6">
        <v>1377</v>
      </c>
      <c r="O36" s="6">
        <f>Table1[[#This Row],[Price/Reel A]]*Table1[[#This Row],[Reqd Reels]]</f>
        <v>1377</v>
      </c>
      <c r="P36" s="6">
        <v>0.51</v>
      </c>
      <c r="Q36" s="6">
        <f>Table1[[#This Row],[Price/Each A]]*Table1[[#This Row],[Quantity]]*1000</f>
        <v>510</v>
      </c>
      <c r="R36" s="23">
        <v>0</v>
      </c>
      <c r="S36" s="1"/>
      <c r="T36" s="1"/>
      <c r="U36" s="1"/>
      <c r="V36" s="1"/>
      <c r="W36" s="19"/>
      <c r="X36" s="6">
        <f>MIN(Table1[[#This Row],[Price/Reel A]],Table1[[#This Row],[Ind Price Ext A]])</f>
        <v>510</v>
      </c>
      <c r="Y36" s="12"/>
    </row>
    <row r="37" spans="1:25">
      <c r="A37" s="18" t="s">
        <v>50</v>
      </c>
      <c r="B37" s="1" t="s">
        <v>163</v>
      </c>
      <c r="C37" s="1">
        <v>1</v>
      </c>
      <c r="D37" s="3" t="s">
        <v>164</v>
      </c>
      <c r="E37" s="1" t="s">
        <v>51</v>
      </c>
      <c r="F37" s="1" t="s">
        <v>107</v>
      </c>
      <c r="G37" s="4" t="s">
        <v>153</v>
      </c>
      <c r="H37" s="1" t="s">
        <v>164</v>
      </c>
      <c r="I37" s="1">
        <v>3000</v>
      </c>
      <c r="J37" s="1">
        <f>ROUNDUP(Table1[[#This Row],[Quantity]]*1000/Table1[[#This Row],[Reel Size]],0)</f>
        <v>1</v>
      </c>
      <c r="K37" s="1">
        <f>Table1[[#This Row],[Reqd Reels]]*Table1[[#This Row],[Reel Size]]-1000*Table1[[#This Row],[Quantity]]</f>
        <v>2000</v>
      </c>
      <c r="L37" s="1" t="s">
        <v>120</v>
      </c>
      <c r="M37" s="1" t="s">
        <v>165</v>
      </c>
      <c r="N37" s="6">
        <v>538</v>
      </c>
      <c r="O37" s="6">
        <f>Table1[[#This Row],[Price/Reel A]]*Table1[[#This Row],[Reqd Reels]]</f>
        <v>538</v>
      </c>
      <c r="P37" s="6">
        <v>0.20283000000000001</v>
      </c>
      <c r="Q37" s="6">
        <f>Table1[[#This Row],[Price/Each A]]*Table1[[#This Row],[Quantity]]*1000</f>
        <v>202.83</v>
      </c>
      <c r="R37" s="23">
        <v>0</v>
      </c>
      <c r="S37" s="1"/>
      <c r="T37" s="1"/>
      <c r="U37" s="1"/>
      <c r="V37" s="1"/>
      <c r="W37" s="19"/>
      <c r="X37" s="6">
        <f>MIN(Table1[[#This Row],[Price/Reel A]],Table1[[#This Row],[Ind Price Ext A]])</f>
        <v>202.83</v>
      </c>
      <c r="Y37" s="12"/>
    </row>
    <row r="38" spans="1:25">
      <c r="A38" s="18" t="s">
        <v>5</v>
      </c>
      <c r="B38" s="1" t="s">
        <v>247</v>
      </c>
      <c r="C38" s="1">
        <v>1</v>
      </c>
      <c r="D38" s="1" t="s">
        <v>246</v>
      </c>
      <c r="E38" s="1" t="s">
        <v>246</v>
      </c>
      <c r="F38" s="1" t="s">
        <v>144</v>
      </c>
      <c r="G38" s="1" t="s">
        <v>245</v>
      </c>
      <c r="H38" s="1" t="s">
        <v>246</v>
      </c>
      <c r="I38" s="1">
        <v>1600</v>
      </c>
      <c r="J38" s="1">
        <f>ROUNDUP(Table1[[#This Row],[Quantity]]*1000/Table1[[#This Row],[Reel Size]],0)</f>
        <v>1</v>
      </c>
      <c r="K38" s="1">
        <f>Table1[[#This Row],[Reqd Reels]]*Table1[[#This Row],[Reel Size]]-1000*Table1[[#This Row],[Quantity]]</f>
        <v>600</v>
      </c>
      <c r="L38" s="1" t="s">
        <v>197</v>
      </c>
      <c r="M38" s="1" t="s">
        <v>248</v>
      </c>
      <c r="N38" s="6">
        <v>816</v>
      </c>
      <c r="O38" s="6">
        <f>Table1[[#This Row],[Price/Reel A]]*Table1[[#This Row],[Reqd Reels]]</f>
        <v>816</v>
      </c>
      <c r="P38" s="6">
        <v>0.56000000000000005</v>
      </c>
      <c r="Q38" s="6">
        <f>Table1[[#This Row],[Price/Each A]]*Table1[[#This Row],[Quantity]]*1000</f>
        <v>560</v>
      </c>
      <c r="R38" s="23">
        <v>2</v>
      </c>
      <c r="S38" s="1" t="s">
        <v>249</v>
      </c>
      <c r="T38" s="1"/>
      <c r="U38" s="1"/>
      <c r="V38" s="1"/>
      <c r="W38" s="19"/>
      <c r="X38" s="6">
        <f>MIN(Table1[[#This Row],[Price/Reel A]],Table1[[#This Row],[Ind Price Ext A]])</f>
        <v>560</v>
      </c>
      <c r="Y38" s="12"/>
    </row>
    <row r="39" spans="1:25">
      <c r="A39" s="18" t="s">
        <v>52</v>
      </c>
      <c r="B39" s="1" t="s">
        <v>54</v>
      </c>
      <c r="C39" s="1">
        <v>1</v>
      </c>
      <c r="D39" s="3" t="s">
        <v>53</v>
      </c>
      <c r="E39" s="1" t="s">
        <v>54</v>
      </c>
      <c r="F39" s="1" t="s">
        <v>106</v>
      </c>
      <c r="G39" s="1" t="s">
        <v>202</v>
      </c>
      <c r="H39" s="1" t="s">
        <v>221</v>
      </c>
      <c r="I39" s="1">
        <v>10000</v>
      </c>
      <c r="J39" s="1">
        <f>ROUNDUP(Table1[[#This Row],[Quantity]]*1000/Table1[[#This Row],[Reel Size]],0)</f>
        <v>1</v>
      </c>
      <c r="K39" s="1">
        <f>Table1[[#This Row],[Reqd Reels]]*Table1[[#This Row],[Reel Size]]-1000*Table1[[#This Row],[Quantity]]</f>
        <v>9000</v>
      </c>
      <c r="L39" s="1" t="s">
        <v>120</v>
      </c>
      <c r="M39" s="1" t="s">
        <v>222</v>
      </c>
      <c r="N39" s="6">
        <v>14.36</v>
      </c>
      <c r="O39" s="6">
        <f>Table1[[#This Row],[Price/Reel A]]*Table1[[#This Row],[Reqd Reels]]</f>
        <v>14.36</v>
      </c>
      <c r="P39" s="6">
        <v>2.5400000000000002E-3</v>
      </c>
      <c r="Q39" s="6">
        <f>Table1[[#This Row],[Price/Each A]]*Table1[[#This Row],[Quantity]]*1000</f>
        <v>2.54</v>
      </c>
      <c r="R39" s="23">
        <v>0</v>
      </c>
      <c r="S39" s="1"/>
      <c r="T39" s="1"/>
      <c r="U39" s="1"/>
      <c r="V39" s="1"/>
      <c r="W39" s="19"/>
      <c r="X39" s="6">
        <f>MIN(Table1[[#This Row],[Price/Reel A]],Table1[[#This Row],[Ind Price Ext A]])</f>
        <v>2.54</v>
      </c>
      <c r="Y39" s="12"/>
    </row>
    <row r="40" spans="1:25">
      <c r="A40" s="18" t="s">
        <v>59</v>
      </c>
      <c r="B40" s="1" t="s">
        <v>54</v>
      </c>
      <c r="C40" s="1">
        <v>1</v>
      </c>
      <c r="D40" s="3" t="s">
        <v>60</v>
      </c>
      <c r="E40" s="1" t="s">
        <v>54</v>
      </c>
      <c r="F40" s="1" t="s">
        <v>106</v>
      </c>
      <c r="G40" s="1" t="s">
        <v>202</v>
      </c>
      <c r="H40" s="1" t="s">
        <v>225</v>
      </c>
      <c r="I40" s="1">
        <v>10000</v>
      </c>
      <c r="J40" s="1">
        <f>ROUNDUP(Table1[[#This Row],[Quantity]]*1000/Table1[[#This Row],[Reel Size]],0)</f>
        <v>1</v>
      </c>
      <c r="K40" s="1">
        <f>Table1[[#This Row],[Reqd Reels]]*Table1[[#This Row],[Reel Size]]-1000*Table1[[#This Row],[Quantity]]</f>
        <v>9000</v>
      </c>
      <c r="L40" s="1" t="s">
        <v>120</v>
      </c>
      <c r="M40" s="1" t="s">
        <v>226</v>
      </c>
      <c r="N40" s="6">
        <v>14.36</v>
      </c>
      <c r="O40" s="6">
        <f>Table1[[#This Row],[Price/Reel A]]*Table1[[#This Row],[Reqd Reels]]</f>
        <v>14.36</v>
      </c>
      <c r="P40" s="6">
        <v>2.5400000000000002E-3</v>
      </c>
      <c r="Q40" s="6">
        <f>Table1[[#This Row],[Price/Each A]]*Table1[[#This Row],[Quantity]]*1000</f>
        <v>2.54</v>
      </c>
      <c r="R40" s="23">
        <v>0</v>
      </c>
      <c r="S40" s="1"/>
      <c r="T40" s="1"/>
      <c r="U40" s="1"/>
      <c r="V40" s="1"/>
      <c r="W40" s="19"/>
      <c r="X40" s="6">
        <f>MIN(Table1[[#This Row],[Price/Reel A]],Table1[[#This Row],[Ind Price Ext A]])</f>
        <v>2.54</v>
      </c>
      <c r="Y40" s="12"/>
    </row>
    <row r="41" spans="1:25">
      <c r="A41" s="18" t="s">
        <v>62</v>
      </c>
      <c r="B41" s="1" t="s">
        <v>54</v>
      </c>
      <c r="C41" s="1">
        <v>1</v>
      </c>
      <c r="D41" s="3">
        <v>10</v>
      </c>
      <c r="E41" s="1" t="s">
        <v>54</v>
      </c>
      <c r="F41" s="1" t="s">
        <v>106</v>
      </c>
      <c r="G41" s="1" t="s">
        <v>202</v>
      </c>
      <c r="H41" s="1" t="s">
        <v>227</v>
      </c>
      <c r="I41" s="1">
        <v>10000</v>
      </c>
      <c r="J41" s="1">
        <f>ROUNDUP(Table1[[#This Row],[Quantity]]*1000/Table1[[#This Row],[Reel Size]],0)</f>
        <v>1</v>
      </c>
      <c r="K41" s="1">
        <f>Table1[[#This Row],[Reqd Reels]]*Table1[[#This Row],[Reel Size]]-1000*Table1[[#This Row],[Quantity]]</f>
        <v>9000</v>
      </c>
      <c r="L41" s="1" t="s">
        <v>120</v>
      </c>
      <c r="M41" s="1" t="s">
        <v>228</v>
      </c>
      <c r="N41" s="6">
        <v>19.8</v>
      </c>
      <c r="O41" s="6">
        <f>Table1[[#This Row],[Price/Reel A]]*Table1[[#This Row],[Reqd Reels]]</f>
        <v>19.8</v>
      </c>
      <c r="P41" s="6">
        <v>3.5000000000000001E-3</v>
      </c>
      <c r="Q41" s="6">
        <f>Table1[[#This Row],[Price/Each A]]*Table1[[#This Row],[Quantity]]*1000</f>
        <v>3.5</v>
      </c>
      <c r="R41" s="23">
        <v>0</v>
      </c>
      <c r="S41" s="1"/>
      <c r="T41" s="1"/>
      <c r="U41" s="1"/>
      <c r="V41" s="1"/>
      <c r="W41" s="19"/>
      <c r="X41" s="6">
        <f>MIN(Table1[[#This Row],[Price/Reel A]],Table1[[#This Row],[Ind Price Ext A]])</f>
        <v>3.5</v>
      </c>
      <c r="Y41" s="12"/>
    </row>
    <row r="42" spans="1:25">
      <c r="A42" s="18" t="s">
        <v>78</v>
      </c>
      <c r="B42" s="1" t="s">
        <v>169</v>
      </c>
      <c r="C42" s="1">
        <v>1</v>
      </c>
      <c r="D42" s="1" t="s">
        <v>79</v>
      </c>
      <c r="E42" s="1" t="s">
        <v>80</v>
      </c>
      <c r="F42" s="1" t="s">
        <v>106</v>
      </c>
      <c r="G42" s="4" t="s">
        <v>170</v>
      </c>
      <c r="H42" s="1" t="s">
        <v>171</v>
      </c>
      <c r="I42" s="1">
        <v>1000</v>
      </c>
      <c r="J42" s="1">
        <f>ROUNDUP(Table1[[#This Row],[Quantity]]*1000/Table1[[#This Row],[Reel Size]],0)</f>
        <v>1</v>
      </c>
      <c r="K42" s="1">
        <f>Table1[[#This Row],[Reqd Reels]]*Table1[[#This Row],[Reel Size]]-1000*Table1[[#This Row],[Quantity]]</f>
        <v>0</v>
      </c>
      <c r="L42" s="1" t="s">
        <v>120</v>
      </c>
      <c r="M42" s="1" t="s">
        <v>172</v>
      </c>
      <c r="N42" s="6">
        <v>304.5</v>
      </c>
      <c r="O42" s="6">
        <f>Table1[[#This Row],[Price/Reel A]]*Table1[[#This Row],[Reqd Reels]]</f>
        <v>304.5</v>
      </c>
      <c r="P42" s="6">
        <v>0.36749999999999999</v>
      </c>
      <c r="Q42" s="6">
        <f>Table1[[#This Row],[Price/Each A]]*Table1[[#This Row],[Quantity]]*1000</f>
        <v>367.5</v>
      </c>
      <c r="R42" s="23" t="s">
        <v>200</v>
      </c>
      <c r="S42" s="1"/>
      <c r="T42" s="1"/>
      <c r="U42" s="1"/>
      <c r="V42" s="1"/>
      <c r="W42" s="19"/>
      <c r="X42" s="6">
        <f>MIN(Table1[[#This Row],[Price/Reel A]],Table1[[#This Row],[Ind Price Ext A]])</f>
        <v>304.5</v>
      </c>
      <c r="Y42" s="12"/>
    </row>
    <row r="43" spans="1:25">
      <c r="A43" s="18" t="s">
        <v>36</v>
      </c>
      <c r="B43" s="1" t="s">
        <v>173</v>
      </c>
      <c r="C43" s="1">
        <v>1</v>
      </c>
      <c r="D43" s="1" t="s">
        <v>174</v>
      </c>
      <c r="E43" s="1" t="s">
        <v>37</v>
      </c>
      <c r="F43" s="1" t="s">
        <v>106</v>
      </c>
      <c r="G43" s="4" t="s">
        <v>175</v>
      </c>
      <c r="H43" s="1" t="s">
        <v>174</v>
      </c>
      <c r="I43" s="1">
        <v>1200</v>
      </c>
      <c r="J43" s="1">
        <f>ROUNDUP(Table1[[#This Row],[Quantity]]*1000/Table1[[#This Row],[Reel Size]],0)</f>
        <v>1</v>
      </c>
      <c r="K43" s="1">
        <f>Table1[[#This Row],[Reqd Reels]]*Table1[[#This Row],[Reel Size]]-1000*Table1[[#This Row],[Quantity]]</f>
        <v>200</v>
      </c>
      <c r="L43" s="1" t="s">
        <v>120</v>
      </c>
      <c r="M43" s="1" t="s">
        <v>176</v>
      </c>
      <c r="N43" s="6">
        <v>236.25</v>
      </c>
      <c r="O43" s="6">
        <f>Table1[[#This Row],[Price/Reel A]]*Table1[[#This Row],[Reqd Reels]]</f>
        <v>236.25</v>
      </c>
      <c r="P43" s="6">
        <v>0.25988</v>
      </c>
      <c r="Q43" s="6">
        <f>Table1[[#This Row],[Price/Each A]]*Table1[[#This Row],[Quantity]]*1000</f>
        <v>259.88</v>
      </c>
      <c r="R43" s="23" t="s">
        <v>200</v>
      </c>
      <c r="S43" s="1"/>
      <c r="T43" s="1"/>
      <c r="U43" s="1"/>
      <c r="V43" s="1"/>
      <c r="W43" s="19"/>
      <c r="X43" s="6">
        <f>MIN(Table1[[#This Row],[Price/Reel A]],Table1[[#This Row],[Ind Price Ext A]])</f>
        <v>236.25</v>
      </c>
      <c r="Y43" s="12"/>
    </row>
    <row r="44" spans="1:25">
      <c r="A44" s="18" t="s">
        <v>84</v>
      </c>
      <c r="B44" s="1" t="s">
        <v>85</v>
      </c>
      <c r="C44" s="1">
        <v>1</v>
      </c>
      <c r="D44" s="3" t="s">
        <v>85</v>
      </c>
      <c r="E44" s="1" t="s">
        <v>86</v>
      </c>
      <c r="F44" s="1" t="s">
        <v>106</v>
      </c>
      <c r="G44" s="4" t="s">
        <v>178</v>
      </c>
      <c r="H44" s="1" t="s">
        <v>85</v>
      </c>
      <c r="I44" s="1">
        <v>1000</v>
      </c>
      <c r="J44" s="1">
        <f>ROUNDUP(Table1[[#This Row],[Quantity]]*1000/Table1[[#This Row],[Reel Size]],0)</f>
        <v>1</v>
      </c>
      <c r="K44" s="1">
        <f>Table1[[#This Row],[Reqd Reels]]*Table1[[#This Row],[Reel Size]]-1000*Table1[[#This Row],[Quantity]]</f>
        <v>0</v>
      </c>
      <c r="L44" s="1" t="s">
        <v>178</v>
      </c>
      <c r="M44" s="1" t="s">
        <v>85</v>
      </c>
      <c r="N44" s="6">
        <v>3440</v>
      </c>
      <c r="O44" s="6">
        <f>Table1[[#This Row],[Price/Reel A]]*Table1[[#This Row],[Reqd Reels]]</f>
        <v>3440</v>
      </c>
      <c r="P44" s="6">
        <v>3.44</v>
      </c>
      <c r="Q44" s="6">
        <f>Table1[[#This Row],[Price/Each A]]*Table1[[#This Row],[Quantity]]*1000</f>
        <v>3440</v>
      </c>
      <c r="R44" s="23">
        <v>0</v>
      </c>
      <c r="S44" s="1"/>
      <c r="T44" s="1"/>
      <c r="U44" s="1"/>
      <c r="V44" s="1"/>
      <c r="W44" s="19"/>
      <c r="X44" s="6">
        <f>MIN(Table1[[#This Row],[Price/Reel A]],Table1[[#This Row],[Ind Price Ext A]])</f>
        <v>3440</v>
      </c>
      <c r="Y44" s="12"/>
    </row>
    <row r="45" spans="1:25">
      <c r="A45" s="18" t="s">
        <v>87</v>
      </c>
      <c r="B45" s="1" t="s">
        <v>262</v>
      </c>
      <c r="C45" s="1">
        <v>1</v>
      </c>
      <c r="D45" s="1" t="s">
        <v>88</v>
      </c>
      <c r="E45" s="1" t="s">
        <v>72</v>
      </c>
      <c r="F45" s="1" t="s">
        <v>72</v>
      </c>
      <c r="G45" s="1" t="s">
        <v>156</v>
      </c>
      <c r="H45" s="1" t="s">
        <v>88</v>
      </c>
      <c r="I45" s="1">
        <v>3000</v>
      </c>
      <c r="J45" s="1">
        <f>ROUNDUP(Table1[[#This Row],[Quantity]]*1000/Table1[[#This Row],[Reel Size]],0)</f>
        <v>1</v>
      </c>
      <c r="K45" s="1">
        <f>Table1[[#This Row],[Reqd Reels]]*Table1[[#This Row],[Reel Size]]-1000*Table1[[#This Row],[Quantity]]</f>
        <v>2000</v>
      </c>
      <c r="L45" s="1" t="s">
        <v>120</v>
      </c>
      <c r="M45" s="1" t="s">
        <v>263</v>
      </c>
      <c r="N45" s="1">
        <v>510</v>
      </c>
      <c r="O45" s="6">
        <f>Table1[[#This Row],[Price/Reel A]]*Table1[[#This Row],[Reqd Reels]]</f>
        <v>510</v>
      </c>
      <c r="P45" s="6">
        <v>0.17</v>
      </c>
      <c r="Q45" s="6">
        <f>Table1[[#This Row],[Price/Each A]]*Table1[[#This Row],[Quantity]]*1000</f>
        <v>170</v>
      </c>
      <c r="R45" s="23">
        <v>0</v>
      </c>
      <c r="S45" s="1"/>
      <c r="T45" s="1"/>
      <c r="U45" s="1"/>
      <c r="V45" s="1"/>
      <c r="W45" s="19"/>
      <c r="X45" s="6">
        <f>MIN(Table1[[#This Row],[Price/Reel A]],Table1[[#This Row],[Ind Price Ext A]])</f>
        <v>170</v>
      </c>
      <c r="Y45" s="12"/>
    </row>
    <row r="46" spans="1:25">
      <c r="A46" s="18" t="s">
        <v>259</v>
      </c>
      <c r="B46" s="1" t="s">
        <v>117</v>
      </c>
      <c r="C46" s="1">
        <v>0</v>
      </c>
      <c r="D46" s="3" t="s">
        <v>31</v>
      </c>
      <c r="E46" s="1" t="s">
        <v>28</v>
      </c>
      <c r="F46" s="1" t="s">
        <v>106</v>
      </c>
      <c r="G46" s="1" t="s">
        <v>179</v>
      </c>
      <c r="H46" s="1" t="s">
        <v>179</v>
      </c>
      <c r="I46" s="1" t="s">
        <v>179</v>
      </c>
      <c r="J46" s="1" t="e">
        <f>ROUNDUP(Table1[[#This Row],[Quantity]]*1000/Table1[[#This Row],[Reel Size]],0)</f>
        <v>#VALUE!</v>
      </c>
      <c r="K46" s="1" t="e">
        <f>Table1[[#This Row],[Reqd Reels]]*Table1[[#This Row],[Reel Size]]-1000*Table1[[#This Row],[Quantity]]</f>
        <v>#VALUE!</v>
      </c>
      <c r="L46" s="1" t="s">
        <v>179</v>
      </c>
      <c r="M46" s="1" t="s">
        <v>179</v>
      </c>
      <c r="N46" s="6" t="s">
        <v>179</v>
      </c>
      <c r="O46" s="6" t="e">
        <f>Table1[[#This Row],[Price/Reel A]]*Table1[[#This Row],[Reqd Reels]]</f>
        <v>#VALUE!</v>
      </c>
      <c r="P46" s="6"/>
      <c r="Q46" s="6">
        <f>Table1[[#This Row],[Price/Each A]]*Table1[[#This Row],[Quantity]]*1000</f>
        <v>0</v>
      </c>
      <c r="R46" s="23" t="s">
        <v>179</v>
      </c>
      <c r="S46" s="1"/>
      <c r="T46" s="1"/>
      <c r="U46" s="1"/>
      <c r="V46" s="1"/>
      <c r="W46" s="19"/>
      <c r="X46" s="6">
        <f>MIN(Table1[[#This Row],[Price/Reel A]],Table1[[#This Row],[Ind Price Ext A]])</f>
        <v>0</v>
      </c>
      <c r="Y46" s="12"/>
    </row>
    <row r="47" spans="1:25">
      <c r="A47" s="20" t="s">
        <v>30</v>
      </c>
      <c r="B47" s="8" t="s">
        <v>32</v>
      </c>
      <c r="C47" s="8">
        <v>0</v>
      </c>
      <c r="D47" s="9" t="s">
        <v>31</v>
      </c>
      <c r="E47" s="8" t="s">
        <v>33</v>
      </c>
      <c r="F47" s="8" t="s">
        <v>179</v>
      </c>
      <c r="G47" s="8" t="s">
        <v>179</v>
      </c>
      <c r="H47" s="8" t="s">
        <v>179</v>
      </c>
      <c r="I47" s="8" t="s">
        <v>179</v>
      </c>
      <c r="J47" s="1" t="e">
        <f>ROUNDUP(Table1[[#This Row],[Quantity]]*1000/Table1[[#This Row],[Reel Size]],0)</f>
        <v>#VALUE!</v>
      </c>
      <c r="K47" s="1" t="e">
        <f>Table1[[#This Row],[Reqd Reels]]*Table1[[#This Row],[Reel Size]]-1000*Table1[[#This Row],[Quantity]]</f>
        <v>#VALUE!</v>
      </c>
      <c r="L47" s="8" t="s">
        <v>179</v>
      </c>
      <c r="M47" s="8" t="s">
        <v>179</v>
      </c>
      <c r="N47" s="8" t="s">
        <v>179</v>
      </c>
      <c r="O47" s="6" t="e">
        <f>Table1[[#This Row],[Price/Reel A]]*Table1[[#This Row],[Reqd Reels]]</f>
        <v>#VALUE!</v>
      </c>
      <c r="P47" s="10"/>
      <c r="Q47" s="6">
        <f>Table1[[#This Row],[Price/Each A]]*Table1[[#This Row],[Quantity]]*1000</f>
        <v>0</v>
      </c>
      <c r="R47" s="23" t="s">
        <v>179</v>
      </c>
      <c r="S47" s="8"/>
      <c r="T47" s="8"/>
      <c r="U47" s="8"/>
      <c r="V47" s="8"/>
      <c r="W47" s="21"/>
      <c r="X47" s="10">
        <f>MIN(Table1[[#This Row],[Price/Reel A]],Table1[[#This Row],[Ind Price Ext A]])</f>
        <v>0</v>
      </c>
      <c r="Y47" s="12"/>
    </row>
    <row r="48" spans="1:25" customFormat="1">
      <c r="A48" s="18" t="s">
        <v>38</v>
      </c>
      <c r="B48" s="1" t="s">
        <v>39</v>
      </c>
      <c r="C48" s="1">
        <v>0</v>
      </c>
      <c r="D48" s="3" t="s">
        <v>31</v>
      </c>
      <c r="E48" s="1" t="s">
        <v>40</v>
      </c>
      <c r="F48" s="1" t="s">
        <v>179</v>
      </c>
      <c r="G48" s="1" t="s">
        <v>179</v>
      </c>
      <c r="H48" s="1" t="s">
        <v>179</v>
      </c>
      <c r="I48" s="1" t="s">
        <v>179</v>
      </c>
      <c r="J48" s="1" t="e">
        <f>ROUNDUP(Table1[[#This Row],[Quantity]]*1000/Table1[[#This Row],[Reel Size]],0)</f>
        <v>#VALUE!</v>
      </c>
      <c r="K48" s="1" t="e">
        <f>Table1[[#This Row],[Reqd Reels]]*Table1[[#This Row],[Reel Size]]-1000*Table1[[#This Row],[Quantity]]</f>
        <v>#VALUE!</v>
      </c>
      <c r="L48" s="1" t="s">
        <v>179</v>
      </c>
      <c r="M48" s="1" t="s">
        <v>179</v>
      </c>
      <c r="N48" s="1" t="s">
        <v>179</v>
      </c>
      <c r="O48" s="6" t="e">
        <f>Table1[[#This Row],[Price/Reel A]]*Table1[[#This Row],[Reqd Reels]]</f>
        <v>#VALUE!</v>
      </c>
      <c r="P48" s="6"/>
      <c r="Q48" s="6">
        <f>Table1[[#This Row],[Price/Each A]]*Table1[[#This Row],[Quantity]]*1000</f>
        <v>0</v>
      </c>
      <c r="R48" s="23" t="s">
        <v>179</v>
      </c>
      <c r="S48" s="1"/>
      <c r="T48" s="1"/>
      <c r="U48" s="1"/>
      <c r="V48" s="1"/>
      <c r="W48" s="19"/>
      <c r="X48" s="10">
        <f>MIN(Table1[[#This Row],[Price/Reel A]],Table1[[#This Row],[Ind Price Ext A]])</f>
        <v>0</v>
      </c>
    </row>
    <row r="49" spans="1:25">
      <c r="A49" s="18" t="s">
        <v>55</v>
      </c>
      <c r="B49" s="8" t="s">
        <v>54</v>
      </c>
      <c r="C49" s="1">
        <v>0</v>
      </c>
      <c r="D49" s="3" t="s">
        <v>31</v>
      </c>
      <c r="E49" s="1" t="s">
        <v>54</v>
      </c>
      <c r="F49" s="1" t="s">
        <v>179</v>
      </c>
      <c r="G49" s="1" t="s">
        <v>179</v>
      </c>
      <c r="H49" s="1" t="s">
        <v>179</v>
      </c>
      <c r="I49" s="1" t="s">
        <v>179</v>
      </c>
      <c r="J49" s="1" t="e">
        <f>ROUNDUP(Table1[[#This Row],[Quantity]]*1000/Table1[[#This Row],[Reel Size]],0)</f>
        <v>#VALUE!</v>
      </c>
      <c r="K49" s="1" t="e">
        <f>Table1[[#This Row],[Reqd Reels]]*Table1[[#This Row],[Reel Size]]-1000*Table1[[#This Row],[Quantity]]</f>
        <v>#VALUE!</v>
      </c>
      <c r="L49" s="1" t="s">
        <v>179</v>
      </c>
      <c r="M49" s="1" t="s">
        <v>179</v>
      </c>
      <c r="N49" s="1" t="s">
        <v>179</v>
      </c>
      <c r="O49" s="6" t="e">
        <f>Table1[[#This Row],[Price/Reel A]]*Table1[[#This Row],[Reqd Reels]]</f>
        <v>#VALUE!</v>
      </c>
      <c r="P49" s="6"/>
      <c r="Q49" s="6">
        <f>Table1[[#This Row],[Price/Each A]]*Table1[[#This Row],[Quantity]]*1000</f>
        <v>0</v>
      </c>
      <c r="R49" s="23" t="s">
        <v>179</v>
      </c>
      <c r="S49" s="1"/>
      <c r="T49" s="1"/>
      <c r="U49" s="1"/>
      <c r="V49" s="1"/>
      <c r="W49" s="19"/>
      <c r="X49" s="10">
        <f>MIN(Table1[[#This Row],[Price/Reel A]],Table1[[#This Row],[Ind Price Ext A]])</f>
        <v>0</v>
      </c>
      <c r="Y49" s="12"/>
    </row>
    <row r="50" spans="1:25">
      <c r="X50" s="13">
        <f>SUM(Table1[Cheapest Price])</f>
        <v>21591.15</v>
      </c>
    </row>
  </sheetData>
  <hyperlinks>
    <hyperlink ref="G22" r:id="rId1"/>
    <hyperlink ref="G23" r:id="rId2"/>
    <hyperlink ref="G24" r:id="rId3"/>
    <hyperlink ref="G26" r:id="rId4"/>
    <hyperlink ref="L27" r:id="rId5"/>
    <hyperlink ref="G27" r:id="rId6"/>
    <hyperlink ref="G28" r:id="rId7"/>
    <hyperlink ref="G31" r:id="rId8"/>
    <hyperlink ref="G8" r:id="rId9"/>
    <hyperlink ref="G10" r:id="rId10"/>
    <hyperlink ref="G33" r:id="rId11"/>
    <hyperlink ref="G34" r:id="rId12"/>
    <hyperlink ref="G35" r:id="rId13"/>
    <hyperlink ref="G36" r:id="rId14"/>
    <hyperlink ref="G37" r:id="rId15"/>
    <hyperlink ref="G12" r:id="rId16"/>
    <hyperlink ref="G20" r:id="rId17" display="E-Swiitch"/>
    <hyperlink ref="G42" r:id="rId18"/>
    <hyperlink ref="G43" r:id="rId19"/>
    <hyperlink ref="G21" r:id="rId20"/>
    <hyperlink ref="G44" r:id="rId21"/>
    <hyperlink ref="G25" r:id="rId22"/>
  </hyperlinks>
  <pageMargins left="0.7" right="0.7" top="0.75" bottom="0.75" header="0.3" footer="0.3"/>
  <pageSetup orientation="portrait" r:id="rId23"/>
  <legacyDrawing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X2"/>
  <sheetViews>
    <sheetView workbookViewId="0">
      <selection activeCell="C13" sqref="C13"/>
    </sheetView>
  </sheetViews>
  <sheetFormatPr defaultRowHeight="14.4"/>
  <sheetData>
    <row r="1" spans="1:24" s="12" customFormat="1">
      <c r="A1" s="18" t="s">
        <v>27</v>
      </c>
      <c r="B1" s="1" t="s">
        <v>125</v>
      </c>
      <c r="C1" s="1">
        <v>1</v>
      </c>
      <c r="D1" s="3" t="s">
        <v>29</v>
      </c>
      <c r="E1" s="1" t="s">
        <v>29</v>
      </c>
      <c r="F1" s="1" t="s">
        <v>106</v>
      </c>
      <c r="G1" s="4" t="s">
        <v>126</v>
      </c>
      <c r="H1" s="1" t="s">
        <v>29</v>
      </c>
      <c r="I1" s="1">
        <v>300</v>
      </c>
      <c r="J1" s="1" t="e">
        <f>ROUNDUP(Table1[[#This Row],[Quantity]]*1000/Table1[[#This Row],[Reel Size]],0)</f>
        <v>#VALUE!</v>
      </c>
      <c r="K1" s="1" t="e">
        <f>Table1[[#This Row],[Reqd Reels]]*Table1[[#This Row],[Reel Size]]-1000*Table1[[#This Row],[Quantity]]</f>
        <v>#VALUE!</v>
      </c>
      <c r="L1" s="4" t="s">
        <v>129</v>
      </c>
      <c r="M1" s="1" t="s">
        <v>191</v>
      </c>
      <c r="N1" s="6" t="s">
        <v>191</v>
      </c>
      <c r="O1" s="6" t="e">
        <f>Table1[[#This Row],[Price/Reel A]]*Table1[[#This Row],[Reqd Reels]]</f>
        <v>#VALUE!</v>
      </c>
      <c r="P1" s="6">
        <v>1.75</v>
      </c>
      <c r="Q1" s="6" t="e">
        <f>Table1[[#This Row],[Price/Each A]]*Table1[[#This Row],[Quantity]]*1000</f>
        <v>#VALUE!</v>
      </c>
      <c r="R1" s="23">
        <v>0</v>
      </c>
      <c r="S1" s="1"/>
      <c r="T1" s="1"/>
      <c r="U1" s="1"/>
      <c r="V1" s="1"/>
      <c r="W1" s="19"/>
      <c r="X1" s="6" t="e">
        <f>MIN(Table1[[#This Row],[Price/Reel A]],Table1[[#This Row],[Ind Price Ext A]])</f>
        <v>#VALUE!</v>
      </c>
    </row>
    <row r="2" spans="1:24" s="12" customFormat="1">
      <c r="A2" s="18" t="s">
        <v>34</v>
      </c>
      <c r="B2" s="1" t="s">
        <v>189</v>
      </c>
      <c r="C2" s="1">
        <v>1</v>
      </c>
      <c r="D2" s="1" t="s">
        <v>190</v>
      </c>
      <c r="E2" s="2" t="s">
        <v>183</v>
      </c>
      <c r="F2" s="1" t="s">
        <v>106</v>
      </c>
      <c r="G2" s="5" t="s">
        <v>184</v>
      </c>
      <c r="H2" s="1" t="s">
        <v>190</v>
      </c>
      <c r="I2" s="1">
        <v>1500</v>
      </c>
      <c r="J2" s="7">
        <f>ROUNDUP(Table1[[#This Row],[Quantity]]*1000/Table1[[#This Row],[Reel Size]],0)</f>
        <v>3</v>
      </c>
      <c r="K2" s="7">
        <f>Table1[[#This Row],[Reqd Reels]]*Table1[[#This Row],[Reel Size]]-1000*Table1[[#This Row],[Quantity]]</f>
        <v>3000</v>
      </c>
      <c r="L2" s="1" t="s">
        <v>120</v>
      </c>
      <c r="M2" s="1" t="s">
        <v>195</v>
      </c>
      <c r="N2" s="1">
        <v>836.64</v>
      </c>
      <c r="O2" s="6">
        <f>Table1[[#This Row],[Price/Reel A]]*Table1[[#This Row],[Reqd Reels]]</f>
        <v>63</v>
      </c>
      <c r="P2" s="1">
        <v>0.73624000000000001</v>
      </c>
      <c r="Q2" s="6">
        <f>Table1[[#This Row],[Price/Each A]]*Table1[[#This Row],[Quantity]]*1000</f>
        <v>81</v>
      </c>
      <c r="R2" s="23" t="s">
        <v>196</v>
      </c>
      <c r="S2" s="1"/>
      <c r="T2" s="1"/>
      <c r="U2" s="1"/>
      <c r="V2" s="1"/>
      <c r="W2" s="19"/>
      <c r="X2" s="6">
        <f>MIN(Table1[[#This Row],[Price/Reel A]],Table1[[#This Row],[Ind Price Ext A]])</f>
        <v>21</v>
      </c>
    </row>
  </sheetData>
  <hyperlinks>
    <hyperlink ref="G1" r:id="rId1"/>
    <hyperlink ref="L1" r:id="rId2"/>
    <hyperlink ref="G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BREAKOUT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Adam</cp:lastModifiedBy>
  <dcterms:created xsi:type="dcterms:W3CDTF">2014-03-09T22:05:52Z</dcterms:created>
  <dcterms:modified xsi:type="dcterms:W3CDTF">2014-03-27T20:10:09Z</dcterms:modified>
</cp:coreProperties>
</file>