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" sheetId="1" r:id="rId4"/>
    <sheet state="visible" name="Questão 1" sheetId="2" r:id="rId5"/>
    <sheet state="visible" name="Questão 2" sheetId="3" r:id="rId6"/>
    <sheet state="visible" name="Questão 3" sheetId="4" r:id="rId7"/>
    <sheet state="visible" name="Questão 4" sheetId="5" r:id="rId8"/>
    <sheet state="visible" name="Questão 5" sheetId="6" r:id="rId9"/>
    <sheet state="visible" name="Questão 6" sheetId="7" r:id="rId10"/>
    <sheet state="visible" name="Questão 7" sheetId="8" r:id="rId11"/>
    <sheet state="visible" name="Questão 8" sheetId="9" r:id="rId12"/>
    <sheet state="visible" name="Questão 9" sheetId="10" r:id="rId13"/>
    <sheet state="visible" name="Questão 10" sheetId="11" r:id="rId14"/>
    <sheet state="visible" name="códigos" sheetId="12" r:id="rId15"/>
  </sheets>
  <definedNames/>
  <calcPr/>
</workbook>
</file>

<file path=xl/sharedStrings.xml><?xml version="1.0" encoding="utf-8"?>
<sst xmlns="http://schemas.openxmlformats.org/spreadsheetml/2006/main" count="287" uniqueCount="204">
  <si>
    <t>CÓDIGO:</t>
  </si>
  <si>
    <t>NOME:</t>
  </si>
  <si>
    <t>RECOMENDAÇÕES:</t>
  </si>
  <si>
    <t>1) Preencha somente as células com a cor cinza claro, não altere as demais.</t>
  </si>
  <si>
    <t>2) Expresse os valores monetários com duas casas decimais e separador de milhares. Exemplo: 99.999,99.</t>
  </si>
  <si>
    <t>3) Expresse os índices e as taxas em percentuais com quatro casas decimais. Exemplos: 9,9999 e 9,9999%.</t>
  </si>
  <si>
    <t>4) Não acrescente linhas ou colunas nesta planilha.</t>
  </si>
  <si>
    <t>QUESTÃO 1:</t>
  </si>
  <si>
    <t>ENUNCIADO:</t>
  </si>
  <si>
    <r>
      <rPr>
        <rFont val="Arial"/>
        <color theme="1"/>
        <sz val="11.0"/>
      </rPr>
      <t xml:space="preserve">A demonstração de resultados de uma empresa mostra os seguintes dados referentes a um ano de operações: receita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custo operacional de R$ 31.000.000,00  e depreciação de R$ 10.000.000,00 . As alíquotas de imposto de renda e contribuição social totalizam 34%. Obtenha o fluxo de caixa operacional da empresa nesse ano, após o imposto de renda e contribuição social.</t>
    </r>
  </si>
  <si>
    <t>DADO: X (R$)</t>
  </si>
  <si>
    <t>RESPOSTA (R$):</t>
  </si>
  <si>
    <t>R$ 16.600.000,00</t>
  </si>
  <si>
    <t>QUESTÃO 2:</t>
  </si>
  <si>
    <r>
      <rPr>
        <rFont val="Arial"/>
        <color theme="1"/>
        <sz val="11.0"/>
      </rPr>
      <t xml:space="preserve">Um projeto consiste em investir inicialmente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sem valor residual. Prevê-se a receita, com as vendas do produto, de R$ 100.000.000,00 por ano ao longo de 20 anos. Os custos operacionais (inclusive impostos, mas exclusive imposto de renda) totalizam R$ 20.000.000,00 por ano ao longo dos 20 anos.  Os investimentos são depreciados linearmente nos 20 anos de operação, o imposto de renda é de 34% sobre o lucro tributável e a taxa mínima de atratividade da empresa investidora é de 12%ªª.  Obtenha a relação (VPL</t>
    </r>
    <r>
      <rPr>
        <rFont val="Arial"/>
        <color theme="1"/>
        <sz val="11.0"/>
        <vertAlign val="subscript"/>
      </rPr>
      <t>1</t>
    </r>
    <r>
      <rPr>
        <rFont val="Arial"/>
        <color theme="1"/>
        <sz val="11.0"/>
      </rPr>
      <t>/VPL</t>
    </r>
    <r>
      <rPr>
        <rFont val="Arial"/>
        <color theme="1"/>
        <sz val="11.0"/>
        <vertAlign val="subscript"/>
      </rPr>
      <t>2</t>
    </r>
    <r>
      <rPr>
        <rFont val="Arial"/>
        <color theme="1"/>
        <sz val="11.0"/>
      </rPr>
      <t>) entre os valores presentes líquidos desse projeto antes (VPL</t>
    </r>
    <r>
      <rPr>
        <rFont val="Arial"/>
        <color theme="1"/>
        <sz val="11.0"/>
        <vertAlign val="subscript"/>
      </rPr>
      <t>1</t>
    </r>
    <r>
      <rPr>
        <rFont val="Arial"/>
        <color theme="1"/>
        <sz val="11.0"/>
      </rPr>
      <t>) e depois do imposto de renda (VPL</t>
    </r>
    <r>
      <rPr>
        <rFont val="Arial"/>
        <color theme="1"/>
        <sz val="11.0"/>
        <vertAlign val="subscript"/>
      </rPr>
      <t>2</t>
    </r>
    <r>
      <rPr>
        <rFont val="Arial"/>
        <color theme="1"/>
        <sz val="11.0"/>
      </rPr>
      <t>).</t>
    </r>
  </si>
  <si>
    <t>RESPOSTA:</t>
  </si>
  <si>
    <t>QUESTÃO 3:</t>
  </si>
  <si>
    <r>
      <rPr>
        <rFont val="Arial"/>
        <color theme="1"/>
        <sz val="11.0"/>
      </rPr>
      <t>A produção anual de 2 x 10</t>
    </r>
    <r>
      <rPr>
        <rFont val="Arial"/>
        <color theme="1"/>
        <sz val="11.0"/>
        <vertAlign val="superscript"/>
      </rPr>
      <t>6</t>
    </r>
    <r>
      <rPr>
        <rFont val="Arial"/>
        <color theme="1"/>
        <sz val="11.0"/>
      </rPr>
      <t xml:space="preserve"> MWh de energia elétrica durante 20 anos requer um investimento inicial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além de um custo operacional de R$ 30,00 /MWh, com isenção de impostos. Obtenha o preço mínimo de venda da energia, em R$/MWh, de modo que a taxa interna de retorno desse projeto seja igual a 15%a.a.</t>
    </r>
  </si>
  <si>
    <t>RESPOSTA (R$)</t>
  </si>
  <si>
    <t>QUESTÃO 4:</t>
  </si>
  <si>
    <r>
      <rPr>
        <rFont val="Arial"/>
        <color theme="1"/>
        <sz val="11.0"/>
      </rPr>
      <t xml:space="preserve">Um projeto consiste em investir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inicialmente (ano 0), sem valor residual, numa atividade que proporcionará ganhos líquidos (receitas de vendas menos custos operacionais, em R$), antes da depreciação, do imposto de renda e da contribuição social, iguais a 10.000.000,00, 12.000.000,00, 15.000.000,00, 17.000.000,00, 20.000.000,00, 22.000.000,00 e 24.000.000,00, respectivamente nos anos 1 a 7. Considera-se que as alíquotas de imposto de renda e contribuição social totalizem 34% sobre o lucro tributável. A depreciação do investimento deve ser feita linearmente, ao longo de 5 anos. Obtenha a taxa interna de retorno desse projeto.</t>
    </r>
  </si>
  <si>
    <t>RESPOSTA (a.a.):</t>
  </si>
  <si>
    <t>QUESTÃO 5:</t>
  </si>
  <si>
    <r>
      <rPr>
        <rFont val="Arial"/>
        <color theme="1"/>
        <sz val="11.0"/>
      </rPr>
      <t xml:space="preserve">Um projeto consiste em investir inicialmente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sem valor residual. Prevê-se uma receita, com as vendas do produto, de R$ 100.000.000,00 por ano ao longo de 10 anos. Os custos operacionais (inclusive impostos, mas exclusive imposto de renda) totalizam R$ 20.000.000,00 por ano ao longo de 10 anos.  Os investimentos são depreciados linearmente ao longo dos 10 anos de operação, o imposto de renda é de 34% sobre o lucro tributável e a taxa mínima de atratividade da empresa investidora é de 12%ªª.  Obtenha o lucro anual após o imposto de renda.</t>
    </r>
  </si>
  <si>
    <t>R$ 54.313.000,00</t>
  </si>
  <si>
    <t>QUESTÃO 6:</t>
  </si>
  <si>
    <r>
      <rPr>
        <rFont val="Arial"/>
        <color theme="1"/>
        <sz val="11.0"/>
      </rPr>
      <t xml:space="preserve">Um projeto de implantação de uma loja de uma rede de franquias consiste no investimento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em instalação e equipamentos, prevendo receitas de vendas anuais de R$ 4.000.000,00, com custos operacionais anuais (inclusive todos os impostos) de R$ 1.500.000,00 ao longo de dez anos de operações, ao fim dos quais não haverá valor residual. Considere a taxa mínima de atratividade igual a 12%a.a. e obtenha o valor máximo que poderia ser pago pelo franqueado como taxa de franquia, ou seja, a remuneração à franqueadora pela licença de uso da marca, capacitação inicial do franqueado e de sua equipe, antes da inauguração, e transferência de know-how.</t>
    </r>
  </si>
  <si>
    <t>R$ 12.675.557,57</t>
  </si>
  <si>
    <t>QUESTÃO 7:</t>
  </si>
  <si>
    <r>
      <rPr>
        <rFont val="Arial"/>
        <color theme="1"/>
        <sz val="11.0"/>
      </rPr>
      <t xml:space="preserve">Um equipamento tem um preço à vista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e sua vida útil é de 60 meses, ao fim dos quais haverá um valor residual de 20% desse investimento. Seu custo mensal de manutenção é igual a R$ 1.000,00. Se o equipamento for alugado por 60 meses, esse custo de manutenção será do locador. Considere a taxa mínima de atratividade da empresa igual a 10% ao ano e calcule o ponto de equilíbrio (break even point) do valor do aluguel mensal nessas condições, ou seja, qual é o valor desse aluguel de modo que as opções compra e aluguel (primarização e terceirização) sejam economicamente indiferentes para a empresa.</t>
    </r>
  </si>
  <si>
    <t>QUESTÃO 8:</t>
  </si>
  <si>
    <r>
      <rPr>
        <rFont val="Arial"/>
        <color theme="1"/>
        <sz val="11.0"/>
      </rPr>
      <t xml:space="preserve">Um carro novo custa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e dá uma despesa mensal de R$ 1.800,00. O valor de revenda desse carro com um ano de uso é de R$ 75.000,00. Considere uma taxa mínima de atratividade de 0,5% ao mês e obtenha o custo mensal de ter sempre um carro do ano desse mesmo valor.</t>
    </r>
  </si>
  <si>
    <t>R$ 4.801,26</t>
  </si>
  <si>
    <t>QUESTÃO 9:</t>
  </si>
  <si>
    <r>
      <rPr>
        <rFont val="Arial"/>
        <color theme="1"/>
        <sz val="11.0"/>
      </rPr>
      <t xml:space="preserve">Um financiamento de R$ 200.000,00 deve ser pago em 360 prestações mensais pelos Sistemas Price ou SAC, com uma taxa de juros efetivos anuais de 10%. Portanto, pode-se calcular o valor presente líquido dos pagamentos em cada sistema, respectivamente VPL1 e VPL2, para uma taxa mínima de atratividade anual igual a </t>
    </r>
    <r>
      <rPr>
        <rFont val="Arial"/>
        <color rgb="FFFF0000"/>
        <sz val="11.0"/>
      </rPr>
      <t>i</t>
    </r>
    <r>
      <rPr>
        <rFont val="Arial"/>
        <color theme="1"/>
        <sz val="11.0"/>
      </rPr>
      <t>. Obtenha a relação VPL1/ VPL2.</t>
    </r>
  </si>
  <si>
    <t>DADO: i</t>
  </si>
  <si>
    <t>QUESTÃO 10:</t>
  </si>
  <si>
    <r>
      <rPr>
        <rFont val="Arial"/>
        <color theme="1"/>
        <sz val="11.0"/>
      </rPr>
      <t xml:space="preserve">A produção industrial de 1.000.000 de toneladas anuais durante 20 anos requer um investimento inicial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(sem valor residual) e um custo operacional de R$ 10,00/t. Estima-se que o produto será vendido por R$ 50,00/t. Considerando a depreciação linear do investimento ao longo do período produtivo, a taxa mínima de atratividade de 10% ao ano e a alíquota de 34% referente a imposto de renda e contribuição social, obtenha a taxa interna de retorno desse projeto.</t>
    </r>
  </si>
  <si>
    <r>
      <rPr>
        <rFont val="Arial"/>
        <color theme="1"/>
        <sz val="11.0"/>
      </rPr>
      <t xml:space="preserve">A demonstração de resultados de uma empresa mostra os seguintes dados referentes a um ano de operações: receita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custo operacional de R$ 31.000.000,00  e depreciação de R$ 10.000.000,00 . As alíquotas de imposto de renda e contribuição social totalizam 34%. Obtenha o fluxo de caixa operacional da empresa nesse ano, após o imposto de renda e contribuição social.</t>
    </r>
  </si>
  <si>
    <t>X</t>
  </si>
  <si>
    <t>Receita</t>
  </si>
  <si>
    <t>Custo Operacional</t>
  </si>
  <si>
    <t>Depriação</t>
  </si>
  <si>
    <t>Aliquota</t>
  </si>
  <si>
    <t>FCO</t>
  </si>
  <si>
    <r>
      <rPr>
        <rFont val="Arial"/>
        <color theme="1"/>
        <sz val="11.0"/>
      </rPr>
      <t xml:space="preserve">Um projeto consiste em investir inicialmente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sem valor residual. Prevê-se a receita, com as vendas do produto, de R$ 100.000.000,00 por ano ao longo de 20 anos. Os custos operacionais (inclusive impostos, mas exclusive imposto de renda) totalizam R$ 20.000.000,00 por ano ao longo dos 20 anos.  Os investimentos são depreciados linearmente nos 20 anos de operação, o imposto de renda é de 34% sobre o lucro tributável e a taxa mínima de atratividade da empresa investidora é de 12%ªª.  Obtenha a relação (VPL</t>
    </r>
    <r>
      <rPr>
        <rFont val="Arial"/>
        <color theme="1"/>
        <sz val="11.0"/>
        <vertAlign val="subscript"/>
      </rPr>
      <t>1</t>
    </r>
    <r>
      <rPr>
        <rFont val="Arial"/>
        <color theme="1"/>
        <sz val="11.0"/>
      </rPr>
      <t>/VPL</t>
    </r>
    <r>
      <rPr>
        <rFont val="Arial"/>
        <color theme="1"/>
        <sz val="11.0"/>
        <vertAlign val="subscript"/>
      </rPr>
      <t>2</t>
    </r>
    <r>
      <rPr>
        <rFont val="Arial"/>
        <color theme="1"/>
        <sz val="11.0"/>
      </rPr>
      <t>) entre os valores presentes líquidos desse projeto antes (VPL</t>
    </r>
    <r>
      <rPr>
        <rFont val="Arial"/>
        <color theme="1"/>
        <sz val="11.0"/>
        <vertAlign val="subscript"/>
      </rPr>
      <t>1</t>
    </r>
    <r>
      <rPr>
        <rFont val="Arial"/>
        <color theme="1"/>
        <sz val="11.0"/>
      </rPr>
      <t>) e depois do imposto de renda (VPL</t>
    </r>
    <r>
      <rPr>
        <rFont val="Arial"/>
        <color theme="1"/>
        <sz val="11.0"/>
        <vertAlign val="subscript"/>
      </rPr>
      <t>2</t>
    </r>
    <r>
      <rPr>
        <rFont val="Arial"/>
        <color theme="1"/>
        <sz val="11.0"/>
      </rPr>
      <t>).</t>
    </r>
  </si>
  <si>
    <t>Investimento Inicial</t>
  </si>
  <si>
    <t>IR</t>
  </si>
  <si>
    <t>Receita Anual</t>
  </si>
  <si>
    <t>Fluxo</t>
  </si>
  <si>
    <t>receita - custo</t>
  </si>
  <si>
    <t>Tempo (anos)</t>
  </si>
  <si>
    <t>VPL1 (antes do IR)</t>
  </si>
  <si>
    <t>Custos Operacionais Anuais</t>
  </si>
  <si>
    <t>VPL2 (depois do IR)</t>
  </si>
  <si>
    <t>Depreciação Linear</t>
  </si>
  <si>
    <t>investimento/tempo</t>
  </si>
  <si>
    <t>TMA (a.a)</t>
  </si>
  <si>
    <t>Relação VPL1/VPL2</t>
  </si>
  <si>
    <t>ANO</t>
  </si>
  <si>
    <t>FLUXO</t>
  </si>
  <si>
    <t>FLUXO (IR)</t>
  </si>
  <si>
    <r>
      <rPr>
        <rFont val="Arial"/>
        <color theme="1"/>
        <sz val="11.0"/>
      </rPr>
      <t>A produção anual de 2 x 10</t>
    </r>
    <r>
      <rPr>
        <rFont val="Arial"/>
        <color theme="1"/>
        <sz val="11.0"/>
        <vertAlign val="superscript"/>
      </rPr>
      <t>6</t>
    </r>
    <r>
      <rPr>
        <rFont val="Arial"/>
        <color theme="1"/>
        <sz val="11.0"/>
      </rPr>
      <t xml:space="preserve"> MWh de energia elétrica durante 20 anos requer um investimento inicial de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além de um custo operacional de R$ 30,00 /MWh, com isenção de impostos. Obtenha o preço mínimo de venda da energia, em R$/MWh, de modo que a taxa interna de retorno desse projeto seja igual a 15%a.a.</t>
    </r>
  </si>
  <si>
    <t>Produção Anual (MWh)</t>
  </si>
  <si>
    <t>Custo Anual</t>
  </si>
  <si>
    <t>Preço Mínimo de Venda</t>
  </si>
  <si>
    <t>Custo Operacional (MWh)</t>
  </si>
  <si>
    <t>TIR (a.a.)</t>
  </si>
  <si>
    <t>TIR</t>
  </si>
  <si>
    <t>RECEITA ANUAL</t>
  </si>
  <si>
    <t>CUSTO ANUAL</t>
  </si>
  <si>
    <t>FLUXO DE CAIXA</t>
  </si>
  <si>
    <r>
      <rPr>
        <rFont val="Arial"/>
        <color theme="1"/>
        <sz val="11.0"/>
      </rPr>
      <t xml:space="preserve">Um projeto consiste em investir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 xml:space="preserve"> inicialmente (ano 0), sem valor residual, numa atividade que proporcionará ganhos líquidos (receitas de vendas menos custos operacionais, em R$), antes da depreciação, do imposto de renda e da contribuição social, iguais a 10.000.000,00, 12.000.000,00, 15.000.000,00, 17.000.000,00, 20.000.000,00, 22.000.000,00 e 24.000.000,00, respectivamente nos anos 1 a 7. Considera-se que as alíquotas de imposto de renda e contribuição social totalizem 34% sobre o lucro tributável. A depreciação do investimento deve ser feita linearmente, ao longo de 5 anos. Obtenha a taxa interna de retorno desse projeto.</t>
    </r>
  </si>
  <si>
    <t>ano</t>
  </si>
  <si>
    <t>investimento</t>
  </si>
  <si>
    <t>receita</t>
  </si>
  <si>
    <t>depreciação</t>
  </si>
  <si>
    <t>lucro</t>
  </si>
  <si>
    <t>IR+CS</t>
  </si>
  <si>
    <r>
      <rPr>
        <rFont val="Arial"/>
        <color theme="1"/>
        <sz val="11.0"/>
      </rPr>
      <t xml:space="preserve">Um projeto consiste em investir inicialmente </t>
    </r>
    <r>
      <rPr>
        <rFont val="Arial"/>
        <color rgb="FFFF0000"/>
        <sz val="11.0"/>
      </rPr>
      <t>X</t>
    </r>
    <r>
      <rPr>
        <rFont val="Arial"/>
        <color theme="1"/>
        <sz val="11.0"/>
      </rPr>
      <t>, sem valor residual. Prevê-se uma receita, com as vendas do produto, de R$ 100.000.000,00 por ano ao longo de 10 anos. Os custos operacionais (inclusive impostos, mas exclusive imposto de renda) totalizam R$ 20.000.000,00 por ano ao longo de 10 anos.  Os investimentos são depreciados linearmente ao longo dos 10 anos de operação, o imposto de renda é de 34% sobre o lucro tributável e a taxa mínima de atratividade da empresa investidora é de 12%ªª.  Obtenha o lucro anual após o imposto de renda.</t>
    </r>
  </si>
  <si>
    <t>Despesas anuais com o imposto de renda (IR)</t>
  </si>
  <si>
    <t>Investir</t>
  </si>
  <si>
    <t>LDIR</t>
  </si>
  <si>
    <t>periodo</t>
  </si>
  <si>
    <t>anos</t>
  </si>
  <si>
    <t>Lucro anual após o imposto de renda (LDIR)</t>
  </si>
  <si>
    <t>custos operacionais</t>
  </si>
  <si>
    <t>imposto de renda</t>
  </si>
  <si>
    <t>taxa mínima</t>
  </si>
  <si>
    <t>ao ano</t>
  </si>
  <si>
    <t>Um projeto de implantação de uma loja de uma rede de franquias consiste no investimento X em instalação e equipamentos, prevendo receitas de vendas anuais de R$ 4.000.000,00, com custos operacionais anuais (inclusive todos os impostos) de R$ 1.500.000,00 ao longo de dez anos de operações, ao fim dos quais não haverá valor residual. Considere a taxa mínima de atratividade igual a 12%a.a. e obtenha o valor máximo que poderia ser pago pelo franqueado como taxa de franquia, ou seja, a remuneração à franqueadora pela licença de uso da marca, capacitação inicial do franqueado e de sua equipe, antes da inauguração, e transferência de know-how.</t>
  </si>
  <si>
    <t>X =</t>
  </si>
  <si>
    <t>INVESTIMENTO INICIAL</t>
  </si>
  <si>
    <t>VENDAS</t>
  </si>
  <si>
    <t>CUSTO OPERACIONAL</t>
  </si>
  <si>
    <t>-</t>
  </si>
  <si>
    <t>VENDAS ANUAIS</t>
  </si>
  <si>
    <t>CUSTOS OPERACIONAIS ANUAIS</t>
  </si>
  <si>
    <t>PERÍODO (ANOS)</t>
  </si>
  <si>
    <t>TMA (a.a.)</t>
  </si>
  <si>
    <t>VPL</t>
  </si>
  <si>
    <t>TAXA DE FRANQUIA</t>
  </si>
  <si>
    <t>RENDIMENTO APÓS 10 ANOS</t>
  </si>
  <si>
    <t>QUESTÃO 7:        
ENUNCIADO:        Um equipamento tem um preço à vista de X e sua vida útil é de 60 meses, ao fim dos quais haverá um valor residual de 20% desse investimento. Seu custo mensal de manutenção é igual a R$ 1.000,00. Se o equipamento for alugado por 60 meses, esse custo de manutenção será do locador. Considere a taxa mínima de atratividade da empresa igual a 10% ao ano e calcule o ponto de equilíbrio (break even point) do valor do aluguel mensal nessas condições, ou seja, qual é o valor desse aluguel de modo que as opções compra e aluguel (primarização e terceirização) sejam economicamente indiferentes para a empresa.
DADO: X (R$)        40.900,00</t>
  </si>
  <si>
    <t xml:space="preserve"> i(a.a.)</t>
  </si>
  <si>
    <t>MÊS</t>
  </si>
  <si>
    <t>ALUGUEL</t>
  </si>
  <si>
    <t>INVESTIMENTO</t>
  </si>
  <si>
    <t>DESPESAS</t>
  </si>
  <si>
    <t>PROJETO</t>
  </si>
  <si>
    <t>PROJETO - ALUGUEL</t>
  </si>
  <si>
    <t>VALOR À VISTA</t>
  </si>
  <si>
    <t>VIDA ÚTIL (MESES)</t>
  </si>
  <si>
    <t>VALOR RESIDUAL (%)</t>
  </si>
  <si>
    <t>VALOR RESIDUAL (R$)</t>
  </si>
  <si>
    <t>CUSTO MENSAL DE MANUTENÇÃO</t>
  </si>
  <si>
    <t>Um carro novo custa X e dá uma despesa mensal de R$ 1.800,00. O valor de revenda desse carro com um ano de uso é de R$ 75.000,00. Considere uma taxa mínima de atratividade de 0,5% ao mês e obtenha o custo mensal de ter sempre um carro do ano desse mesmo valor.</t>
  </si>
  <si>
    <t>DADO: X (R$ milhões/ano)</t>
  </si>
  <si>
    <t xml:space="preserve">custa </t>
  </si>
  <si>
    <t>despesa mensal</t>
  </si>
  <si>
    <t>valor de revenda</t>
  </si>
  <si>
    <t xml:space="preserve">taxa mínima de atratividade </t>
  </si>
  <si>
    <t>vp</t>
  </si>
  <si>
    <t>i(1+i)^n</t>
  </si>
  <si>
    <t>(1+i)^n -1</t>
  </si>
  <si>
    <t>i(1+i)^n/(1+i)^n -1</t>
  </si>
  <si>
    <t>i/(1+i)^n -1</t>
  </si>
  <si>
    <t>#PGTO()</t>
  </si>
  <si>
    <t>Um financiamento de R$ 200.000,00 deve ser pago em 360 prestações mensais pelos Sistemas Price ou SAC, com uma taxa de juros efetivos anuais de 10%. Portanto, pode-se calcular o valor presente líquido dos pagamentos em cada sistema, respectivamente VPL1 e VPL2, para uma taxa mínima de atratividade anual igual a i. Obtenha a relação VPL1/ VPL2.</t>
  </si>
  <si>
    <t>DADO: i (a.a.)</t>
  </si>
  <si>
    <t>sistema sac</t>
  </si>
  <si>
    <t>sistema price</t>
  </si>
  <si>
    <t>Financeamento</t>
  </si>
  <si>
    <t>mês</t>
  </si>
  <si>
    <t>amortização</t>
  </si>
  <si>
    <t>juros</t>
  </si>
  <si>
    <t>prestação</t>
  </si>
  <si>
    <t>saldo devedor</t>
  </si>
  <si>
    <t>Taxa minima atratividade (a.a.)</t>
  </si>
  <si>
    <t>Taxa minima atratividade (a.m.)</t>
  </si>
  <si>
    <t>Juros (a.m.)</t>
  </si>
  <si>
    <t>meses</t>
  </si>
  <si>
    <t>Taxa de Juros efetivos anuais</t>
  </si>
  <si>
    <t>VPL1 - price</t>
  </si>
  <si>
    <t>VPL2 - sac</t>
  </si>
  <si>
    <t>VPL1/VPL2</t>
  </si>
  <si>
    <t>Total</t>
  </si>
  <si>
    <t>A produção industrial de 1.000.000 de toneladas anuais durante 20 anos requer um investimento inicial de X (sem valor residual) e um custo operacional de R$ 10,00/t. Estima-se que o produto será vendido por R$ 50,00/t. Considerando a depreciação linear do investimento ao longo do período produtivo, a taxa mínima de atratividade de 10% ao ano e a alíquota de 34% referente a imposto de renda e contribuição social, obtenha a taxa interna de retorno desse projeto.</t>
  </si>
  <si>
    <t>DADO: X (R$ milhões / ano)</t>
  </si>
  <si>
    <t>custo operacional</t>
  </si>
  <si>
    <t>Produção</t>
  </si>
  <si>
    <t>Período</t>
  </si>
  <si>
    <t>Custo operacional variável</t>
  </si>
  <si>
    <t>Custo operacional fixo</t>
  </si>
  <si>
    <t>Custo operacional variável ano</t>
  </si>
  <si>
    <t>Custo operacional total</t>
  </si>
  <si>
    <t>Preço venda</t>
  </si>
  <si>
    <t>Alíquota</t>
  </si>
  <si>
    <t>Taxa mínima de atratividade</t>
  </si>
  <si>
    <t>Taxa interna de retorno</t>
  </si>
  <si>
    <t>CÓDIGO</t>
  </si>
  <si>
    <t>NOME</t>
  </si>
  <si>
    <t>ALBERTO SABURO KUROISHI FILHO</t>
  </si>
  <si>
    <t>AMANDA SCHNEIDER BASSANI</t>
  </si>
  <si>
    <t>ANA FLAVIA DA SILVA MATIAS</t>
  </si>
  <si>
    <t>ANDRÉ THOMAZ FABRIS</t>
  </si>
  <si>
    <t>ARTHUR FRASSON PRETTI</t>
  </si>
  <si>
    <t>ARTHUR SORRENTINO FERREIRA</t>
  </si>
  <si>
    <t>BEATRIZ VENTURIM</t>
  </si>
  <si>
    <t>DAVI BARBOSA GORONCI</t>
  </si>
  <si>
    <t>DIONATAS SANTOS BRITO</t>
  </si>
  <si>
    <t>EDUARDO HENRIQUE JUNIOR DOS SANTOS</t>
  </si>
  <si>
    <t>EMERSON LARANJA DOS SANTOS</t>
  </si>
  <si>
    <t>FELIPE ANTONIO MOREIRA SILVA</t>
  </si>
  <si>
    <t>FODE ANTONIO SAMBU</t>
  </si>
  <si>
    <t>GABRIEL ESCHER PIRES MENDES</t>
  </si>
  <si>
    <t>GABRIELA DIAS DE SOUZA</t>
  </si>
  <si>
    <t>GABRIELLY DE PAULA SOARES BARBOSA</t>
  </si>
  <si>
    <t>GUILHERME DAYRELL CRUZ SOARES</t>
  </si>
  <si>
    <t>GUILHERME HENRIQUE PEREIRA ZERWES</t>
  </si>
  <si>
    <t>GUILHERME PONTES RIBEIRO</t>
  </si>
  <si>
    <t>HENRIQUE LOSS LOPES</t>
  </si>
  <si>
    <t>HIGOR DAVID OLIVEIRA</t>
  </si>
  <si>
    <t>IGHOR VASCO CAVALCANTE</t>
  </si>
  <si>
    <t>IGOR DOS SANTOS FREITAS</t>
  </si>
  <si>
    <t>ISABELA COUTINHO BORGES</t>
  </si>
  <si>
    <t>KESIA FERNANDA BRIOLI FRANZOTTI</t>
  </si>
  <si>
    <t>LEONARDO LOPES PINTO</t>
  </si>
  <si>
    <t>LETTICYA RIBEIRO VIEIRA SOUTO</t>
  </si>
  <si>
    <t>LORENZO VICTOR FRANCEZ PIPA SILVA</t>
  </si>
  <si>
    <t>LUCAS VIANA BRAUN</t>
  </si>
  <si>
    <t>LUCCA PASSOS COVRE</t>
  </si>
  <si>
    <t>LUIZA BATISTA LACHINI</t>
  </si>
  <si>
    <t>MARIA CLARA REBONATO DELAZARI</t>
  </si>
  <si>
    <t>MARIANA MONTE ALTO DE CASTRO MARTINS</t>
  </si>
  <si>
    <t>MIGUEL ARCANJO GOMES PALAORO</t>
  </si>
  <si>
    <t>NATASHA VIEIRA DANTAS</t>
  </si>
  <si>
    <t>NICOLAS LOVATTE SCHNEEBELI</t>
  </si>
  <si>
    <t>PAULO VITOR GONCALVES PEREIRA</t>
  </si>
  <si>
    <t>RAFAELA VALDO NASCIMENTO</t>
  </si>
  <si>
    <t>RICARDO SOUZA LOCATELI</t>
  </si>
  <si>
    <t>RUYTHER PEDRO DA SILVA MAXIMO</t>
  </si>
  <si>
    <t>VINICIUS TUSTLER NOGUEIRA</t>
  </si>
  <si>
    <t>WENDEL DE OLIVEIRA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</si>
</sst>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%"/>
    <numFmt numFmtId="166" formatCode="[$R$ -416]#,##0.00"/>
    <numFmt numFmtId="167" formatCode="&quot;R$&quot;\ #,##0.00"/>
    <numFmt numFmtId="168" formatCode="&quot;R$&quot;\ #,##0.00;[Red]\-&quot;R$&quot;\ #,##0.00"/>
  </numFmts>
  <fonts count="32">
    <font>
      <sz val="11.0"/>
      <color theme="1"/>
      <name val="Calibri"/>
      <scheme val="minor"/>
    </font>
    <font>
      <sz val="14.0"/>
      <color theme="0"/>
      <name val="Arial"/>
    </font>
    <font>
      <sz val="72.0"/>
      <color rgb="FFFFFFFF"/>
      <name val="Arial"/>
    </font>
    <font>
      <sz val="11.0"/>
      <color theme="1"/>
      <name val="Arial"/>
    </font>
    <font>
      <sz val="18.0"/>
      <color theme="0"/>
      <name val="Arial"/>
    </font>
    <font>
      <b/>
      <sz val="11.0"/>
      <color theme="1"/>
      <name val="Arial"/>
    </font>
    <font/>
    <font>
      <sz val="16.0"/>
      <color theme="0"/>
      <name val="Arial"/>
    </font>
    <font>
      <sz val="11.0"/>
      <color theme="0"/>
      <name val="Arial"/>
    </font>
    <font>
      <sz val="11.0"/>
      <color rgb="FFFF0000"/>
      <name val="Arial"/>
    </font>
    <font>
      <b/>
      <sz val="11.0"/>
      <color rgb="FF000000"/>
      <name val="Arial"/>
    </font>
    <font>
      <color rgb="FF000000"/>
      <name val="Roboto"/>
    </font>
    <font>
      <color theme="1"/>
      <name val="Calibri"/>
      <scheme val="minor"/>
    </font>
    <font>
      <sz val="11.0"/>
      <color rgb="FF000000"/>
      <name val="Inconsolata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Docs-Calibri"/>
    </font>
    <font>
      <b/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Calibri"/>
    </font>
    <font>
      <sz val="11.0"/>
      <color rgb="FF9C0006"/>
      <name val="Calibri"/>
    </font>
    <font>
      <sz val="11.0"/>
      <color rgb="FF1155CC"/>
      <name val="Inconsolata"/>
    </font>
    <font>
      <sz val="11.0"/>
      <color rgb="FF006100"/>
      <name val="Calibri"/>
    </font>
    <font>
      <sz val="11.0"/>
      <color theme="1"/>
      <name val="Inconsolata"/>
    </font>
    <font>
      <sz val="11.0"/>
      <color rgb="FF9C5700"/>
      <name val="Calibri"/>
    </font>
    <font>
      <sz val="11.0"/>
      <color rgb="FFFFFFFF"/>
      <name val="Arial"/>
    </font>
    <font>
      <sz val="16.0"/>
      <color rgb="FFFFFFFF"/>
      <name val="Arial"/>
    </font>
    <font>
      <sz val="11.0"/>
      <color rgb="FF000000"/>
      <name val="Arial"/>
    </font>
    <font>
      <color rgb="FFFFFFFF"/>
      <name val="Calibri"/>
      <scheme val="minor"/>
    </font>
    <font>
      <sz val="11.0"/>
      <color rgb="FFFFFFFF"/>
      <name val="Inconsolata"/>
    </font>
    <font>
      <sz val="10.0"/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4472C4"/>
        <bgColor rgb="FF4472C4"/>
      </patternFill>
    </fill>
    <fill>
      <patternFill patternType="solid">
        <fgColor rgb="FFB7B7B7"/>
        <bgColor rgb="FFB7B7B7"/>
      </patternFill>
    </fill>
    <fill>
      <patternFill patternType="solid">
        <fgColor rgb="FF757171"/>
        <bgColor rgb="FF757171"/>
      </patternFill>
    </fill>
    <fill>
      <patternFill patternType="solid">
        <fgColor rgb="FF548235"/>
        <bgColor rgb="FF548235"/>
      </patternFill>
    </fill>
    <fill>
      <patternFill patternType="solid">
        <fgColor rgb="FF2F75B5"/>
        <bgColor rgb="FF2F75B5"/>
      </patternFill>
    </fill>
    <fill>
      <patternFill patternType="solid">
        <fgColor rgb="FFD9E1F2"/>
        <bgColor rgb="FFD9E1F2"/>
      </patternFill>
    </fill>
    <fill>
      <patternFill patternType="solid">
        <fgColor rgb="FFC65911"/>
        <bgColor rgb="FFC65911"/>
      </patternFill>
    </fill>
    <fill>
      <patternFill patternType="solid">
        <fgColor rgb="FFB4C6E7"/>
        <bgColor rgb="FFB4C6E7"/>
      </patternFill>
    </fill>
  </fills>
  <borders count="24">
    <border/>
    <border>
      <left style="medium">
        <color rgb="FF000000"/>
      </left>
      <right style="medium">
        <color theme="0"/>
      </right>
      <top style="medium">
        <color rgb="FF000000"/>
      </top>
      <bottom style="medium">
        <color theme="0"/>
      </bottom>
    </border>
    <border>
      <left/>
      <right style="medium">
        <color rgb="FF000000"/>
      </right>
      <top style="medium">
        <color rgb="FF000000"/>
      </top>
      <bottom style="medium">
        <color theme="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1"/>
      </bottom>
    </border>
    <border>
      <left style="medium">
        <color rgb="FF000000"/>
      </left>
    </border>
    <border>
      <right style="medium">
        <color rgb="FF000000"/>
      </right>
      <top style="thin">
        <color theme="1"/>
      </top>
      <bottom style="thin">
        <color theme="1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theme="0"/>
      </right>
      <top style="thin">
        <color rgb="FF000000"/>
      </top>
      <bottom/>
    </border>
    <border>
      <left style="medium">
        <color theme="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3" fillId="2" fontId="4" numFmtId="0" xfId="0" applyAlignment="1" applyBorder="1" applyFont="1">
      <alignment vertical="top"/>
    </xf>
    <xf borderId="4" fillId="2" fontId="4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left" vertical="top"/>
    </xf>
    <xf borderId="6" fillId="0" fontId="3" numFmtId="0" xfId="0" applyAlignment="1" applyBorder="1" applyFont="1">
      <alignment shrinkToFit="0" vertical="center" wrapText="1"/>
    </xf>
    <xf borderId="7" fillId="0" fontId="6" numFmtId="0" xfId="0" applyBorder="1" applyFont="1"/>
    <xf borderId="8" fillId="0" fontId="3" numFmtId="0" xfId="0" applyAlignment="1" applyBorder="1" applyFont="1">
      <alignment shrinkToFit="0" vertical="center" wrapText="1"/>
    </xf>
    <xf borderId="9" fillId="0" fontId="6" numFmtId="0" xfId="0" applyBorder="1" applyFont="1"/>
    <xf borderId="3" fillId="2" fontId="7" numFmtId="0" xfId="0" applyAlignment="1" applyBorder="1" applyFont="1">
      <alignment vertical="top"/>
    </xf>
    <xf borderId="4" fillId="2" fontId="8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7" fillId="0" fontId="5" numFmtId="0" xfId="0" applyAlignment="1" applyBorder="1" applyFont="1">
      <alignment vertical="top"/>
    </xf>
    <xf borderId="10" fillId="0" fontId="3" numFmtId="0" xfId="0" applyAlignment="1" applyBorder="1" applyFont="1">
      <alignment readingOrder="0" shrinkToFit="0" vertical="top" wrapText="1"/>
    </xf>
    <xf borderId="10" fillId="0" fontId="9" numFmtId="4" xfId="0" applyAlignment="1" applyBorder="1" applyFont="1" applyNumberFormat="1">
      <alignment horizontal="left"/>
    </xf>
    <xf borderId="9" fillId="0" fontId="5" numFmtId="0" xfId="0" applyAlignment="1" applyBorder="1" applyFont="1">
      <alignment vertical="top"/>
    </xf>
    <xf borderId="11" fillId="3" fontId="10" numFmtId="4" xfId="0" applyAlignment="1" applyBorder="1" applyFill="1" applyFont="1" applyNumberFormat="1">
      <alignment horizontal="right" readingOrder="0"/>
    </xf>
    <xf borderId="10" fillId="0" fontId="3" numFmtId="0" xfId="0" applyAlignment="1" applyBorder="1" applyFont="1">
      <alignment shrinkToFit="0" vertical="top" wrapText="1"/>
    </xf>
    <xf borderId="11" fillId="3" fontId="5" numFmtId="4" xfId="0" applyAlignment="1" applyBorder="1" applyFont="1" applyNumberFormat="1">
      <alignment readingOrder="0"/>
    </xf>
    <xf borderId="11" fillId="3" fontId="5" numFmtId="10" xfId="0" applyAlignment="1" applyBorder="1" applyFont="1" applyNumberFormat="1">
      <alignment readingOrder="0"/>
    </xf>
    <xf borderId="0" fillId="4" fontId="11" numFmtId="0" xfId="0" applyAlignment="1" applyFill="1" applyFont="1">
      <alignment readingOrder="0"/>
    </xf>
    <xf borderId="11" fillId="3" fontId="5" numFmtId="4" xfId="0" applyAlignment="1" applyBorder="1" applyFont="1" applyNumberFormat="1">
      <alignment horizontal="right" readingOrder="0"/>
    </xf>
    <xf borderId="10" fillId="0" fontId="9" numFmtId="10" xfId="0" applyAlignment="1" applyBorder="1" applyFont="1" applyNumberFormat="1">
      <alignment horizontal="left"/>
    </xf>
    <xf borderId="11" fillId="3" fontId="5" numFmtId="164" xfId="0" applyAlignment="1" applyBorder="1" applyFont="1" applyNumberFormat="1">
      <alignment readingOrder="0"/>
    </xf>
    <xf borderId="11" fillId="3" fontId="5" numFmtId="165" xfId="0" applyAlignment="1" applyBorder="1" applyFont="1" applyNumberFormat="1">
      <alignment readingOrder="0"/>
    </xf>
    <xf borderId="0" fillId="0" fontId="5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2" fillId="5" fontId="12" numFmtId="0" xfId="0" applyAlignment="1" applyBorder="1" applyFill="1" applyFont="1">
      <alignment readingOrder="0"/>
    </xf>
    <xf borderId="12" fillId="6" fontId="12" numFmtId="166" xfId="0" applyAlignment="1" applyBorder="1" applyFill="1" applyFont="1" applyNumberFormat="1">
      <alignment readingOrder="0"/>
    </xf>
    <xf borderId="12" fillId="6" fontId="12" numFmtId="166" xfId="0" applyBorder="1" applyFont="1" applyNumberFormat="1"/>
    <xf borderId="12" fillId="6" fontId="12" numFmtId="9" xfId="0" applyAlignment="1" applyBorder="1" applyFont="1" applyNumberFormat="1">
      <alignment readingOrder="0"/>
    </xf>
    <xf borderId="0" fillId="7" fontId="12" numFmtId="0" xfId="0" applyAlignment="1" applyFill="1" applyFont="1">
      <alignment readingOrder="0"/>
    </xf>
    <xf borderId="0" fillId="7" fontId="13" numFmtId="166" xfId="0" applyFont="1" applyNumberFormat="1"/>
    <xf borderId="12" fillId="5" fontId="14" numFmtId="0" xfId="0" applyAlignment="1" applyBorder="1" applyFont="1">
      <alignment horizontal="left" vertical="bottom"/>
    </xf>
    <xf borderId="12" fillId="8" fontId="14" numFmtId="167" xfId="0" applyAlignment="1" applyBorder="1" applyFill="1" applyFont="1" applyNumberFormat="1">
      <alignment horizontal="right" readingOrder="0"/>
    </xf>
    <xf borderId="12" fillId="8" fontId="14" numFmtId="167" xfId="0" applyAlignment="1" applyBorder="1" applyFont="1" applyNumberFormat="1">
      <alignment horizontal="right"/>
    </xf>
    <xf borderId="12" fillId="8" fontId="14" numFmtId="167" xfId="0" applyAlignment="1" applyBorder="1" applyFont="1" applyNumberFormat="1">
      <alignment horizontal="right" vertical="bottom"/>
    </xf>
    <xf borderId="0" fillId="0" fontId="12" numFmtId="0" xfId="0" applyAlignment="1" applyFont="1">
      <alignment horizontal="right" readingOrder="0"/>
    </xf>
    <xf borderId="12" fillId="8" fontId="14" numFmtId="0" xfId="0" applyAlignment="1" applyBorder="1" applyFont="1">
      <alignment horizontal="right"/>
    </xf>
    <xf borderId="12" fillId="8" fontId="14" numFmtId="9" xfId="0" applyAlignment="1" applyBorder="1" applyFont="1" applyNumberFormat="1">
      <alignment horizontal="right"/>
    </xf>
    <xf borderId="12" fillId="0" fontId="14" numFmtId="167" xfId="0" applyAlignment="1" applyBorder="1" applyFont="1" applyNumberFormat="1">
      <alignment horizontal="center"/>
    </xf>
    <xf borderId="12" fillId="7" fontId="14" numFmtId="0" xfId="0" applyAlignment="1" applyBorder="1" applyFont="1">
      <alignment horizontal="left" vertical="bottom"/>
    </xf>
    <xf borderId="12" fillId="7" fontId="14" numFmtId="2" xfId="0" applyAlignment="1" applyBorder="1" applyFont="1" applyNumberFormat="1">
      <alignment horizontal="right"/>
    </xf>
    <xf borderId="12" fillId="9" fontId="15" numFmtId="0" xfId="0" applyAlignment="1" applyBorder="1" applyFill="1" applyFont="1">
      <alignment horizontal="center" vertical="bottom"/>
    </xf>
    <xf borderId="13" fillId="9" fontId="15" numFmtId="0" xfId="0" applyAlignment="1" applyBorder="1" applyFont="1">
      <alignment horizontal="center" vertical="bottom"/>
    </xf>
    <xf borderId="13" fillId="9" fontId="15" numFmtId="0" xfId="0" applyAlignment="1" applyBorder="1" applyFont="1">
      <alignment horizontal="center" readingOrder="0" vertical="bottom"/>
    </xf>
    <xf borderId="14" fillId="4" fontId="14" numFmtId="0" xfId="0" applyAlignment="1" applyBorder="1" applyFont="1">
      <alignment horizontal="center" vertical="bottom"/>
    </xf>
    <xf borderId="15" fillId="4" fontId="14" numFmtId="167" xfId="0" applyAlignment="1" applyBorder="1" applyFont="1" applyNumberFormat="1">
      <alignment horizontal="center" vertical="bottom"/>
    </xf>
    <xf borderId="15" fillId="4" fontId="14" numFmtId="168" xfId="0" applyAlignment="1" applyBorder="1" applyFont="1" applyNumberFormat="1">
      <alignment horizontal="center" vertical="bottom"/>
    </xf>
    <xf borderId="12" fillId="0" fontId="14" numFmtId="0" xfId="0" applyAlignment="1" applyBorder="1" applyFont="1">
      <alignment horizontal="right" vertical="bottom"/>
    </xf>
    <xf borderId="12" fillId="9" fontId="16" numFmtId="0" xfId="0" applyAlignment="1" applyBorder="1" applyFont="1">
      <alignment horizontal="right" vertical="bottom"/>
    </xf>
    <xf borderId="12" fillId="0" fontId="14" numFmtId="167" xfId="0" applyAlignment="1" applyBorder="1" applyFont="1" applyNumberFormat="1">
      <alignment horizontal="right" vertical="bottom"/>
    </xf>
    <xf borderId="12" fillId="0" fontId="14" numFmtId="0" xfId="0" applyAlignment="1" applyBorder="1" applyFont="1">
      <alignment horizontal="center"/>
    </xf>
    <xf borderId="12" fillId="7" fontId="14" numFmtId="0" xfId="0" applyAlignment="1" applyBorder="1" applyFont="1">
      <alignment horizontal="right" vertical="bottom"/>
    </xf>
    <xf borderId="12" fillId="7" fontId="14" numFmtId="4" xfId="0" applyAlignment="1" applyBorder="1" applyFont="1" applyNumberFormat="1">
      <alignment horizontal="right" vertical="bottom"/>
    </xf>
    <xf borderId="12" fillId="0" fontId="14" numFmtId="167" xfId="0" applyAlignment="1" applyBorder="1" applyFont="1" applyNumberFormat="1">
      <alignment horizontal="center" readingOrder="0"/>
    </xf>
    <xf borderId="12" fillId="0" fontId="14" numFmtId="9" xfId="0" applyAlignment="1" applyBorder="1" applyFont="1" applyNumberFormat="1">
      <alignment horizontal="center"/>
    </xf>
    <xf borderId="12" fillId="0" fontId="14" numFmtId="9" xfId="0" applyAlignment="1" applyBorder="1" applyFont="1" applyNumberFormat="1">
      <alignment horizontal="center" readingOrder="0" vertical="bottom"/>
    </xf>
    <xf borderId="0" fillId="4" fontId="17" numFmtId="0" xfId="0" applyAlignment="1" applyFont="1">
      <alignment horizontal="center" readingOrder="0"/>
    </xf>
    <xf borderId="0" fillId="0" fontId="18" numFmtId="0" xfId="0" applyFont="1"/>
    <xf borderId="15" fillId="4" fontId="14" numFmtId="0" xfId="0" applyAlignment="1" applyBorder="1" applyFont="1">
      <alignment horizontal="center" vertical="bottom"/>
    </xf>
    <xf borderId="15" fillId="4" fontId="19" numFmtId="168" xfId="0" applyAlignment="1" applyBorder="1" applyFont="1" applyNumberFormat="1">
      <alignment horizontal="center" vertical="bottom"/>
    </xf>
    <xf borderId="16" fillId="0" fontId="14" numFmtId="0" xfId="0" applyAlignment="1" applyBorder="1" applyFont="1">
      <alignment vertical="bottom"/>
    </xf>
    <xf borderId="17" fillId="0" fontId="14" numFmtId="0" xfId="0" applyAlignment="1" applyBorder="1" applyFont="1">
      <alignment vertical="bottom"/>
    </xf>
    <xf borderId="13" fillId="9" fontId="15" numFmtId="0" xfId="0" applyAlignment="1" applyBorder="1" applyFont="1">
      <alignment horizontal="center"/>
    </xf>
    <xf borderId="14" fillId="9" fontId="16" numFmtId="0" xfId="0" applyAlignment="1" applyBorder="1" applyFont="1">
      <alignment vertical="bottom"/>
    </xf>
    <xf borderId="15" fillId="7" fontId="20" numFmtId="10" xfId="0" applyAlignment="1" applyBorder="1" applyFont="1" applyNumberFormat="1">
      <alignment horizontal="right" vertical="bottom"/>
    </xf>
    <xf borderId="15" fillId="0" fontId="14" numFmtId="0" xfId="0" applyAlignment="1" applyBorder="1" applyFont="1">
      <alignment horizontal="center"/>
    </xf>
    <xf borderId="15" fillId="0" fontId="14" numFmtId="167" xfId="0" applyAlignment="1" applyBorder="1" applyFont="1" applyNumberFormat="1">
      <alignment horizontal="center"/>
    </xf>
    <xf borderId="0" fillId="0" fontId="14" numFmtId="0" xfId="0" applyAlignment="1" applyFont="1">
      <alignment vertical="bottom"/>
    </xf>
    <xf borderId="12" fillId="10" fontId="12" numFmtId="0" xfId="0" applyBorder="1" applyFill="1" applyFont="1"/>
    <xf borderId="12" fillId="10" fontId="12" numFmtId="0" xfId="0" applyAlignment="1" applyBorder="1" applyFont="1">
      <alignment horizontal="center" readingOrder="0"/>
    </xf>
    <xf borderId="12" fillId="10" fontId="12" numFmtId="0" xfId="0" applyAlignment="1" applyBorder="1" applyFont="1">
      <alignment readingOrder="0"/>
    </xf>
    <xf borderId="12" fillId="10" fontId="12" numFmtId="166" xfId="0" applyBorder="1" applyFont="1" applyNumberFormat="1"/>
    <xf borderId="12" fillId="11" fontId="12" numFmtId="166" xfId="0" applyAlignment="1" applyBorder="1" applyFill="1" applyFont="1" applyNumberFormat="1">
      <alignment readingOrder="0"/>
    </xf>
    <xf borderId="12" fillId="11" fontId="12" numFmtId="0" xfId="0" applyBorder="1" applyFont="1"/>
    <xf borderId="12" fillId="7" fontId="12" numFmtId="0" xfId="0" applyBorder="1" applyFont="1"/>
    <xf borderId="12" fillId="7" fontId="12" numFmtId="0" xfId="0" applyAlignment="1" applyBorder="1" applyFont="1">
      <alignment horizontal="center" readingOrder="0"/>
    </xf>
    <xf borderId="12" fillId="11" fontId="12" numFmtId="0" xfId="0" applyAlignment="1" applyBorder="1" applyFont="1">
      <alignment readingOrder="0"/>
    </xf>
    <xf borderId="12" fillId="7" fontId="12" numFmtId="0" xfId="0" applyAlignment="1" applyBorder="1" applyFont="1">
      <alignment readingOrder="0"/>
    </xf>
    <xf borderId="12" fillId="7" fontId="12" numFmtId="166" xfId="0" applyBorder="1" applyFont="1" applyNumberFormat="1"/>
    <xf borderId="12" fillId="11" fontId="12" numFmtId="9" xfId="0" applyAlignment="1" applyBorder="1" applyFont="1" applyNumberFormat="1">
      <alignment readingOrder="0"/>
    </xf>
    <xf borderId="0" fillId="0" fontId="12" numFmtId="166" xfId="0" applyAlignment="1" applyFont="1" applyNumberFormat="1">
      <alignment readingOrder="0"/>
    </xf>
    <xf borderId="0" fillId="0" fontId="12" numFmtId="9" xfId="0" applyAlignment="1" applyFont="1" applyNumberFormat="1">
      <alignment readingOrder="0"/>
    </xf>
    <xf borderId="12" fillId="0" fontId="14" numFmtId="0" xfId="0" applyAlignment="1" applyBorder="1" applyFont="1">
      <alignment readingOrder="0" shrinkToFit="0" wrapText="1"/>
    </xf>
    <xf borderId="14" fillId="12" fontId="21" numFmtId="0" xfId="0" applyAlignment="1" applyBorder="1" applyFill="1" applyFont="1">
      <alignment readingOrder="0"/>
    </xf>
    <xf borderId="0" fillId="4" fontId="22" numFmtId="4" xfId="0" applyFont="1" applyNumberFormat="1"/>
    <xf borderId="15" fillId="12" fontId="23" numFmtId="0" xfId="0" applyAlignment="1" applyBorder="1" applyFont="1">
      <alignment horizontal="center"/>
    </xf>
    <xf borderId="15" fillId="12" fontId="23" numFmtId="0" xfId="0" applyAlignment="1" applyBorder="1" applyFont="1">
      <alignment horizontal="center" readingOrder="0"/>
    </xf>
    <xf borderId="12" fillId="4" fontId="24" numFmtId="167" xfId="0" applyAlignment="1" applyBorder="1" applyFont="1" applyNumberFormat="1">
      <alignment horizontal="center"/>
    </xf>
    <xf borderId="14" fillId="5" fontId="25" numFmtId="0" xfId="0" applyBorder="1" applyFont="1"/>
    <xf borderId="15" fillId="11" fontId="25" numFmtId="167" xfId="0" applyAlignment="1" applyBorder="1" applyFont="1" applyNumberFormat="1">
      <alignment horizontal="center" readingOrder="0"/>
    </xf>
    <xf borderId="15" fillId="11" fontId="25" numFmtId="0" xfId="0" applyAlignment="1" applyBorder="1" applyFont="1">
      <alignment horizontal="center"/>
    </xf>
    <xf borderId="15" fillId="11" fontId="25" numFmtId="10" xfId="0" applyAlignment="1" applyBorder="1" applyFont="1" applyNumberFormat="1">
      <alignment horizontal="center" readingOrder="0"/>
    </xf>
    <xf borderId="14" fillId="7" fontId="14" numFmtId="0" xfId="0" applyAlignment="1" applyBorder="1" applyFont="1">
      <alignment vertical="bottom"/>
    </xf>
    <xf borderId="15" fillId="7" fontId="14" numFmtId="167" xfId="0" applyAlignment="1" applyBorder="1" applyFont="1" applyNumberFormat="1">
      <alignment horizontal="right" vertical="bottom"/>
    </xf>
    <xf borderId="0" fillId="0" fontId="14" numFmtId="0" xfId="0" applyAlignment="1" applyFont="1">
      <alignment horizontal="center"/>
    </xf>
    <xf borderId="0" fillId="0" fontId="14" numFmtId="167" xfId="0" applyAlignment="1" applyFont="1" applyNumberFormat="1">
      <alignment horizontal="center"/>
    </xf>
    <xf borderId="14" fillId="13" fontId="21" numFmtId="0" xfId="0" applyAlignment="1" applyBorder="1" applyFill="1" applyFont="1">
      <alignment readingOrder="0" vertical="bottom"/>
    </xf>
    <xf borderId="15" fillId="13" fontId="21" numFmtId="9" xfId="0" applyAlignment="1" applyBorder="1" applyFont="1" applyNumberFormat="1">
      <alignment horizontal="center" readingOrder="0"/>
    </xf>
    <xf borderId="15" fillId="9" fontId="16" numFmtId="0" xfId="0" applyAlignment="1" applyBorder="1" applyFont="1">
      <alignment horizontal="center"/>
    </xf>
    <xf borderId="15" fillId="9" fontId="15" numFmtId="0" xfId="0" applyAlignment="1" applyBorder="1" applyFont="1">
      <alignment horizontal="center"/>
    </xf>
    <xf borderId="15" fillId="14" fontId="25" numFmtId="167" xfId="0" applyAlignment="1" applyBorder="1" applyFill="1" applyFont="1" applyNumberFormat="1">
      <alignment horizontal="right" readingOrder="0" vertical="bottom"/>
    </xf>
    <xf borderId="15" fillId="14" fontId="25" numFmtId="0" xfId="0" applyAlignment="1" applyBorder="1" applyFont="1">
      <alignment horizontal="right" vertical="bottom"/>
    </xf>
    <xf borderId="15" fillId="14" fontId="25" numFmtId="9" xfId="0" applyAlignment="1" applyBorder="1" applyFont="1" applyNumberFormat="1">
      <alignment horizontal="right" vertical="bottom"/>
    </xf>
    <xf borderId="15" fillId="14" fontId="25" numFmtId="167" xfId="0" applyAlignment="1" applyBorder="1" applyFont="1" applyNumberFormat="1">
      <alignment horizontal="right" vertical="bottom"/>
    </xf>
    <xf borderId="15" fillId="14" fontId="25" numFmtId="9" xfId="0" applyAlignment="1" applyBorder="1" applyFont="1" applyNumberFormat="1">
      <alignment horizontal="right" readingOrder="0" vertical="bottom"/>
    </xf>
    <xf borderId="10" fillId="15" fontId="26" numFmtId="167" xfId="0" applyAlignment="1" applyBorder="1" applyFill="1" applyFont="1" applyNumberFormat="1">
      <alignment horizontal="right" shrinkToFit="0" vertical="top" wrapText="1"/>
    </xf>
    <xf borderId="10" fillId="0" fontId="9" numFmtId="4" xfId="0" applyAlignment="1" applyBorder="1" applyFont="1" applyNumberFormat="1">
      <alignment vertical="bottom"/>
    </xf>
    <xf borderId="9" fillId="15" fontId="27" numFmtId="0" xfId="0" applyAlignment="1" applyBorder="1" applyFont="1">
      <alignment readingOrder="0" vertical="top"/>
    </xf>
    <xf borderId="10" fillId="15" fontId="14" numFmtId="0" xfId="0" applyAlignment="1" applyBorder="1" applyFont="1">
      <alignment vertical="top"/>
    </xf>
    <xf borderId="7" fillId="0" fontId="3" numFmtId="0" xfId="0" applyAlignment="1" applyBorder="1" applyFont="1">
      <alignment vertical="top"/>
    </xf>
    <xf borderId="10" fillId="0" fontId="28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vertical="top"/>
    </xf>
    <xf borderId="10" fillId="0" fontId="9" numFmtId="4" xfId="0" applyAlignment="1" applyBorder="1" applyFont="1" applyNumberFormat="1">
      <alignment readingOrder="0" vertical="bottom"/>
    </xf>
    <xf borderId="12" fillId="9" fontId="16" numFmtId="0" xfId="0" applyAlignment="1" applyBorder="1" applyFont="1">
      <alignment readingOrder="0" vertical="bottom"/>
    </xf>
    <xf borderId="12" fillId="16" fontId="14" numFmtId="0" xfId="0" applyAlignment="1" applyBorder="1" applyFill="1" applyFont="1">
      <alignment readingOrder="0" vertical="bottom"/>
    </xf>
    <xf borderId="12" fillId="16" fontId="14" numFmtId="10" xfId="0" applyAlignment="1" applyBorder="1" applyFont="1" applyNumberFormat="1">
      <alignment readingOrder="0" vertical="bottom"/>
    </xf>
    <xf borderId="0" fillId="0" fontId="14" numFmtId="167" xfId="0" applyAlignment="1" applyFont="1" applyNumberFormat="1">
      <alignment horizontal="right" vertical="bottom"/>
    </xf>
    <xf borderId="12" fillId="9" fontId="29" numFmtId="0" xfId="0" applyAlignment="1" applyBorder="1" applyFont="1">
      <alignment readingOrder="0"/>
    </xf>
    <xf borderId="12" fillId="16" fontId="12" numFmtId="0" xfId="0" applyAlignment="1" applyBorder="1" applyFont="1">
      <alignment readingOrder="0"/>
    </xf>
    <xf borderId="12" fillId="16" fontId="14" numFmtId="0" xfId="0" applyAlignment="1" applyBorder="1" applyFont="1">
      <alignment vertical="bottom"/>
    </xf>
    <xf borderId="0" fillId="0" fontId="16" numFmtId="0" xfId="0" applyAlignment="1" applyFont="1">
      <alignment horizontal="center"/>
    </xf>
    <xf borderId="12" fillId="9" fontId="30" numFmtId="0" xfId="0" applyAlignment="1" applyBorder="1" applyFont="1">
      <alignment readingOrder="0"/>
    </xf>
    <xf borderId="0" fillId="0" fontId="14" numFmtId="0" xfId="0" applyAlignment="1" applyFont="1">
      <alignment horizontal="right" vertical="bottom"/>
    </xf>
    <xf borderId="0" fillId="0" fontId="14" numFmtId="167" xfId="0" applyAlignment="1" applyFont="1" applyNumberFormat="1">
      <alignment horizontal="right" readingOrder="0" vertical="bottom"/>
    </xf>
    <xf borderId="12" fillId="7" fontId="14" numFmtId="166" xfId="0" applyAlignment="1" applyBorder="1" applyFont="1" applyNumberFormat="1">
      <alignment vertical="bottom"/>
    </xf>
    <xf borderId="12" fillId="0" fontId="5" numFmtId="0" xfId="0" applyAlignment="1" applyBorder="1" applyFont="1">
      <alignment shrinkToFit="0" vertical="top" wrapText="1"/>
    </xf>
    <xf borderId="12" fillId="0" fontId="28" numFmtId="0" xfId="0" applyAlignment="1" applyBorder="1" applyFont="1">
      <alignment readingOrder="0" shrinkToFit="0" vertical="top" wrapText="1"/>
    </xf>
    <xf borderId="10" fillId="0" fontId="9" numFmtId="10" xfId="0" applyAlignment="1" applyBorder="1" applyFont="1" applyNumberFormat="1">
      <alignment horizontal="left" readingOrder="0"/>
    </xf>
    <xf borderId="0" fillId="0" fontId="15" numFmtId="0" xfId="0" applyAlignment="1" applyFont="1">
      <alignment horizontal="center" vertical="bottom"/>
    </xf>
    <xf borderId="18" fillId="9" fontId="15" numFmtId="0" xfId="0" applyAlignment="1" applyBorder="1" applyFont="1">
      <alignment horizontal="center" vertical="bottom"/>
    </xf>
    <xf borderId="19" fillId="0" fontId="6" numFmtId="0" xfId="0" applyBorder="1" applyFont="1"/>
    <xf borderId="20" fillId="0" fontId="6" numFmtId="0" xfId="0" applyBorder="1" applyFont="1"/>
    <xf borderId="18" fillId="17" fontId="15" numFmtId="0" xfId="0" applyAlignment="1" applyBorder="1" applyFill="1" applyFont="1">
      <alignment horizontal="center" vertical="bottom"/>
    </xf>
    <xf borderId="12" fillId="0" fontId="14" numFmtId="0" xfId="0" applyAlignment="1" applyBorder="1" applyFont="1">
      <alignment vertical="bottom"/>
    </xf>
    <xf borderId="21" fillId="0" fontId="6" numFmtId="0" xfId="0" applyBorder="1" applyFont="1"/>
    <xf borderId="16" fillId="0" fontId="6" numFmtId="0" xfId="0" applyBorder="1" applyFont="1"/>
    <xf borderId="15" fillId="0" fontId="6" numFmtId="0" xfId="0" applyBorder="1" applyFont="1"/>
    <xf borderId="19" fillId="0" fontId="14" numFmtId="0" xfId="0" applyAlignment="1" applyBorder="1" applyFont="1">
      <alignment vertical="bottom"/>
    </xf>
    <xf borderId="12" fillId="9" fontId="16" numFmtId="0" xfId="0" applyAlignment="1" applyBorder="1" applyFont="1">
      <alignment vertical="bottom"/>
    </xf>
    <xf borderId="12" fillId="18" fontId="16" numFmtId="168" xfId="0" applyAlignment="1" applyBorder="1" applyFill="1" applyFont="1" applyNumberFormat="1">
      <alignment horizontal="right" vertical="bottom"/>
    </xf>
    <xf borderId="14" fillId="9" fontId="15" numFmtId="0" xfId="0" applyAlignment="1" applyBorder="1" applyFont="1">
      <alignment horizontal="center"/>
    </xf>
    <xf borderId="15" fillId="9" fontId="15" numFmtId="168" xfId="0" applyAlignment="1" applyBorder="1" applyFont="1" applyNumberFormat="1">
      <alignment horizontal="center"/>
    </xf>
    <xf borderId="15" fillId="19" fontId="15" numFmtId="0" xfId="0" applyAlignment="1" applyBorder="1" applyFill="1" applyFont="1">
      <alignment horizontal="center"/>
    </xf>
    <xf borderId="15" fillId="19" fontId="15" numFmtId="168" xfId="0" applyAlignment="1" applyBorder="1" applyFont="1" applyNumberFormat="1">
      <alignment horizontal="center"/>
    </xf>
    <xf borderId="12" fillId="18" fontId="16" numFmtId="10" xfId="0" applyAlignment="1" applyBorder="1" applyFont="1" applyNumberFormat="1">
      <alignment horizontal="right" readingOrder="0" vertical="bottom"/>
    </xf>
    <xf borderId="0" fillId="4" fontId="22" numFmtId="0" xfId="0" applyFont="1"/>
    <xf borderId="14" fillId="0" fontId="14" numFmtId="0" xfId="0" applyAlignment="1" applyBorder="1" applyFont="1">
      <alignment horizontal="right" vertical="bottom"/>
    </xf>
    <xf borderId="15" fillId="0" fontId="14" numFmtId="168" xfId="0" applyAlignment="1" applyBorder="1" applyFont="1" applyNumberFormat="1">
      <alignment vertical="bottom"/>
    </xf>
    <xf borderId="15" fillId="0" fontId="14" numFmtId="168" xfId="0" applyAlignment="1" applyBorder="1" applyFont="1" applyNumberFormat="1">
      <alignment horizontal="right" vertical="bottom"/>
    </xf>
    <xf borderId="15" fillId="0" fontId="14" numFmtId="0" xfId="0" applyAlignment="1" applyBorder="1" applyFont="1">
      <alignment horizontal="right" vertical="bottom"/>
    </xf>
    <xf borderId="12" fillId="18" fontId="15" numFmtId="10" xfId="0" applyAlignment="1" applyBorder="1" applyFont="1" applyNumberFormat="1">
      <alignment horizontal="right" vertical="bottom"/>
    </xf>
    <xf borderId="12" fillId="18" fontId="16" numFmtId="10" xfId="0" applyAlignment="1" applyBorder="1" applyFont="1" applyNumberFormat="1">
      <alignment horizontal="right" vertical="bottom"/>
    </xf>
    <xf borderId="12" fillId="18" fontId="16" numFmtId="0" xfId="0" applyAlignment="1" applyBorder="1" applyFont="1">
      <alignment horizontal="right" readingOrder="0" vertical="bottom"/>
    </xf>
    <xf borderId="12" fillId="20" fontId="14" numFmtId="168" xfId="0" applyAlignment="1" applyBorder="1" applyFill="1" applyFont="1" applyNumberFormat="1">
      <alignment horizontal="right" vertical="bottom"/>
    </xf>
    <xf borderId="12" fillId="21" fontId="16" numFmtId="0" xfId="0" applyAlignment="1" applyBorder="1" applyFill="1" applyFont="1">
      <alignment horizontal="right" vertical="bottom"/>
    </xf>
    <xf borderId="15" fillId="0" fontId="19" numFmtId="168" xfId="0" applyAlignment="1" applyBorder="1" applyFont="1" applyNumberFormat="1">
      <alignment horizontal="right" vertical="bottom"/>
    </xf>
    <xf borderId="14" fillId="0" fontId="14" numFmtId="0" xfId="0" applyAlignment="1" applyBorder="1" applyFont="1">
      <alignment vertical="bottom"/>
    </xf>
    <xf borderId="15" fillId="0" fontId="14" numFmtId="0" xfId="0" applyAlignment="1" applyBorder="1" applyFont="1">
      <alignment vertical="bottom"/>
    </xf>
    <xf borderId="7" fillId="15" fontId="27" numFmtId="0" xfId="0" applyAlignment="1" applyBorder="1" applyFont="1">
      <alignment readingOrder="0" vertical="top"/>
    </xf>
    <xf borderId="12" fillId="0" fontId="5" numFmtId="0" xfId="0" applyAlignment="1" applyBorder="1" applyFont="1">
      <alignment vertical="top"/>
    </xf>
    <xf borderId="12" fillId="0" fontId="5" numFmtId="0" xfId="0" applyBorder="1" applyFont="1"/>
    <xf borderId="12" fillId="0" fontId="9" numFmtId="4" xfId="0" applyAlignment="1" applyBorder="1" applyFont="1" applyNumberFormat="1">
      <alignment horizontal="left" readingOrder="0"/>
    </xf>
    <xf borderId="0" fillId="0" fontId="14" numFmtId="0" xfId="0" applyFont="1"/>
    <xf borderId="16" fillId="0" fontId="14" numFmtId="0" xfId="0" applyBorder="1" applyFont="1"/>
    <xf borderId="0" fillId="4" fontId="17" numFmtId="0" xfId="0" applyAlignment="1" applyFont="1">
      <alignment horizontal="right" readingOrder="0"/>
    </xf>
    <xf borderId="12" fillId="9" fontId="15" numFmtId="0" xfId="0" applyAlignment="1" applyBorder="1" applyFont="1">
      <alignment horizontal="center"/>
    </xf>
    <xf borderId="12" fillId="0" fontId="14" numFmtId="2" xfId="0" applyAlignment="1" applyBorder="1" applyFont="1" applyNumberFormat="1">
      <alignment horizontal="right" readingOrder="0" vertical="bottom"/>
    </xf>
    <xf borderId="15" fillId="0" fontId="14" numFmtId="167" xfId="0" applyAlignment="1" applyBorder="1" applyFont="1" applyNumberFormat="1">
      <alignment vertical="bottom"/>
    </xf>
    <xf borderId="15" fillId="0" fontId="14" numFmtId="167" xfId="0" applyAlignment="1" applyBorder="1" applyFont="1" applyNumberFormat="1">
      <alignment horizontal="right" vertical="bottom"/>
    </xf>
    <xf borderId="12" fillId="0" fontId="14" numFmtId="167" xfId="0" applyAlignment="1" applyBorder="1" applyFont="1" applyNumberFormat="1">
      <alignment horizontal="right" readingOrder="0" vertical="bottom"/>
    </xf>
    <xf borderId="12" fillId="0" fontId="14" numFmtId="10" xfId="0" applyAlignment="1" applyBorder="1" applyFont="1" applyNumberFormat="1">
      <alignment horizontal="right" readingOrder="0" vertical="bottom"/>
    </xf>
    <xf borderId="12" fillId="21" fontId="16" numFmtId="10" xfId="0" applyAlignment="1" applyBorder="1" applyFont="1" applyNumberFormat="1">
      <alignment horizontal="right" vertical="bottom"/>
    </xf>
    <xf borderId="22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center"/>
    </xf>
    <xf borderId="12" fillId="0" fontId="31" numFmtId="0" xfId="0" applyBorder="1" applyFont="1"/>
    <xf borderId="12" fillId="22" fontId="14" numFmtId="0" xfId="0" applyAlignment="1" applyBorder="1" applyFill="1" applyFont="1">
      <alignment horizontal="center"/>
    </xf>
    <xf borderId="12" fillId="22" fontId="31" numFmtId="0" xfId="0" applyBorder="1" applyFont="1"/>
    <xf borderId="12" fillId="22" fontId="14" numFmtId="0" xfId="0" applyBorder="1" applyFont="1"/>
    <xf borderId="12" fillId="0" fontId="14" numFmtId="0" xfId="0" applyBorder="1" applyFont="1"/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2924175" cy="75438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0</xdr:rowOff>
    </xdr:from>
    <xdr:ext cx="2609850" cy="74009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72.57"/>
    <col customWidth="1" min="3" max="4" width="9.14"/>
    <col customWidth="1" min="5" max="5" width="15.43"/>
    <col customWidth="1" min="6" max="6" width="27.14"/>
    <col customWidth="1" min="7" max="7" width="26.57"/>
    <col customWidth="1" min="8" max="26" width="8.71"/>
  </cols>
  <sheetData>
    <row r="1" ht="91.5" customHeight="1">
      <c r="A1" s="1" t="s">
        <v>0</v>
      </c>
      <c r="B1" s="2">
        <v>9.0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tr">
        <f>VLOOKUP(B1,'códigos'!A:B,2,1)</f>
        <v>DIONATAS SANTOS BRITO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6" t="s">
        <v>2</v>
      </c>
      <c r="B3" s="7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8"/>
      <c r="B4" s="9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8"/>
      <c r="B5" s="9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9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7</v>
      </c>
      <c r="B7" s="12"/>
      <c r="C7" s="13"/>
      <c r="D7" s="1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89.25" customHeight="1">
      <c r="A8" s="14" t="s">
        <v>8</v>
      </c>
      <c r="B8" s="15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 t="s">
        <v>10</v>
      </c>
      <c r="B9" s="16">
        <f>42000000+B1*1000000</f>
        <v>51000000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11</v>
      </c>
      <c r="B10" s="18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13</v>
      </c>
      <c r="B11" s="12"/>
      <c r="C11" s="13"/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8</v>
      </c>
      <c r="B12" s="19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10</v>
      </c>
      <c r="B13" s="16">
        <f>100000000+B1*1000000</f>
        <v>109000000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15</v>
      </c>
      <c r="B14" s="20">
        <v>1.63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16</v>
      </c>
      <c r="B15" s="12"/>
      <c r="C15" s="1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78.75" customHeight="1">
      <c r="A16" s="14" t="s">
        <v>8</v>
      </c>
      <c r="B16" s="19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 t="s">
        <v>10</v>
      </c>
      <c r="B17" s="16">
        <f>40000000+B1*500000</f>
        <v>44500000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 t="s">
        <v>18</v>
      </c>
      <c r="B18" s="20">
        <v>34.43359375</v>
      </c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19</v>
      </c>
      <c r="B19" s="12"/>
      <c r="C19" s="13"/>
      <c r="D19" s="1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2.75" customHeight="1">
      <c r="A20" s="14" t="s">
        <v>8</v>
      </c>
      <c r="B20" s="19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4" t="s">
        <v>10</v>
      </c>
      <c r="B21" s="16">
        <f>40000000+B1*500000</f>
        <v>44500000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7" t="s">
        <v>21</v>
      </c>
      <c r="B22" s="21">
        <v>0.2095</v>
      </c>
      <c r="C22" s="3"/>
      <c r="D22" s="3"/>
      <c r="E22" s="3"/>
      <c r="F22" s="22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 t="s">
        <v>22</v>
      </c>
      <c r="B23" s="12"/>
      <c r="C23" s="13"/>
      <c r="D23" s="13"/>
      <c r="E23" s="3"/>
      <c r="F23" s="1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3.0" customHeight="1">
      <c r="A24" s="14" t="s">
        <v>8</v>
      </c>
      <c r="B24" s="15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" t="s">
        <v>10</v>
      </c>
      <c r="B25" s="16">
        <f>40000000+B1*500000</f>
        <v>44500000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7" t="s">
        <v>11</v>
      </c>
      <c r="B26" s="23" t="s">
        <v>24</v>
      </c>
      <c r="C26" s="3"/>
      <c r="D26" s="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 t="s">
        <v>25</v>
      </c>
      <c r="B27" s="12"/>
      <c r="C27" s="13"/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 t="s">
        <v>8</v>
      </c>
      <c r="B28" s="15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4" t="s">
        <v>10</v>
      </c>
      <c r="B29" s="16">
        <f>1000000+B1*50000</f>
        <v>1450000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 t="s">
        <v>11</v>
      </c>
      <c r="B30" s="23" t="s">
        <v>27</v>
      </c>
      <c r="C30" s="3"/>
      <c r="D30" s="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 t="s">
        <v>28</v>
      </c>
      <c r="B31" s="12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5.75" customHeight="1">
      <c r="A32" s="14" t="s">
        <v>8</v>
      </c>
      <c r="B32" s="15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10</v>
      </c>
      <c r="B33" s="16">
        <f>40000+B1*100</f>
        <v>40900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7" t="s">
        <v>15</v>
      </c>
      <c r="B34" s="20">
        <v>5100.78</v>
      </c>
      <c r="C34" s="3"/>
      <c r="D34" s="3"/>
      <c r="E34" s="13"/>
      <c r="F34" s="13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30</v>
      </c>
      <c r="B35" s="12"/>
      <c r="C35" s="13"/>
      <c r="D35" s="13"/>
      <c r="E35" s="13"/>
      <c r="F35" s="13"/>
      <c r="G35" s="1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4" t="s">
        <v>8</v>
      </c>
      <c r="B36" s="15" t="s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 t="s">
        <v>10</v>
      </c>
      <c r="B37" s="16">
        <f>100000+B1*1000</f>
        <v>109000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18</v>
      </c>
      <c r="B38" s="23" t="s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33</v>
      </c>
      <c r="B39" s="12"/>
      <c r="C39" s="3"/>
      <c r="D39" s="3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83.25" customHeight="1">
      <c r="A40" s="14" t="s">
        <v>8</v>
      </c>
      <c r="B40" s="15" t="s">
        <v>34</v>
      </c>
      <c r="C40" s="3"/>
      <c r="D40" s="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 t="s">
        <v>35</v>
      </c>
      <c r="B41" s="24">
        <f>10%+B1/500</f>
        <v>0.118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15</v>
      </c>
      <c r="B42" s="25">
        <v>1.025077167</v>
      </c>
      <c r="C42" s="3"/>
      <c r="D42" s="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36</v>
      </c>
      <c r="B43" s="12"/>
      <c r="C43" s="13"/>
      <c r="D43" s="1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06.5" customHeight="1">
      <c r="A44" s="14" t="s">
        <v>8</v>
      </c>
      <c r="B44" s="15" t="s">
        <v>37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 t="s">
        <v>10</v>
      </c>
      <c r="B45" s="16">
        <f>200000000+B1*1000000</f>
        <v>209000000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11</v>
      </c>
      <c r="B46" s="26">
        <v>0.1311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7"/>
      <c r="B47" s="2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7"/>
      <c r="B48" s="2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7"/>
      <c r="B49" s="2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7"/>
      <c r="B50" s="2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7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7"/>
      <c r="B52" s="2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7"/>
      <c r="B53" s="2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7"/>
      <c r="B55" s="2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7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7"/>
      <c r="B57" s="2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7"/>
      <c r="B58" s="2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7"/>
      <c r="B59" s="2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7"/>
      <c r="B60" s="2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7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7"/>
      <c r="B62" s="2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7"/>
      <c r="B63" s="2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7"/>
      <c r="B64" s="2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7"/>
      <c r="B65" s="2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7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7"/>
      <c r="B67" s="2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7"/>
      <c r="B68" s="2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7"/>
      <c r="B69" s="2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7"/>
      <c r="B70" s="2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7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7"/>
      <c r="B72" s="2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7"/>
      <c r="B73" s="2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7"/>
      <c r="B74" s="2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7"/>
      <c r="B75" s="2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7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7"/>
      <c r="B77" s="2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7"/>
      <c r="B78" s="2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7"/>
      <c r="B79" s="2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7"/>
      <c r="B80" s="2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7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7"/>
      <c r="B82" s="2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7"/>
      <c r="B83" s="2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7"/>
      <c r="B84" s="2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7"/>
      <c r="B85" s="2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7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7"/>
      <c r="B87" s="2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7"/>
      <c r="B88" s="2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7"/>
      <c r="B89" s="2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7"/>
      <c r="B90" s="2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7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7"/>
      <c r="B92" s="2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7"/>
      <c r="B93" s="2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7"/>
      <c r="B94" s="2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7"/>
      <c r="B95" s="2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7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7"/>
      <c r="B97" s="2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7"/>
      <c r="B98" s="2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7"/>
      <c r="B99" s="2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7"/>
      <c r="B100" s="2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7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7"/>
      <c r="B102" s="2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7"/>
      <c r="B103" s="2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7"/>
      <c r="B104" s="2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7"/>
      <c r="B105" s="2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7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7"/>
      <c r="B107" s="2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7"/>
      <c r="B108" s="2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7"/>
      <c r="B109" s="2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7"/>
      <c r="B110" s="2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7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7"/>
      <c r="B112" s="2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7"/>
      <c r="B113" s="2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7"/>
      <c r="B114" s="2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7"/>
      <c r="B115" s="2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7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7"/>
      <c r="B117" s="2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7"/>
      <c r="B118" s="2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7"/>
      <c r="B119" s="2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7"/>
      <c r="B120" s="2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7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7"/>
      <c r="B122" s="2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7"/>
      <c r="B123" s="2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7"/>
      <c r="B124" s="2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7"/>
      <c r="B125" s="2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7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7"/>
      <c r="B127" s="2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7"/>
      <c r="B128" s="2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7"/>
      <c r="B129" s="2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7"/>
      <c r="B130" s="2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7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7"/>
      <c r="B132" s="2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7"/>
      <c r="B133" s="2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7"/>
      <c r="B134" s="2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7"/>
      <c r="B135" s="2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7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7"/>
      <c r="B137" s="2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7"/>
      <c r="B138" s="2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7"/>
      <c r="B139" s="2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7"/>
      <c r="B140" s="2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7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7"/>
      <c r="B142" s="2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7"/>
      <c r="B143" s="2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7"/>
      <c r="B144" s="2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7"/>
      <c r="B145" s="2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7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7"/>
      <c r="B147" s="2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7"/>
      <c r="B148" s="2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7"/>
      <c r="B149" s="2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7"/>
      <c r="B150" s="2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7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7"/>
      <c r="B152" s="2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7"/>
      <c r="B153" s="2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7"/>
      <c r="B154" s="2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7"/>
      <c r="B155" s="2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7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7"/>
      <c r="B157" s="2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7"/>
      <c r="B158" s="2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7"/>
      <c r="B159" s="2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7"/>
      <c r="B160" s="2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7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7"/>
      <c r="B162" s="2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7"/>
      <c r="B163" s="2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7"/>
      <c r="B164" s="2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7"/>
      <c r="B165" s="2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7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7"/>
      <c r="B167" s="2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7"/>
      <c r="B168" s="2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7"/>
      <c r="B169" s="2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7"/>
      <c r="B170" s="2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7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7"/>
      <c r="B172" s="2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7"/>
      <c r="B173" s="2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7"/>
      <c r="B174" s="2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7"/>
      <c r="B175" s="2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7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7"/>
      <c r="B177" s="2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7"/>
      <c r="B178" s="2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7"/>
      <c r="B179" s="2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7"/>
      <c r="B180" s="2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7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7"/>
      <c r="B182" s="2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7"/>
      <c r="B183" s="2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7"/>
      <c r="B184" s="2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7"/>
      <c r="B185" s="2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7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7"/>
      <c r="B187" s="2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7"/>
      <c r="B188" s="2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7"/>
      <c r="B189" s="2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7"/>
      <c r="B190" s="2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7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7"/>
      <c r="B192" s="2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7"/>
      <c r="B193" s="2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7"/>
      <c r="B194" s="2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7"/>
      <c r="B195" s="2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7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7"/>
      <c r="B197" s="2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7"/>
      <c r="B198" s="2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7"/>
      <c r="B199" s="2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7"/>
      <c r="B200" s="2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7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7"/>
      <c r="B202" s="2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7"/>
      <c r="B203" s="2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7"/>
      <c r="B204" s="2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7"/>
      <c r="B205" s="2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7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7"/>
      <c r="B207" s="2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7"/>
      <c r="B208" s="2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7"/>
      <c r="B209" s="2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7"/>
      <c r="B210" s="2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7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7"/>
      <c r="B212" s="2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7"/>
      <c r="B213" s="2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7"/>
      <c r="B214" s="2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7"/>
      <c r="B215" s="2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7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7"/>
      <c r="B217" s="2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7"/>
      <c r="B218" s="2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7"/>
      <c r="B219" s="2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7"/>
      <c r="B220" s="2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7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7"/>
      <c r="B222" s="2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7"/>
      <c r="B223" s="2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7"/>
      <c r="B224" s="2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7"/>
      <c r="B225" s="2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7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7"/>
      <c r="B227" s="2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7"/>
      <c r="B228" s="2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7"/>
      <c r="B229" s="2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7"/>
      <c r="B230" s="2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7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7"/>
      <c r="B232" s="2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7"/>
      <c r="B233" s="2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7"/>
      <c r="B234" s="2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7"/>
      <c r="B235" s="2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7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7"/>
      <c r="B237" s="2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7"/>
      <c r="B238" s="2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7"/>
      <c r="B239" s="2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7"/>
      <c r="B240" s="2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7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7"/>
      <c r="B242" s="2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7"/>
      <c r="B243" s="2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7"/>
      <c r="B244" s="2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7"/>
      <c r="B245" s="2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7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7"/>
      <c r="B247" s="2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7"/>
      <c r="B248" s="2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7"/>
      <c r="B249" s="2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7"/>
      <c r="B250" s="2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7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7"/>
      <c r="B252" s="2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7"/>
      <c r="B253" s="2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7"/>
      <c r="B254" s="2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7"/>
      <c r="B255" s="2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7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7"/>
      <c r="B257" s="2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7"/>
      <c r="B258" s="2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7"/>
      <c r="B259" s="2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7"/>
      <c r="B260" s="2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7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7"/>
      <c r="B262" s="2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7"/>
      <c r="B263" s="2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7"/>
      <c r="B264" s="2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7"/>
      <c r="B265" s="2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7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7"/>
      <c r="B267" s="2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7"/>
      <c r="B268" s="2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7"/>
      <c r="B269" s="2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7"/>
      <c r="B270" s="2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7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7"/>
      <c r="B272" s="2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7"/>
      <c r="B273" s="2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7"/>
      <c r="B274" s="2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7"/>
      <c r="B275" s="2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7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7"/>
      <c r="B277" s="2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7"/>
      <c r="B278" s="2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7"/>
      <c r="B279" s="2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7"/>
      <c r="B280" s="2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7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7"/>
      <c r="B282" s="2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7"/>
      <c r="B283" s="2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7"/>
      <c r="B284" s="2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7"/>
      <c r="B285" s="2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7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7"/>
      <c r="B287" s="2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7"/>
      <c r="B288" s="2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7"/>
      <c r="B289" s="2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7"/>
      <c r="B290" s="2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7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7"/>
      <c r="B292" s="2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7"/>
      <c r="B293" s="2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7"/>
      <c r="B294" s="2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7"/>
      <c r="B295" s="2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7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7"/>
      <c r="B297" s="2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7"/>
      <c r="B298" s="2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7"/>
      <c r="B299" s="2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7"/>
      <c r="B300" s="2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7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7"/>
      <c r="B302" s="2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7"/>
      <c r="B303" s="2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7"/>
      <c r="B304" s="2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7"/>
      <c r="B305" s="2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7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7"/>
      <c r="B307" s="2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7"/>
      <c r="B308" s="2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7"/>
      <c r="B309" s="2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7"/>
      <c r="B310" s="2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7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7"/>
      <c r="B312" s="2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7"/>
      <c r="B313" s="2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7"/>
      <c r="B314" s="2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7"/>
      <c r="B315" s="2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7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7"/>
      <c r="B317" s="2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7"/>
      <c r="B318" s="2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7"/>
      <c r="B319" s="2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7"/>
      <c r="B320" s="2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7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7"/>
      <c r="B322" s="2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7"/>
      <c r="B323" s="2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7"/>
      <c r="B324" s="2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7"/>
      <c r="B325" s="2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7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7"/>
      <c r="B327" s="2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7"/>
      <c r="B328" s="2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7"/>
      <c r="B329" s="2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7"/>
      <c r="B330" s="2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7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7"/>
      <c r="B332" s="2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7"/>
      <c r="B333" s="2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7"/>
      <c r="B334" s="2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7"/>
      <c r="B335" s="2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7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7"/>
      <c r="B337" s="2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7"/>
      <c r="B338" s="2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7"/>
      <c r="B339" s="2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7"/>
      <c r="B340" s="2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7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7"/>
      <c r="B342" s="2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7"/>
      <c r="B343" s="2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7"/>
      <c r="B344" s="2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7"/>
      <c r="B345" s="2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7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7"/>
      <c r="B347" s="2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7"/>
      <c r="B348" s="2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7"/>
      <c r="B349" s="2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7"/>
      <c r="B350" s="2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7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7"/>
      <c r="B352" s="2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7"/>
      <c r="B353" s="2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7"/>
      <c r="B354" s="2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7"/>
      <c r="B355" s="2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7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7"/>
      <c r="B357" s="2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7"/>
      <c r="B358" s="2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7"/>
      <c r="B359" s="2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7"/>
      <c r="B360" s="2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7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7"/>
      <c r="B362" s="2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7"/>
      <c r="B363" s="2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7"/>
      <c r="B364" s="2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7"/>
      <c r="B365" s="2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7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7"/>
      <c r="B367" s="2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7"/>
      <c r="B368" s="2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7"/>
      <c r="B369" s="2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7"/>
      <c r="B370" s="2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7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7"/>
      <c r="B372" s="2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7"/>
      <c r="B373" s="2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7"/>
      <c r="B374" s="2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7"/>
      <c r="B375" s="2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7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7"/>
      <c r="B377" s="2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7"/>
      <c r="B378" s="2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7"/>
      <c r="B379" s="2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7"/>
      <c r="B380" s="2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7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7"/>
      <c r="B382" s="2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7"/>
      <c r="B383" s="2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7"/>
      <c r="B384" s="2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7"/>
      <c r="B385" s="2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7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7"/>
      <c r="B387" s="2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7"/>
      <c r="B388" s="2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7"/>
      <c r="B389" s="2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7"/>
      <c r="B390" s="2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7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7"/>
      <c r="B392" s="2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7"/>
      <c r="B393" s="2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7"/>
      <c r="B394" s="2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7"/>
      <c r="B395" s="2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7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7"/>
      <c r="B397" s="2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7"/>
      <c r="B398" s="2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7"/>
      <c r="B399" s="2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7"/>
      <c r="B400" s="2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7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7"/>
      <c r="B402" s="2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7"/>
      <c r="B403" s="2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7"/>
      <c r="B404" s="2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7"/>
      <c r="B405" s="2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7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7"/>
      <c r="B407" s="2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7"/>
      <c r="B408" s="2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7"/>
      <c r="B409" s="2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7"/>
      <c r="B410" s="2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7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7"/>
      <c r="B412" s="2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7"/>
      <c r="B413" s="2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7"/>
      <c r="B414" s="2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7"/>
      <c r="B415" s="2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7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7"/>
      <c r="B417" s="2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7"/>
      <c r="B418" s="2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7"/>
      <c r="B419" s="2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7"/>
      <c r="B420" s="2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7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7"/>
      <c r="B422" s="2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7"/>
      <c r="B423" s="2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7"/>
      <c r="B424" s="2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7"/>
      <c r="B425" s="2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7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7"/>
      <c r="B427" s="2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7"/>
      <c r="B428" s="2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7"/>
      <c r="B429" s="2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7"/>
      <c r="B430" s="2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7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7"/>
      <c r="B432" s="2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7"/>
      <c r="B433" s="2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7"/>
      <c r="B434" s="2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7"/>
      <c r="B435" s="2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7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7"/>
      <c r="B437" s="2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7"/>
      <c r="B438" s="2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7"/>
      <c r="B439" s="2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7"/>
      <c r="B440" s="2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7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7"/>
      <c r="B442" s="2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7"/>
      <c r="B443" s="2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7"/>
      <c r="B444" s="2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7"/>
      <c r="B445" s="2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7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7"/>
      <c r="B447" s="2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7"/>
      <c r="B448" s="2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7"/>
      <c r="B449" s="2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7"/>
      <c r="B450" s="2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7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7"/>
      <c r="B452" s="2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7"/>
      <c r="B453" s="2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7"/>
      <c r="B454" s="2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7"/>
      <c r="B455" s="2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7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7"/>
      <c r="B457" s="2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7"/>
      <c r="B458" s="2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7"/>
      <c r="B459" s="2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7"/>
      <c r="B460" s="2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7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7"/>
      <c r="B462" s="2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7"/>
      <c r="B463" s="2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7"/>
      <c r="B464" s="2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7"/>
      <c r="B465" s="2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7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7"/>
      <c r="B467" s="2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7"/>
      <c r="B468" s="2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7"/>
      <c r="B469" s="2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7"/>
      <c r="B470" s="2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7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7"/>
      <c r="B472" s="2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7"/>
      <c r="B473" s="2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7"/>
      <c r="B474" s="2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7"/>
      <c r="B475" s="2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7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7"/>
      <c r="B477" s="2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7"/>
      <c r="B478" s="2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7"/>
      <c r="B479" s="2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7"/>
      <c r="B480" s="2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7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7"/>
      <c r="B482" s="2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7"/>
      <c r="B483" s="2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7"/>
      <c r="B484" s="2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7"/>
      <c r="B485" s="2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7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7"/>
      <c r="B487" s="2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7"/>
      <c r="B488" s="2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7"/>
      <c r="B489" s="2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7"/>
      <c r="B490" s="2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7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7"/>
      <c r="B492" s="2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7"/>
      <c r="B493" s="2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7"/>
      <c r="B494" s="2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7"/>
      <c r="B495" s="2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7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7"/>
      <c r="B497" s="2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7"/>
      <c r="B498" s="2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7"/>
      <c r="B499" s="2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7"/>
      <c r="B500" s="2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7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7"/>
      <c r="B502" s="2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7"/>
      <c r="B503" s="2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7"/>
      <c r="B504" s="2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7"/>
      <c r="B505" s="2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7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7"/>
      <c r="B507" s="2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7"/>
      <c r="B508" s="2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7"/>
      <c r="B509" s="2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7"/>
      <c r="B510" s="2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7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7"/>
      <c r="B512" s="2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7"/>
      <c r="B513" s="2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7"/>
      <c r="B514" s="2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7"/>
      <c r="B515" s="2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7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7"/>
      <c r="B517" s="2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7"/>
      <c r="B518" s="2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7"/>
      <c r="B519" s="2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7"/>
      <c r="B520" s="2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7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7"/>
      <c r="B522" s="2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7"/>
      <c r="B523" s="2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7"/>
      <c r="B524" s="2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7"/>
      <c r="B525" s="2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7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7"/>
      <c r="B527" s="2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7"/>
      <c r="B528" s="2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7"/>
      <c r="B529" s="2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7"/>
      <c r="B530" s="2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7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7"/>
      <c r="B532" s="2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7"/>
      <c r="B533" s="2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7"/>
      <c r="B534" s="2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7"/>
      <c r="B535" s="2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7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7"/>
      <c r="B537" s="2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7"/>
      <c r="B538" s="2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7"/>
      <c r="B539" s="2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7"/>
      <c r="B540" s="2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7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7"/>
      <c r="B542" s="2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7"/>
      <c r="B543" s="2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7"/>
      <c r="B544" s="2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7"/>
      <c r="B545" s="2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7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7"/>
      <c r="B547" s="2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7"/>
      <c r="B548" s="2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7"/>
      <c r="B549" s="2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7"/>
      <c r="B550" s="2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7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7"/>
      <c r="B552" s="2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7"/>
      <c r="B553" s="2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7"/>
      <c r="B554" s="2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7"/>
      <c r="B555" s="2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7"/>
      <c r="B556" s="2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7"/>
      <c r="B557" s="2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7"/>
      <c r="B558" s="2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7"/>
      <c r="B559" s="2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7"/>
      <c r="B560" s="2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7"/>
      <c r="B561" s="2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7"/>
      <c r="B562" s="2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7"/>
      <c r="B563" s="2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7"/>
      <c r="B564" s="2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7"/>
      <c r="B565" s="2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7"/>
      <c r="B566" s="2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7"/>
      <c r="B567" s="2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7"/>
      <c r="B568" s="2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7"/>
      <c r="B569" s="2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7"/>
      <c r="B570" s="2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7"/>
      <c r="B571" s="2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7"/>
      <c r="B572" s="2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7"/>
      <c r="B573" s="2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7"/>
      <c r="B574" s="2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7"/>
      <c r="B575" s="2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7"/>
      <c r="B576" s="2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7"/>
      <c r="B577" s="2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7"/>
      <c r="B578" s="2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7"/>
      <c r="B579" s="2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7"/>
      <c r="B580" s="2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7"/>
      <c r="B581" s="2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7"/>
      <c r="B582" s="2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7"/>
      <c r="B583" s="2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7"/>
      <c r="B584" s="2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7"/>
      <c r="B585" s="2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7"/>
      <c r="B586" s="2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7"/>
      <c r="B587" s="2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7"/>
      <c r="B588" s="2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7"/>
      <c r="B589" s="2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7"/>
      <c r="B590" s="2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7"/>
      <c r="B591" s="2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7"/>
      <c r="B592" s="2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7"/>
      <c r="B593" s="2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7"/>
      <c r="B594" s="2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7"/>
      <c r="B595" s="2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7"/>
      <c r="B596" s="2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7"/>
      <c r="B597" s="2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7"/>
      <c r="B598" s="2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7"/>
      <c r="B599" s="2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7"/>
      <c r="B600" s="2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7"/>
      <c r="B601" s="2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7"/>
      <c r="B602" s="2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7"/>
      <c r="B603" s="2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7"/>
      <c r="B604" s="2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7"/>
      <c r="B605" s="2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7"/>
      <c r="B606" s="2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7"/>
      <c r="B607" s="2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7"/>
      <c r="B608" s="2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7"/>
      <c r="B609" s="2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7"/>
      <c r="B610" s="2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7"/>
      <c r="B611" s="2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7"/>
      <c r="B612" s="2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7"/>
      <c r="B613" s="2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7"/>
      <c r="B614" s="2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7"/>
      <c r="B615" s="2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7"/>
      <c r="B616" s="2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7"/>
      <c r="B617" s="2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7"/>
      <c r="B618" s="2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7"/>
      <c r="B619" s="2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7"/>
      <c r="B620" s="2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7"/>
      <c r="B621" s="2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7"/>
      <c r="B622" s="2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7"/>
      <c r="B623" s="2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7"/>
      <c r="B624" s="2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7"/>
      <c r="B625" s="2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7"/>
      <c r="B626" s="2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7"/>
      <c r="B627" s="2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7"/>
      <c r="B628" s="2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7"/>
      <c r="B629" s="2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7"/>
      <c r="B630" s="2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7"/>
      <c r="B631" s="2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7"/>
      <c r="B632" s="2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7"/>
      <c r="B633" s="2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7"/>
      <c r="B634" s="2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7"/>
      <c r="B635" s="2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7"/>
      <c r="B636" s="2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7"/>
      <c r="B637" s="2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7"/>
      <c r="B638" s="2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7"/>
      <c r="B639" s="2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7"/>
      <c r="B640" s="2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7"/>
      <c r="B641" s="2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7"/>
      <c r="B642" s="2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7"/>
      <c r="B643" s="2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7"/>
      <c r="B644" s="2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7"/>
      <c r="B645" s="2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7"/>
      <c r="B646" s="2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7"/>
      <c r="B647" s="2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7"/>
      <c r="B648" s="2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7"/>
      <c r="B649" s="2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7"/>
      <c r="B650" s="2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7"/>
      <c r="B651" s="2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7"/>
      <c r="B652" s="2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7"/>
      <c r="B653" s="2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7"/>
      <c r="B654" s="2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7"/>
      <c r="B655" s="2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7"/>
      <c r="B656" s="2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7"/>
      <c r="B657" s="2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7"/>
      <c r="B658" s="2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7"/>
      <c r="B659" s="2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7"/>
      <c r="B660" s="2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7"/>
      <c r="B661" s="2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7"/>
      <c r="B662" s="2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7"/>
      <c r="B663" s="2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7"/>
      <c r="B664" s="2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7"/>
      <c r="B665" s="2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7"/>
      <c r="B666" s="2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7"/>
      <c r="B667" s="2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7"/>
      <c r="B668" s="2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7"/>
      <c r="B669" s="2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7"/>
      <c r="B670" s="2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7"/>
      <c r="B671" s="2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7"/>
      <c r="B672" s="2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7"/>
      <c r="B673" s="2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7"/>
      <c r="B674" s="2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7"/>
      <c r="B675" s="2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7"/>
      <c r="B676" s="2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7"/>
      <c r="B677" s="2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7"/>
      <c r="B678" s="2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7"/>
      <c r="B679" s="2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7"/>
      <c r="B680" s="2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7"/>
      <c r="B681" s="2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7"/>
      <c r="B682" s="2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7"/>
      <c r="B683" s="2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7"/>
      <c r="B684" s="2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7"/>
      <c r="B685" s="2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7"/>
      <c r="B686" s="2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7"/>
      <c r="B687" s="2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7"/>
      <c r="B688" s="2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7"/>
      <c r="B689" s="2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7"/>
      <c r="B690" s="2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7"/>
      <c r="B691" s="2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7"/>
      <c r="B692" s="2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7"/>
      <c r="B693" s="2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7"/>
      <c r="B694" s="2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7"/>
      <c r="B695" s="2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7"/>
      <c r="B696" s="2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7"/>
      <c r="B697" s="2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7"/>
      <c r="B698" s="2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7"/>
      <c r="B699" s="2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7"/>
      <c r="B700" s="2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7"/>
      <c r="B701" s="2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7"/>
      <c r="B702" s="2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7"/>
      <c r="B703" s="2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7"/>
      <c r="B704" s="2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7"/>
      <c r="B705" s="2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7"/>
      <c r="B706" s="2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7"/>
      <c r="B707" s="2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7"/>
      <c r="B708" s="2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7"/>
      <c r="B709" s="2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7"/>
      <c r="B710" s="2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7"/>
      <c r="B711" s="2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7"/>
      <c r="B712" s="2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7"/>
      <c r="B713" s="2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7"/>
      <c r="B714" s="2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7"/>
      <c r="B715" s="2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7"/>
      <c r="B716" s="2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7"/>
      <c r="B717" s="2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7"/>
      <c r="B718" s="2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7"/>
      <c r="B719" s="2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7"/>
      <c r="B720" s="2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7"/>
      <c r="B721" s="2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7"/>
      <c r="B722" s="2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7"/>
      <c r="B723" s="2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7"/>
      <c r="B724" s="2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7"/>
      <c r="B725" s="2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7"/>
      <c r="B726" s="2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7"/>
      <c r="B727" s="2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7"/>
      <c r="B728" s="2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7"/>
      <c r="B729" s="2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7"/>
      <c r="B730" s="2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7"/>
      <c r="B731" s="2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7"/>
      <c r="B732" s="2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7"/>
      <c r="B733" s="2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7"/>
      <c r="B734" s="2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7"/>
      <c r="B735" s="2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7"/>
      <c r="B736" s="2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7"/>
      <c r="B737" s="2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7"/>
      <c r="B738" s="2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7"/>
      <c r="B739" s="2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7"/>
      <c r="B740" s="2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7"/>
      <c r="B741" s="2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7"/>
      <c r="B742" s="2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7"/>
      <c r="B743" s="2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7"/>
      <c r="B744" s="2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7"/>
      <c r="B745" s="2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7"/>
      <c r="B746" s="2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7"/>
      <c r="B747" s="2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7"/>
      <c r="B748" s="2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7"/>
      <c r="B749" s="2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7"/>
      <c r="B750" s="2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7"/>
      <c r="B751" s="2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7"/>
      <c r="B752" s="2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7"/>
      <c r="B753" s="2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7"/>
      <c r="B754" s="2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7"/>
      <c r="B755" s="2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7"/>
      <c r="B756" s="2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7"/>
      <c r="B757" s="2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7"/>
      <c r="B758" s="2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7"/>
      <c r="B759" s="2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7"/>
      <c r="B760" s="2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7"/>
      <c r="B761" s="2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7"/>
      <c r="B762" s="2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7"/>
      <c r="B763" s="2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7"/>
      <c r="B764" s="2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7"/>
      <c r="B765" s="2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7"/>
      <c r="B766" s="2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7"/>
      <c r="B767" s="2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7"/>
      <c r="B768" s="2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7"/>
      <c r="B769" s="2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7"/>
      <c r="B770" s="2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7"/>
      <c r="B771" s="2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7"/>
      <c r="B772" s="2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7"/>
      <c r="B773" s="2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7"/>
      <c r="B774" s="2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7"/>
      <c r="B775" s="2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7"/>
      <c r="B776" s="2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7"/>
      <c r="B777" s="2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7"/>
      <c r="B778" s="2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7"/>
      <c r="B779" s="2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7"/>
      <c r="B780" s="2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7"/>
      <c r="B781" s="2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7"/>
      <c r="B782" s="2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7"/>
      <c r="B783" s="2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7"/>
      <c r="B784" s="2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7"/>
      <c r="B785" s="2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7"/>
      <c r="B786" s="2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7"/>
      <c r="B787" s="2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7"/>
      <c r="B788" s="2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7"/>
      <c r="B789" s="2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7"/>
      <c r="B790" s="2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7"/>
      <c r="B791" s="2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7"/>
      <c r="B792" s="2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7"/>
      <c r="B793" s="2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7"/>
      <c r="B794" s="2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7"/>
      <c r="B795" s="2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7"/>
      <c r="B796" s="2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7"/>
      <c r="B797" s="2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7"/>
      <c r="B798" s="2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7"/>
      <c r="B799" s="2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7"/>
      <c r="B800" s="2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7"/>
      <c r="B801" s="2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7"/>
      <c r="B802" s="2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7"/>
      <c r="B803" s="2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7"/>
      <c r="B804" s="2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7"/>
      <c r="B805" s="2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7"/>
      <c r="B806" s="2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7"/>
      <c r="B807" s="2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7"/>
      <c r="B808" s="2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7"/>
      <c r="B809" s="2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7"/>
      <c r="B810" s="2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7"/>
      <c r="B811" s="2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7"/>
      <c r="B812" s="2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7"/>
      <c r="B813" s="2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7"/>
      <c r="B814" s="2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7"/>
      <c r="B815" s="2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7"/>
      <c r="B816" s="2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7"/>
      <c r="B817" s="2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7"/>
      <c r="B818" s="2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7"/>
      <c r="B819" s="2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7"/>
      <c r="B820" s="2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7"/>
      <c r="B821" s="2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7"/>
      <c r="B822" s="2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7"/>
      <c r="B823" s="2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7"/>
      <c r="B824" s="2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7"/>
      <c r="B825" s="2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7"/>
      <c r="B826" s="2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7"/>
      <c r="B827" s="2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7"/>
      <c r="B828" s="2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7"/>
      <c r="B829" s="2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7"/>
      <c r="B830" s="2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7"/>
      <c r="B831" s="2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7"/>
      <c r="B832" s="2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7"/>
      <c r="B833" s="2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7"/>
      <c r="B834" s="2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7"/>
      <c r="B835" s="2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7"/>
      <c r="B836" s="2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7"/>
      <c r="B837" s="2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7"/>
      <c r="B838" s="2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7"/>
      <c r="B839" s="2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7"/>
      <c r="B840" s="2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7"/>
      <c r="B841" s="2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7"/>
      <c r="B842" s="2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7"/>
      <c r="B843" s="2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7"/>
      <c r="B844" s="2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7"/>
      <c r="B845" s="2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7"/>
      <c r="B846" s="2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7"/>
      <c r="B847" s="2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7"/>
      <c r="B848" s="2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7"/>
      <c r="B849" s="2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7"/>
      <c r="B850" s="2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7"/>
      <c r="B851" s="2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7"/>
      <c r="B852" s="2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7"/>
      <c r="B853" s="2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7"/>
      <c r="B854" s="2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7"/>
      <c r="B855" s="2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7"/>
      <c r="B856" s="2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7"/>
      <c r="B857" s="2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7"/>
      <c r="B858" s="2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7"/>
      <c r="B859" s="2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7"/>
      <c r="B860" s="2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7"/>
      <c r="B861" s="2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7"/>
      <c r="B862" s="2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7"/>
      <c r="B863" s="2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7"/>
      <c r="B864" s="2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7"/>
      <c r="B865" s="2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7"/>
      <c r="B866" s="2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7"/>
      <c r="B867" s="2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7"/>
      <c r="B868" s="2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7"/>
      <c r="B869" s="2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7"/>
      <c r="B870" s="2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7"/>
      <c r="B871" s="2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7"/>
      <c r="B872" s="2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7"/>
      <c r="B873" s="2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7"/>
      <c r="B874" s="2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7"/>
      <c r="B875" s="2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7"/>
      <c r="B876" s="2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7"/>
      <c r="B877" s="2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7"/>
      <c r="B878" s="2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7"/>
      <c r="B879" s="2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7"/>
      <c r="B880" s="2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7"/>
      <c r="B881" s="2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7"/>
      <c r="B882" s="2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7"/>
      <c r="B883" s="2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7"/>
      <c r="B884" s="2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7"/>
      <c r="B885" s="2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7"/>
      <c r="B886" s="2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7"/>
      <c r="B887" s="2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7"/>
      <c r="B888" s="2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7"/>
      <c r="B889" s="2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7"/>
      <c r="B890" s="2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7"/>
      <c r="B891" s="2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7"/>
      <c r="B892" s="2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7"/>
      <c r="B893" s="2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7"/>
      <c r="B894" s="2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7"/>
      <c r="B895" s="2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7"/>
      <c r="B896" s="2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7"/>
      <c r="B897" s="2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7"/>
      <c r="B898" s="2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7"/>
      <c r="B899" s="2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7"/>
      <c r="B900" s="2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7"/>
      <c r="B901" s="2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7"/>
      <c r="B902" s="2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7"/>
      <c r="B903" s="2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7"/>
      <c r="B904" s="2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7"/>
      <c r="B905" s="2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7"/>
      <c r="B906" s="2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7"/>
      <c r="B907" s="2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7"/>
      <c r="B908" s="2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7"/>
      <c r="B909" s="2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7"/>
      <c r="B910" s="2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7"/>
      <c r="B911" s="2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7"/>
      <c r="B912" s="2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7"/>
      <c r="B913" s="2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7"/>
      <c r="B914" s="2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7"/>
      <c r="B915" s="2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7"/>
      <c r="B916" s="2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7"/>
      <c r="B917" s="2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7"/>
      <c r="B918" s="2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7"/>
      <c r="B919" s="2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7"/>
      <c r="B920" s="2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7"/>
      <c r="B921" s="2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7"/>
      <c r="B922" s="2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7"/>
      <c r="B923" s="2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7"/>
      <c r="B924" s="2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7"/>
      <c r="B925" s="2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7"/>
      <c r="B926" s="2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7"/>
      <c r="B927" s="2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7"/>
      <c r="B928" s="2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7"/>
      <c r="B929" s="2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7"/>
      <c r="B930" s="2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7"/>
      <c r="B931" s="2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7"/>
      <c r="B932" s="2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7"/>
      <c r="B933" s="2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7"/>
      <c r="B934" s="2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7"/>
      <c r="B935" s="2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7"/>
      <c r="B936" s="2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7"/>
      <c r="B937" s="2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7"/>
      <c r="B938" s="2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7"/>
      <c r="B939" s="2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7"/>
      <c r="B940" s="2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7"/>
      <c r="B941" s="2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7"/>
      <c r="B942" s="2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7"/>
      <c r="B943" s="2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7"/>
      <c r="B944" s="2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7"/>
      <c r="B945" s="2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7"/>
      <c r="B946" s="2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7"/>
      <c r="B947" s="2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7"/>
      <c r="B948" s="2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7"/>
      <c r="B949" s="2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7"/>
      <c r="B950" s="2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7"/>
      <c r="B951" s="2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7"/>
      <c r="B952" s="2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7"/>
      <c r="B953" s="2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7"/>
      <c r="B954" s="2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7"/>
      <c r="B955" s="2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7"/>
      <c r="B956" s="2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7"/>
      <c r="B957" s="2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7"/>
      <c r="B958" s="2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7"/>
      <c r="B959" s="2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7"/>
      <c r="B960" s="2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7"/>
      <c r="B961" s="2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7"/>
      <c r="B962" s="2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7"/>
      <c r="B963" s="2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7"/>
      <c r="B964" s="2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7"/>
      <c r="B965" s="2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7"/>
      <c r="B966" s="2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7"/>
      <c r="B967" s="2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7"/>
      <c r="B968" s="2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7"/>
      <c r="B969" s="2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7"/>
      <c r="B970" s="2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7"/>
      <c r="B971" s="2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7"/>
      <c r="B972" s="2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7"/>
      <c r="B973" s="2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7"/>
      <c r="B974" s="2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7"/>
      <c r="B975" s="2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7"/>
      <c r="B976" s="2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7"/>
      <c r="B977" s="2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7"/>
      <c r="B978" s="2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7"/>
      <c r="B979" s="2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7"/>
      <c r="B980" s="2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7"/>
      <c r="B981" s="2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7"/>
      <c r="B982" s="2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7"/>
      <c r="B983" s="2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7"/>
      <c r="B984" s="2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7"/>
      <c r="B985" s="2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7"/>
      <c r="B986" s="2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7"/>
      <c r="B987" s="2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7"/>
      <c r="B988" s="2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7"/>
      <c r="B989" s="2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7"/>
      <c r="B990" s="2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7"/>
      <c r="B991" s="2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7"/>
      <c r="B992" s="2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7"/>
      <c r="B993" s="2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7"/>
      <c r="B994" s="2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7"/>
      <c r="B995" s="2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7"/>
      <c r="B996" s="2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7"/>
      <c r="B997" s="2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7"/>
      <c r="B998" s="2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7"/>
      <c r="B999" s="2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7"/>
      <c r="B1000" s="2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A6"/>
  </mergeCells>
  <printOptions/>
  <pageMargins bottom="0.7874015748031497" footer="0.0" header="0.0" left="0.5118110236220472" right="0.5118110236220472" top="0.5905511811023623"/>
  <pageSetup paperSize="9" orientation="portrait"/>
  <rowBreaks count="1" manualBreakCount="1">
    <brk id="2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2" max="2" width="80.14"/>
  </cols>
  <sheetData>
    <row r="1">
      <c r="A1" s="11" t="s">
        <v>7</v>
      </c>
      <c r="B1" s="12"/>
    </row>
    <row r="2">
      <c r="A2" s="14" t="s">
        <v>8</v>
      </c>
      <c r="B2" s="15" t="s">
        <v>38</v>
      </c>
    </row>
    <row r="3">
      <c r="A3" s="14" t="s">
        <v>10</v>
      </c>
      <c r="B3" s="16">
        <f>42000000+9*1000000</f>
        <v>51000000</v>
      </c>
    </row>
    <row r="7">
      <c r="A7" s="29" t="s">
        <v>39</v>
      </c>
      <c r="B7" s="30">
        <v>5.1E7</v>
      </c>
    </row>
    <row r="8">
      <c r="A8" s="29" t="s">
        <v>40</v>
      </c>
      <c r="B8" s="31">
        <f>B7</f>
        <v>51000000</v>
      </c>
    </row>
    <row r="9">
      <c r="A9" s="29" t="s">
        <v>41</v>
      </c>
      <c r="B9" s="30">
        <v>3.1E7</v>
      </c>
    </row>
    <row r="10">
      <c r="A10" s="29" t="s">
        <v>42</v>
      </c>
      <c r="B10" s="30">
        <v>1.0E7</v>
      </c>
    </row>
    <row r="11">
      <c r="A11" s="29" t="s">
        <v>43</v>
      </c>
      <c r="B11" s="32">
        <v>0.34</v>
      </c>
    </row>
    <row r="14">
      <c r="A14" s="33" t="s">
        <v>44</v>
      </c>
      <c r="B14" s="34">
        <f>(1-B11)*(B8-B9)+B11*B10</f>
        <v>16600000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93.14"/>
    <col customWidth="1" min="4" max="4" width="21.14"/>
    <col customWidth="1" min="5" max="5" width="23.86"/>
    <col customWidth="1" min="6" max="6" width="27.86"/>
    <col customWidth="1" min="7" max="7" width="21.29"/>
  </cols>
  <sheetData>
    <row r="1">
      <c r="A1" s="11" t="s">
        <v>13</v>
      </c>
      <c r="B1" s="12"/>
    </row>
    <row r="2">
      <c r="A2" s="14" t="s">
        <v>8</v>
      </c>
      <c r="B2" s="19" t="s">
        <v>45</v>
      </c>
    </row>
    <row r="3">
      <c r="A3" s="14" t="s">
        <v>10</v>
      </c>
      <c r="B3" s="16">
        <f>100000000+9*1000000</f>
        <v>109000000</v>
      </c>
    </row>
    <row r="7">
      <c r="A7" s="35" t="s">
        <v>46</v>
      </c>
      <c r="B7" s="36">
        <v>1.09E8</v>
      </c>
      <c r="E7" s="35" t="s">
        <v>47</v>
      </c>
      <c r="F7" s="37">
        <f>B11*(B8-B10-F11)</f>
        <v>25347000</v>
      </c>
    </row>
    <row r="8">
      <c r="A8" s="35" t="s">
        <v>48</v>
      </c>
      <c r="B8" s="37">
        <v>1.0E8</v>
      </c>
      <c r="E8" s="35" t="s">
        <v>49</v>
      </c>
      <c r="F8" s="38">
        <f>B8-B10</f>
        <v>80000000</v>
      </c>
      <c r="G8" s="39" t="s">
        <v>50</v>
      </c>
    </row>
    <row r="9">
      <c r="A9" s="35" t="s">
        <v>51</v>
      </c>
      <c r="B9" s="40">
        <v>20.0</v>
      </c>
      <c r="E9" s="35" t="s">
        <v>52</v>
      </c>
      <c r="F9" s="38">
        <f t="array" ref="F9">D16+NPV(B12,D17:D36)</f>
        <v>488555489.9</v>
      </c>
    </row>
    <row r="10">
      <c r="A10" s="35" t="s">
        <v>53</v>
      </c>
      <c r="B10" s="37">
        <v>2.0E7</v>
      </c>
      <c r="E10" s="35" t="s">
        <v>54</v>
      </c>
      <c r="F10" s="38">
        <f t="array" ref="F10">D16+NPV(B12,E17:E36)</f>
        <v>299227502.4</v>
      </c>
    </row>
    <row r="11">
      <c r="A11" s="35" t="s">
        <v>47</v>
      </c>
      <c r="B11" s="41">
        <v>0.34</v>
      </c>
      <c r="E11" s="35" t="s">
        <v>55</v>
      </c>
      <c r="F11" s="42">
        <f>B7/B9</f>
        <v>5450000</v>
      </c>
      <c r="G11" s="39" t="s">
        <v>56</v>
      </c>
    </row>
    <row r="12">
      <c r="A12" s="35" t="s">
        <v>57</v>
      </c>
      <c r="B12" s="41">
        <v>0.12</v>
      </c>
      <c r="E12" s="43" t="s">
        <v>58</v>
      </c>
      <c r="F12" s="44">
        <f>F9/F10</f>
        <v>1.632722547</v>
      </c>
    </row>
    <row r="15">
      <c r="C15" s="45" t="s">
        <v>59</v>
      </c>
      <c r="D15" s="46" t="s">
        <v>60</v>
      </c>
      <c r="E15" s="47" t="s">
        <v>61</v>
      </c>
    </row>
    <row r="16">
      <c r="C16" s="48">
        <v>0.0</v>
      </c>
      <c r="D16" s="49">
        <f>-B7</f>
        <v>-109000000</v>
      </c>
      <c r="E16" s="49"/>
    </row>
    <row r="17">
      <c r="C17" s="48">
        <v>1.0</v>
      </c>
      <c r="D17" s="50">
        <f t="shared" ref="D17:D36" si="1">$F$8</f>
        <v>80000000</v>
      </c>
      <c r="E17" s="50">
        <f t="shared" ref="E17:E36" si="2">D17-$F$7</f>
        <v>54653000</v>
      </c>
    </row>
    <row r="18">
      <c r="C18" s="48">
        <v>2.0</v>
      </c>
      <c r="D18" s="50">
        <f t="shared" si="1"/>
        <v>80000000</v>
      </c>
      <c r="E18" s="50">
        <f t="shared" si="2"/>
        <v>54653000</v>
      </c>
    </row>
    <row r="19">
      <c r="C19" s="48">
        <v>3.0</v>
      </c>
      <c r="D19" s="50">
        <f t="shared" si="1"/>
        <v>80000000</v>
      </c>
      <c r="E19" s="50">
        <f t="shared" si="2"/>
        <v>54653000</v>
      </c>
    </row>
    <row r="20">
      <c r="C20" s="48">
        <v>4.0</v>
      </c>
      <c r="D20" s="50">
        <f t="shared" si="1"/>
        <v>80000000</v>
      </c>
      <c r="E20" s="50">
        <f t="shared" si="2"/>
        <v>54653000</v>
      </c>
    </row>
    <row r="21">
      <c r="C21" s="48">
        <v>5.0</v>
      </c>
      <c r="D21" s="50">
        <f t="shared" si="1"/>
        <v>80000000</v>
      </c>
      <c r="E21" s="50">
        <f t="shared" si="2"/>
        <v>54653000</v>
      </c>
    </row>
    <row r="22">
      <c r="C22" s="48">
        <v>6.0</v>
      </c>
      <c r="D22" s="50">
        <f t="shared" si="1"/>
        <v>80000000</v>
      </c>
      <c r="E22" s="50">
        <f t="shared" si="2"/>
        <v>54653000</v>
      </c>
    </row>
    <row r="23">
      <c r="C23" s="48">
        <v>7.0</v>
      </c>
      <c r="D23" s="50">
        <f t="shared" si="1"/>
        <v>80000000</v>
      </c>
      <c r="E23" s="50">
        <f t="shared" si="2"/>
        <v>54653000</v>
      </c>
    </row>
    <row r="24">
      <c r="C24" s="48">
        <v>8.0</v>
      </c>
      <c r="D24" s="50">
        <f t="shared" si="1"/>
        <v>80000000</v>
      </c>
      <c r="E24" s="50">
        <f t="shared" si="2"/>
        <v>54653000</v>
      </c>
    </row>
    <row r="25">
      <c r="C25" s="48">
        <v>9.0</v>
      </c>
      <c r="D25" s="50">
        <f t="shared" si="1"/>
        <v>80000000</v>
      </c>
      <c r="E25" s="50">
        <f t="shared" si="2"/>
        <v>54653000</v>
      </c>
    </row>
    <row r="26">
      <c r="C26" s="48">
        <v>10.0</v>
      </c>
      <c r="D26" s="50">
        <f t="shared" si="1"/>
        <v>80000000</v>
      </c>
      <c r="E26" s="50">
        <f t="shared" si="2"/>
        <v>54653000</v>
      </c>
    </row>
    <row r="27">
      <c r="C27" s="48">
        <v>11.0</v>
      </c>
      <c r="D27" s="50">
        <f t="shared" si="1"/>
        <v>80000000</v>
      </c>
      <c r="E27" s="50">
        <f t="shared" si="2"/>
        <v>54653000</v>
      </c>
    </row>
    <row r="28">
      <c r="C28" s="48">
        <v>12.0</v>
      </c>
      <c r="D28" s="50">
        <f t="shared" si="1"/>
        <v>80000000</v>
      </c>
      <c r="E28" s="50">
        <f t="shared" si="2"/>
        <v>54653000</v>
      </c>
    </row>
    <row r="29">
      <c r="C29" s="48">
        <v>13.0</v>
      </c>
      <c r="D29" s="50">
        <f t="shared" si="1"/>
        <v>80000000</v>
      </c>
      <c r="E29" s="50">
        <f t="shared" si="2"/>
        <v>54653000</v>
      </c>
    </row>
    <row r="30">
      <c r="C30" s="48">
        <v>14.0</v>
      </c>
      <c r="D30" s="50">
        <f t="shared" si="1"/>
        <v>80000000</v>
      </c>
      <c r="E30" s="50">
        <f t="shared" si="2"/>
        <v>54653000</v>
      </c>
    </row>
    <row r="31">
      <c r="C31" s="48">
        <v>15.0</v>
      </c>
      <c r="D31" s="50">
        <f t="shared" si="1"/>
        <v>80000000</v>
      </c>
      <c r="E31" s="50">
        <f t="shared" si="2"/>
        <v>54653000</v>
      </c>
    </row>
    <row r="32">
      <c r="C32" s="48">
        <v>16.0</v>
      </c>
      <c r="D32" s="50">
        <f t="shared" si="1"/>
        <v>80000000</v>
      </c>
      <c r="E32" s="50">
        <f t="shared" si="2"/>
        <v>54653000</v>
      </c>
    </row>
    <row r="33">
      <c r="C33" s="48">
        <v>17.0</v>
      </c>
      <c r="D33" s="50">
        <f t="shared" si="1"/>
        <v>80000000</v>
      </c>
      <c r="E33" s="50">
        <f t="shared" si="2"/>
        <v>54653000</v>
      </c>
    </row>
    <row r="34">
      <c r="C34" s="48">
        <v>18.0</v>
      </c>
      <c r="D34" s="50">
        <f t="shared" si="1"/>
        <v>80000000</v>
      </c>
      <c r="E34" s="50">
        <f t="shared" si="2"/>
        <v>54653000</v>
      </c>
    </row>
    <row r="35">
      <c r="C35" s="48">
        <v>19.0</v>
      </c>
      <c r="D35" s="50">
        <f t="shared" si="1"/>
        <v>80000000</v>
      </c>
      <c r="E35" s="50">
        <f t="shared" si="2"/>
        <v>54653000</v>
      </c>
    </row>
    <row r="36">
      <c r="C36" s="48">
        <v>20.0</v>
      </c>
      <c r="D36" s="50">
        <f t="shared" si="1"/>
        <v>80000000</v>
      </c>
      <c r="E36" s="50">
        <f t="shared" si="2"/>
        <v>54653000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2" max="2" width="87.14"/>
    <col customWidth="1" min="3" max="3" width="21.57"/>
    <col customWidth="1" min="4" max="4" width="23.57"/>
    <col customWidth="1" min="5" max="5" width="25.71"/>
  </cols>
  <sheetData>
    <row r="1">
      <c r="A1" s="11" t="s">
        <v>16</v>
      </c>
      <c r="B1" s="12"/>
    </row>
    <row r="2">
      <c r="A2" s="14" t="s">
        <v>8</v>
      </c>
      <c r="B2" s="19" t="s">
        <v>62</v>
      </c>
    </row>
    <row r="3">
      <c r="A3" s="14" t="s">
        <v>10</v>
      </c>
      <c r="B3" s="16">
        <f>40000000+9*500000</f>
        <v>44500000</v>
      </c>
    </row>
    <row r="8">
      <c r="A8" s="51" t="s">
        <v>63</v>
      </c>
      <c r="B8" s="42">
        <v>2000000.0</v>
      </c>
      <c r="D8" s="52" t="s">
        <v>64</v>
      </c>
      <c r="E8" s="53">
        <f>B11*B8</f>
        <v>60000000</v>
      </c>
    </row>
    <row r="9">
      <c r="A9" s="51" t="s">
        <v>51</v>
      </c>
      <c r="B9" s="54">
        <v>20.0</v>
      </c>
      <c r="D9" s="55" t="s">
        <v>65</v>
      </c>
      <c r="E9" s="56">
        <v>34.43359375</v>
      </c>
    </row>
    <row r="10">
      <c r="A10" s="51" t="s">
        <v>46</v>
      </c>
      <c r="B10" s="57">
        <v>4.45E7</v>
      </c>
    </row>
    <row r="11">
      <c r="A11" s="51" t="s">
        <v>66</v>
      </c>
      <c r="B11" s="54">
        <v>30.0</v>
      </c>
    </row>
    <row r="12">
      <c r="A12" s="51" t="s">
        <v>67</v>
      </c>
      <c r="B12" s="58">
        <v>0.15</v>
      </c>
      <c r="D12" s="51" t="s">
        <v>68</v>
      </c>
      <c r="E12" s="59">
        <f>IRR(D19:D29)</f>
        <v>0.1500139284</v>
      </c>
    </row>
    <row r="14">
      <c r="B14" s="60"/>
    </row>
    <row r="16">
      <c r="B16" s="61"/>
    </row>
    <row r="18">
      <c r="A18" s="45" t="s">
        <v>59</v>
      </c>
      <c r="B18" s="46" t="s">
        <v>69</v>
      </c>
      <c r="C18" s="46" t="s">
        <v>70</v>
      </c>
      <c r="D18" s="46" t="s">
        <v>71</v>
      </c>
    </row>
    <row r="19">
      <c r="A19" s="48">
        <v>0.0</v>
      </c>
      <c r="B19" s="62"/>
      <c r="C19" s="49">
        <f>B10</f>
        <v>44500000</v>
      </c>
      <c r="D19" s="63">
        <f>-C19</f>
        <v>-44500000</v>
      </c>
    </row>
    <row r="20">
      <c r="A20" s="48">
        <v>1.0</v>
      </c>
      <c r="B20" s="50">
        <f t="shared" ref="B20:B29" si="1">B$8*$E$9</f>
        <v>68867187.5</v>
      </c>
      <c r="C20" s="49">
        <f t="shared" ref="C20:C29" si="2">$E$8</f>
        <v>60000000</v>
      </c>
      <c r="D20" s="50">
        <f t="shared" ref="D20:D29" si="3">B20-C20</f>
        <v>8867187.5</v>
      </c>
    </row>
    <row r="21">
      <c r="A21" s="48">
        <v>2.0</v>
      </c>
      <c r="B21" s="50">
        <f t="shared" si="1"/>
        <v>68867187.5</v>
      </c>
      <c r="C21" s="49">
        <f t="shared" si="2"/>
        <v>60000000</v>
      </c>
      <c r="D21" s="50">
        <f t="shared" si="3"/>
        <v>8867187.5</v>
      </c>
    </row>
    <row r="22">
      <c r="A22" s="48">
        <v>3.0</v>
      </c>
      <c r="B22" s="50">
        <f t="shared" si="1"/>
        <v>68867187.5</v>
      </c>
      <c r="C22" s="49">
        <f t="shared" si="2"/>
        <v>60000000</v>
      </c>
      <c r="D22" s="50">
        <f t="shared" si="3"/>
        <v>8867187.5</v>
      </c>
    </row>
    <row r="23">
      <c r="A23" s="48">
        <v>4.0</v>
      </c>
      <c r="B23" s="50">
        <f t="shared" si="1"/>
        <v>68867187.5</v>
      </c>
      <c r="C23" s="49">
        <f t="shared" si="2"/>
        <v>60000000</v>
      </c>
      <c r="D23" s="50">
        <f t="shared" si="3"/>
        <v>8867187.5</v>
      </c>
    </row>
    <row r="24">
      <c r="A24" s="48">
        <v>5.0</v>
      </c>
      <c r="B24" s="50">
        <f t="shared" si="1"/>
        <v>68867187.5</v>
      </c>
      <c r="C24" s="49">
        <f t="shared" si="2"/>
        <v>60000000</v>
      </c>
      <c r="D24" s="50">
        <f t="shared" si="3"/>
        <v>8867187.5</v>
      </c>
    </row>
    <row r="25">
      <c r="A25" s="48">
        <v>6.0</v>
      </c>
      <c r="B25" s="50">
        <f t="shared" si="1"/>
        <v>68867187.5</v>
      </c>
      <c r="C25" s="49">
        <f t="shared" si="2"/>
        <v>60000000</v>
      </c>
      <c r="D25" s="50">
        <f t="shared" si="3"/>
        <v>8867187.5</v>
      </c>
    </row>
    <row r="26">
      <c r="A26" s="48">
        <v>7.0</v>
      </c>
      <c r="B26" s="50">
        <f t="shared" si="1"/>
        <v>68867187.5</v>
      </c>
      <c r="C26" s="49">
        <f t="shared" si="2"/>
        <v>60000000</v>
      </c>
      <c r="D26" s="50">
        <f t="shared" si="3"/>
        <v>8867187.5</v>
      </c>
    </row>
    <row r="27">
      <c r="A27" s="48">
        <v>8.0</v>
      </c>
      <c r="B27" s="50">
        <f t="shared" si="1"/>
        <v>68867187.5</v>
      </c>
      <c r="C27" s="49">
        <f t="shared" si="2"/>
        <v>60000000</v>
      </c>
      <c r="D27" s="50">
        <f t="shared" si="3"/>
        <v>8867187.5</v>
      </c>
    </row>
    <row r="28">
      <c r="A28" s="48">
        <v>9.0</v>
      </c>
      <c r="B28" s="50">
        <f t="shared" si="1"/>
        <v>68867187.5</v>
      </c>
      <c r="C28" s="49">
        <f t="shared" si="2"/>
        <v>60000000</v>
      </c>
      <c r="D28" s="50">
        <f t="shared" si="3"/>
        <v>8867187.5</v>
      </c>
    </row>
    <row r="29">
      <c r="A29" s="48">
        <v>10.0</v>
      </c>
      <c r="B29" s="50">
        <f t="shared" si="1"/>
        <v>68867187.5</v>
      </c>
      <c r="C29" s="49">
        <f t="shared" si="2"/>
        <v>60000000</v>
      </c>
      <c r="D29" s="50">
        <f t="shared" si="3"/>
        <v>8867187.5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2" max="2" width="85.0"/>
    <col customWidth="1" min="5" max="5" width="19.0"/>
    <col customWidth="1" min="6" max="6" width="21.0"/>
    <col customWidth="1" min="7" max="7" width="20.29"/>
    <col customWidth="1" min="8" max="8" width="18.71"/>
    <col customWidth="1" min="9" max="9" width="19.43"/>
    <col customWidth="1" min="10" max="10" width="19.14"/>
  </cols>
  <sheetData>
    <row r="1">
      <c r="A1" s="11" t="s">
        <v>19</v>
      </c>
      <c r="B1" s="12"/>
      <c r="C1" s="13"/>
      <c r="D1" s="13"/>
    </row>
    <row r="2">
      <c r="A2" s="14" t="s">
        <v>8</v>
      </c>
      <c r="B2" s="19" t="s">
        <v>72</v>
      </c>
      <c r="C2" s="3"/>
      <c r="D2" s="3"/>
    </row>
    <row r="3">
      <c r="A3" s="14" t="s">
        <v>10</v>
      </c>
      <c r="B3" s="16">
        <f>40000000+9*500000</f>
        <v>44500000</v>
      </c>
      <c r="C3" s="3"/>
      <c r="D3" s="3"/>
    </row>
    <row r="4">
      <c r="A4" s="64"/>
      <c r="B4" s="64"/>
      <c r="C4" s="65"/>
      <c r="D4" s="66" t="s">
        <v>73</v>
      </c>
      <c r="E4" s="66" t="s">
        <v>74</v>
      </c>
      <c r="F4" s="66" t="s">
        <v>75</v>
      </c>
      <c r="G4" s="66" t="s">
        <v>76</v>
      </c>
      <c r="H4" s="66" t="s">
        <v>77</v>
      </c>
      <c r="I4" s="66" t="s">
        <v>78</v>
      </c>
      <c r="J4" s="66" t="s">
        <v>49</v>
      </c>
    </row>
    <row r="5">
      <c r="A5" s="67" t="s">
        <v>68</v>
      </c>
      <c r="B5" s="68">
        <f>IRR(J5:J12)</f>
        <v>0.209450372</v>
      </c>
      <c r="C5" s="65"/>
      <c r="D5" s="69">
        <v>0.0</v>
      </c>
      <c r="E5" s="70">
        <f>B3</f>
        <v>44500000</v>
      </c>
      <c r="F5" s="70"/>
      <c r="G5" s="70"/>
      <c r="H5" s="70"/>
      <c r="I5" s="70"/>
      <c r="J5" s="70">
        <f>-E5</f>
        <v>-44500000</v>
      </c>
      <c r="K5" s="71"/>
    </row>
    <row r="6">
      <c r="A6" s="71"/>
      <c r="B6" s="71"/>
      <c r="C6" s="65"/>
      <c r="D6" s="69">
        <v>1.0</v>
      </c>
      <c r="E6" s="70"/>
      <c r="F6" s="70">
        <v>1.0E7</v>
      </c>
      <c r="G6" s="70">
        <f t="shared" ref="G6:G10" si="1">$E$5/5</f>
        <v>8900000</v>
      </c>
      <c r="H6" s="70">
        <f t="shared" ref="H6:H12" si="2">F6-G6</f>
        <v>1100000</v>
      </c>
      <c r="I6" s="70">
        <f t="shared" ref="I6:I12" si="3">34%*H6</f>
        <v>374000</v>
      </c>
      <c r="J6" s="70">
        <f t="shared" ref="J6:J12" si="4">F6-I6</f>
        <v>9626000</v>
      </c>
      <c r="K6" s="71"/>
    </row>
    <row r="7">
      <c r="A7" s="71"/>
      <c r="B7" s="71"/>
      <c r="C7" s="65"/>
      <c r="D7" s="69">
        <v>2.0</v>
      </c>
      <c r="E7" s="70" t="str">
        <f>B4</f>
        <v/>
      </c>
      <c r="F7" s="70">
        <v>1.2E7</v>
      </c>
      <c r="G7" s="70">
        <f t="shared" si="1"/>
        <v>8900000</v>
      </c>
      <c r="H7" s="70">
        <f t="shared" si="2"/>
        <v>3100000</v>
      </c>
      <c r="I7" s="70">
        <f t="shared" si="3"/>
        <v>1054000</v>
      </c>
      <c r="J7" s="70">
        <f t="shared" si="4"/>
        <v>10946000</v>
      </c>
      <c r="K7" s="71"/>
    </row>
    <row r="8">
      <c r="A8" s="71"/>
      <c r="B8" s="71"/>
      <c r="C8" s="65"/>
      <c r="D8" s="69">
        <v>3.0</v>
      </c>
      <c r="E8" s="70"/>
      <c r="F8" s="70">
        <v>1.5E7</v>
      </c>
      <c r="G8" s="70">
        <f t="shared" si="1"/>
        <v>8900000</v>
      </c>
      <c r="H8" s="70">
        <f t="shared" si="2"/>
        <v>6100000</v>
      </c>
      <c r="I8" s="70">
        <f t="shared" si="3"/>
        <v>2074000</v>
      </c>
      <c r="J8" s="70">
        <f t="shared" si="4"/>
        <v>12926000</v>
      </c>
      <c r="K8" s="71"/>
    </row>
    <row r="9">
      <c r="A9" s="71"/>
      <c r="B9" s="71"/>
      <c r="C9" s="65"/>
      <c r="D9" s="69">
        <v>4.0</v>
      </c>
      <c r="E9" s="70" t="str">
        <f t="shared" ref="E9:E12" si="5">B6</f>
        <v/>
      </c>
      <c r="F9" s="70">
        <v>1.7E7</v>
      </c>
      <c r="G9" s="70">
        <f t="shared" si="1"/>
        <v>8900000</v>
      </c>
      <c r="H9" s="70">
        <f t="shared" si="2"/>
        <v>8100000</v>
      </c>
      <c r="I9" s="70">
        <f t="shared" si="3"/>
        <v>2754000</v>
      </c>
      <c r="J9" s="70">
        <f t="shared" si="4"/>
        <v>14246000</v>
      </c>
      <c r="K9" s="71"/>
    </row>
    <row r="10">
      <c r="A10" s="71"/>
      <c r="B10" s="71"/>
      <c r="C10" s="65"/>
      <c r="D10" s="69">
        <v>5.0</v>
      </c>
      <c r="E10" s="70" t="str">
        <f t="shared" si="5"/>
        <v/>
      </c>
      <c r="F10" s="70">
        <v>2.0E7</v>
      </c>
      <c r="G10" s="70">
        <f t="shared" si="1"/>
        <v>8900000</v>
      </c>
      <c r="H10" s="70">
        <f t="shared" si="2"/>
        <v>11100000</v>
      </c>
      <c r="I10" s="70">
        <f t="shared" si="3"/>
        <v>3774000</v>
      </c>
      <c r="J10" s="70">
        <f t="shared" si="4"/>
        <v>16226000</v>
      </c>
      <c r="K10" s="71"/>
    </row>
    <row r="11">
      <c r="A11" s="71"/>
      <c r="B11" s="71"/>
      <c r="C11" s="65"/>
      <c r="D11" s="69">
        <v>6.0</v>
      </c>
      <c r="E11" s="70" t="str">
        <f t="shared" si="5"/>
        <v/>
      </c>
      <c r="F11" s="70">
        <v>2.2E7</v>
      </c>
      <c r="G11" s="70"/>
      <c r="H11" s="70">
        <f t="shared" si="2"/>
        <v>22000000</v>
      </c>
      <c r="I11" s="70">
        <f t="shared" si="3"/>
        <v>7480000</v>
      </c>
      <c r="J11" s="70">
        <f t="shared" si="4"/>
        <v>14520000</v>
      </c>
      <c r="K11" s="71"/>
    </row>
    <row r="12">
      <c r="A12" s="71"/>
      <c r="B12" s="71"/>
      <c r="C12" s="65"/>
      <c r="D12" s="69">
        <v>7.0</v>
      </c>
      <c r="E12" s="70" t="str">
        <f t="shared" si="5"/>
        <v/>
      </c>
      <c r="F12" s="70">
        <v>2.4E7</v>
      </c>
      <c r="G12" s="70"/>
      <c r="H12" s="70">
        <f t="shared" si="2"/>
        <v>24000000</v>
      </c>
      <c r="I12" s="70">
        <f t="shared" si="3"/>
        <v>8160000</v>
      </c>
      <c r="J12" s="70">
        <f t="shared" si="4"/>
        <v>15840000</v>
      </c>
      <c r="K12" s="71"/>
    </row>
    <row r="13">
      <c r="K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92.29"/>
    <col customWidth="1" min="5" max="5" width="43.71"/>
    <col customWidth="1" min="6" max="6" width="24.14"/>
  </cols>
  <sheetData>
    <row r="1">
      <c r="A1" s="11" t="s">
        <v>22</v>
      </c>
      <c r="B1" s="12"/>
    </row>
    <row r="2">
      <c r="A2" s="14" t="s">
        <v>8</v>
      </c>
      <c r="B2" s="15" t="s">
        <v>79</v>
      </c>
    </row>
    <row r="3">
      <c r="A3" s="14" t="s">
        <v>10</v>
      </c>
      <c r="B3" s="16">
        <f>40000000+9*500000</f>
        <v>44500000</v>
      </c>
      <c r="E3" s="72"/>
      <c r="F3" s="73" t="s">
        <v>47</v>
      </c>
    </row>
    <row r="4">
      <c r="E4" s="74" t="s">
        <v>80</v>
      </c>
      <c r="F4" s="75">
        <f>B10*(B7-B9-(B6/10))</f>
        <v>25687000</v>
      </c>
    </row>
    <row r="6">
      <c r="A6" s="29" t="s">
        <v>81</v>
      </c>
      <c r="B6" s="76">
        <v>4.45E7</v>
      </c>
      <c r="C6" s="77"/>
    </row>
    <row r="7">
      <c r="A7" s="29" t="s">
        <v>75</v>
      </c>
      <c r="B7" s="76">
        <v>1.0E8</v>
      </c>
      <c r="C7" s="77"/>
      <c r="E7" s="78"/>
      <c r="F7" s="79" t="s">
        <v>82</v>
      </c>
    </row>
    <row r="8">
      <c r="A8" s="29" t="s">
        <v>83</v>
      </c>
      <c r="B8" s="80">
        <v>10.0</v>
      </c>
      <c r="C8" s="80" t="s">
        <v>84</v>
      </c>
      <c r="E8" s="81" t="s">
        <v>85</v>
      </c>
      <c r="F8" s="82">
        <f>B7-B9-F4</f>
        <v>54313000</v>
      </c>
    </row>
    <row r="9">
      <c r="A9" s="29" t="s">
        <v>86</v>
      </c>
      <c r="B9" s="76">
        <v>2.0E7</v>
      </c>
      <c r="C9" s="77"/>
    </row>
    <row r="10">
      <c r="A10" s="29" t="s">
        <v>87</v>
      </c>
      <c r="B10" s="83">
        <v>0.34</v>
      </c>
      <c r="C10" s="77"/>
    </row>
    <row r="11">
      <c r="A11" s="29" t="s">
        <v>88</v>
      </c>
      <c r="B11" s="83">
        <v>0.12</v>
      </c>
      <c r="C11" s="80" t="s">
        <v>89</v>
      </c>
    </row>
    <row r="22">
      <c r="B22" s="84"/>
    </row>
    <row r="23">
      <c r="B23" s="84"/>
    </row>
    <row r="25">
      <c r="B25" s="84"/>
    </row>
    <row r="26">
      <c r="B26" s="85"/>
    </row>
    <row r="27">
      <c r="B27" s="8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75.71"/>
    <col customWidth="1" min="2" max="2" width="28.86"/>
    <col customWidth="1" min="5" max="5" width="21.86"/>
    <col customWidth="1" min="6" max="6" width="18.86"/>
    <col customWidth="1" min="7" max="7" width="19.71"/>
    <col customWidth="1" min="8" max="8" width="21.71"/>
    <col customWidth="1" min="12" max="12" width="19.14"/>
  </cols>
  <sheetData>
    <row r="1">
      <c r="A1" s="86" t="s">
        <v>90</v>
      </c>
      <c r="B1" s="64"/>
      <c r="C1" s="71"/>
      <c r="D1" s="64"/>
      <c r="E1" s="64"/>
      <c r="F1" s="64"/>
      <c r="G1" s="64"/>
      <c r="H1" s="64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87" t="s">
        <v>91</v>
      </c>
      <c r="B2" s="88">
        <f>1000000+9*50000</f>
        <v>1450000</v>
      </c>
      <c r="C2" s="65"/>
      <c r="D2" s="89" t="s">
        <v>59</v>
      </c>
      <c r="E2" s="89" t="s">
        <v>92</v>
      </c>
      <c r="F2" s="89" t="s">
        <v>93</v>
      </c>
      <c r="G2" s="89" t="s">
        <v>94</v>
      </c>
      <c r="H2" s="90" t="s">
        <v>71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64"/>
      <c r="B3" s="64"/>
      <c r="C3" s="65"/>
      <c r="D3" s="69">
        <v>0.0</v>
      </c>
      <c r="E3" s="70">
        <f>B4</f>
        <v>1450000</v>
      </c>
      <c r="F3" s="69"/>
      <c r="G3" s="69"/>
      <c r="H3" s="91">
        <f>-B4</f>
        <v>-1450000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92" t="s">
        <v>92</v>
      </c>
      <c r="B4" s="93">
        <v>1450000.0</v>
      </c>
      <c r="C4" s="65"/>
      <c r="D4" s="69">
        <v>1.0</v>
      </c>
      <c r="E4" s="69" t="s">
        <v>95</v>
      </c>
      <c r="F4" s="70">
        <f t="shared" ref="F4:F13" si="1">B$5</f>
        <v>4000000</v>
      </c>
      <c r="G4" s="70">
        <f t="shared" ref="G4:G13" si="2">B$6</f>
        <v>1500000</v>
      </c>
      <c r="H4" s="70">
        <f t="shared" ref="H4:H13" si="3">F4-G4</f>
        <v>2500000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92" t="s">
        <v>96</v>
      </c>
      <c r="B5" s="93">
        <v>4000000.0</v>
      </c>
      <c r="C5" s="65"/>
      <c r="D5" s="69">
        <v>2.0</v>
      </c>
      <c r="E5" s="69" t="s">
        <v>95</v>
      </c>
      <c r="F5" s="70">
        <f t="shared" si="1"/>
        <v>4000000</v>
      </c>
      <c r="G5" s="70">
        <f t="shared" si="2"/>
        <v>1500000</v>
      </c>
      <c r="H5" s="70">
        <f t="shared" si="3"/>
        <v>2500000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92" t="s">
        <v>97</v>
      </c>
      <c r="B6" s="93">
        <v>1500000.0</v>
      </c>
      <c r="C6" s="65"/>
      <c r="D6" s="69">
        <v>3.0</v>
      </c>
      <c r="E6" s="69" t="s">
        <v>95</v>
      </c>
      <c r="F6" s="70">
        <f t="shared" si="1"/>
        <v>4000000</v>
      </c>
      <c r="G6" s="70">
        <f t="shared" si="2"/>
        <v>1500000</v>
      </c>
      <c r="H6" s="70">
        <f t="shared" si="3"/>
        <v>2500000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92" t="s">
        <v>98</v>
      </c>
      <c r="B7" s="94">
        <v>10.0</v>
      </c>
      <c r="C7" s="65"/>
      <c r="D7" s="69">
        <v>4.0</v>
      </c>
      <c r="E7" s="69" t="s">
        <v>95</v>
      </c>
      <c r="F7" s="70">
        <f t="shared" si="1"/>
        <v>4000000</v>
      </c>
      <c r="G7" s="70">
        <f t="shared" si="2"/>
        <v>1500000</v>
      </c>
      <c r="H7" s="70">
        <f t="shared" si="3"/>
        <v>2500000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92" t="s">
        <v>99</v>
      </c>
      <c r="B8" s="95">
        <v>0.12</v>
      </c>
      <c r="C8" s="65"/>
      <c r="D8" s="69">
        <v>5.0</v>
      </c>
      <c r="E8" s="69" t="s">
        <v>95</v>
      </c>
      <c r="F8" s="70">
        <f t="shared" si="1"/>
        <v>4000000</v>
      </c>
      <c r="G8" s="70">
        <f t="shared" si="2"/>
        <v>1500000</v>
      </c>
      <c r="H8" s="70">
        <f t="shared" si="3"/>
        <v>2500000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71"/>
      <c r="B9" s="71"/>
      <c r="C9" s="65"/>
      <c r="D9" s="69">
        <v>6.0</v>
      </c>
      <c r="E9" s="69" t="s">
        <v>95</v>
      </c>
      <c r="F9" s="70">
        <f t="shared" si="1"/>
        <v>4000000</v>
      </c>
      <c r="G9" s="70">
        <f t="shared" si="2"/>
        <v>1500000</v>
      </c>
      <c r="H9" s="70">
        <f t="shared" si="3"/>
        <v>2500000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64"/>
      <c r="B10" s="64"/>
      <c r="C10" s="65"/>
      <c r="D10" s="69">
        <v>7.0</v>
      </c>
      <c r="E10" s="69" t="s">
        <v>95</v>
      </c>
      <c r="F10" s="70">
        <f t="shared" si="1"/>
        <v>4000000</v>
      </c>
      <c r="G10" s="70">
        <f t="shared" si="2"/>
        <v>1500000</v>
      </c>
      <c r="H10" s="70">
        <f t="shared" si="3"/>
        <v>2500000</v>
      </c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96" t="s">
        <v>100</v>
      </c>
      <c r="B11" s="97">
        <f t="array" ref="B11">H3+NPV(B8,H4:H13)</f>
        <v>12675557.57</v>
      </c>
      <c r="C11" s="65"/>
      <c r="D11" s="69">
        <v>8.0</v>
      </c>
      <c r="E11" s="69" t="s">
        <v>95</v>
      </c>
      <c r="F11" s="70">
        <f t="shared" si="1"/>
        <v>4000000</v>
      </c>
      <c r="G11" s="70">
        <f t="shared" si="2"/>
        <v>1500000</v>
      </c>
      <c r="H11" s="70">
        <f t="shared" si="3"/>
        <v>2500000</v>
      </c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71"/>
      <c r="B12" s="71"/>
      <c r="C12" s="65"/>
      <c r="D12" s="69">
        <v>9.0</v>
      </c>
      <c r="E12" s="69" t="s">
        <v>95</v>
      </c>
      <c r="F12" s="70">
        <f t="shared" si="1"/>
        <v>4000000</v>
      </c>
      <c r="G12" s="70">
        <f t="shared" si="2"/>
        <v>1500000</v>
      </c>
      <c r="H12" s="70">
        <f t="shared" si="3"/>
        <v>2500000</v>
      </c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71"/>
      <c r="B13" s="71"/>
      <c r="C13" s="65"/>
      <c r="D13" s="69">
        <v>10.0</v>
      </c>
      <c r="E13" s="69" t="s">
        <v>95</v>
      </c>
      <c r="F13" s="70">
        <f t="shared" si="1"/>
        <v>4000000</v>
      </c>
      <c r="G13" s="70">
        <f t="shared" si="2"/>
        <v>1500000</v>
      </c>
      <c r="H13" s="70">
        <f t="shared" si="3"/>
        <v>2500000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71" t="s">
        <v>101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98" t="s">
        <v>92</v>
      </c>
      <c r="B18" s="98" t="s">
        <v>102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99">
        <f>B4</f>
        <v>1450000</v>
      </c>
      <c r="B19" s="99">
        <f>B4*((1.175)^10)</f>
        <v>7273554.014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93.0"/>
    <col customWidth="1" min="2" max="2" width="26.14"/>
  </cols>
  <sheetData>
    <row r="1">
      <c r="A1" s="86" t="s">
        <v>103</v>
      </c>
      <c r="B1" s="64"/>
      <c r="C1" s="71"/>
      <c r="D1" s="71"/>
      <c r="E1" s="71"/>
      <c r="F1" s="64"/>
      <c r="G1" s="64"/>
      <c r="H1" s="64"/>
      <c r="I1" s="64"/>
      <c r="J1" s="64"/>
      <c r="K1" s="64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100" t="s">
        <v>104</v>
      </c>
      <c r="B2" s="101">
        <v>0.1</v>
      </c>
      <c r="C2" s="71"/>
      <c r="D2" s="71"/>
      <c r="E2" s="65"/>
      <c r="F2" s="102" t="s">
        <v>105</v>
      </c>
      <c r="G2" s="102" t="s">
        <v>106</v>
      </c>
      <c r="H2" s="102" t="s">
        <v>107</v>
      </c>
      <c r="I2" s="102" t="s">
        <v>108</v>
      </c>
      <c r="J2" s="102" t="s">
        <v>109</v>
      </c>
      <c r="K2" s="103" t="s">
        <v>110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64"/>
      <c r="B3" s="64"/>
      <c r="C3" s="71"/>
      <c r="D3" s="71"/>
      <c r="E3" s="65"/>
      <c r="F3" s="69">
        <v>0.0</v>
      </c>
      <c r="G3" s="69"/>
      <c r="H3" s="70">
        <f>-B4</f>
        <v>-40900</v>
      </c>
      <c r="I3" s="69"/>
      <c r="J3" s="70">
        <f>-B4</f>
        <v>-40900</v>
      </c>
      <c r="K3" s="70">
        <f>-B4</f>
        <v>-40900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67" t="s">
        <v>111</v>
      </c>
      <c r="B4" s="104">
        <v>40900.0</v>
      </c>
      <c r="C4" s="71"/>
      <c r="D4" s="71"/>
      <c r="E4" s="65"/>
      <c r="F4" s="69">
        <f t="shared" ref="F4:F63" si="1">F3+1</f>
        <v>1</v>
      </c>
      <c r="G4" s="70">
        <f t="shared" ref="G4:G63" si="2">B$13</f>
        <v>-5100.781546</v>
      </c>
      <c r="H4" s="69"/>
      <c r="I4" s="70">
        <f t="shared" ref="I4:I63" si="3">-B$8</f>
        <v>-1000</v>
      </c>
      <c r="J4" s="70">
        <f t="shared" ref="J4:J63" si="4">H4+I4</f>
        <v>-1000</v>
      </c>
      <c r="K4" s="70">
        <f t="shared" ref="K4:K63" si="5">J4-G4</f>
        <v>4100.781546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67" t="s">
        <v>112</v>
      </c>
      <c r="B5" s="105">
        <v>60.0</v>
      </c>
      <c r="C5" s="71"/>
      <c r="D5" s="71"/>
      <c r="E5" s="65"/>
      <c r="F5" s="69">
        <f t="shared" si="1"/>
        <v>2</v>
      </c>
      <c r="G5" s="70">
        <f t="shared" si="2"/>
        <v>-5100.781546</v>
      </c>
      <c r="H5" s="69"/>
      <c r="I5" s="70">
        <f t="shared" si="3"/>
        <v>-1000</v>
      </c>
      <c r="J5" s="70">
        <f t="shared" si="4"/>
        <v>-1000</v>
      </c>
      <c r="K5" s="70">
        <f t="shared" si="5"/>
        <v>4100.781546</v>
      </c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67" t="s">
        <v>113</v>
      </c>
      <c r="B6" s="106">
        <v>0.2</v>
      </c>
      <c r="C6" s="71"/>
      <c r="D6" s="71"/>
      <c r="E6" s="65"/>
      <c r="F6" s="69">
        <f t="shared" si="1"/>
        <v>3</v>
      </c>
      <c r="G6" s="70">
        <f t="shared" si="2"/>
        <v>-5100.781546</v>
      </c>
      <c r="H6" s="69"/>
      <c r="I6" s="70">
        <f t="shared" si="3"/>
        <v>-1000</v>
      </c>
      <c r="J6" s="70">
        <f t="shared" si="4"/>
        <v>-1000</v>
      </c>
      <c r="K6" s="70">
        <f t="shared" si="5"/>
        <v>4100.781546</v>
      </c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67" t="s">
        <v>114</v>
      </c>
      <c r="B7" s="107">
        <f>B4*B6</f>
        <v>8180</v>
      </c>
      <c r="C7" s="71"/>
      <c r="D7" s="71"/>
      <c r="E7" s="65"/>
      <c r="F7" s="69">
        <f t="shared" si="1"/>
        <v>4</v>
      </c>
      <c r="G7" s="70">
        <f t="shared" si="2"/>
        <v>-5100.781546</v>
      </c>
      <c r="H7" s="69"/>
      <c r="I7" s="70">
        <f t="shared" si="3"/>
        <v>-1000</v>
      </c>
      <c r="J7" s="70">
        <f t="shared" si="4"/>
        <v>-1000</v>
      </c>
      <c r="K7" s="70">
        <f t="shared" si="5"/>
        <v>4100.781546</v>
      </c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67" t="s">
        <v>115</v>
      </c>
      <c r="B8" s="107">
        <v>1000.0</v>
      </c>
      <c r="C8" s="71"/>
      <c r="D8" s="71"/>
      <c r="E8" s="65"/>
      <c r="F8" s="69">
        <f t="shared" si="1"/>
        <v>5</v>
      </c>
      <c r="G8" s="70">
        <f t="shared" si="2"/>
        <v>-5100.781546</v>
      </c>
      <c r="H8" s="69"/>
      <c r="I8" s="70">
        <f t="shared" si="3"/>
        <v>-1000</v>
      </c>
      <c r="J8" s="70">
        <f t="shared" si="4"/>
        <v>-1000</v>
      </c>
      <c r="K8" s="70">
        <f t="shared" si="5"/>
        <v>4100.781546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67" t="s">
        <v>99</v>
      </c>
      <c r="B9" s="108">
        <v>0.1</v>
      </c>
      <c r="C9" s="71"/>
      <c r="D9" s="71"/>
      <c r="E9" s="65"/>
      <c r="F9" s="69">
        <f t="shared" si="1"/>
        <v>6</v>
      </c>
      <c r="G9" s="70">
        <f t="shared" si="2"/>
        <v>-5100.781546</v>
      </c>
      <c r="H9" s="69"/>
      <c r="I9" s="70">
        <f t="shared" si="3"/>
        <v>-1000</v>
      </c>
      <c r="J9" s="70">
        <f t="shared" si="4"/>
        <v>-1000</v>
      </c>
      <c r="K9" s="70">
        <f t="shared" si="5"/>
        <v>4100.781546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64"/>
      <c r="B10" s="71"/>
      <c r="C10" s="71"/>
      <c r="D10" s="71"/>
      <c r="E10" s="65"/>
      <c r="F10" s="69">
        <f t="shared" si="1"/>
        <v>7</v>
      </c>
      <c r="G10" s="70">
        <f t="shared" si="2"/>
        <v>-5100.781546</v>
      </c>
      <c r="H10" s="69"/>
      <c r="I10" s="70">
        <f t="shared" si="3"/>
        <v>-1000</v>
      </c>
      <c r="J10" s="70">
        <f t="shared" si="4"/>
        <v>-1000</v>
      </c>
      <c r="K10" s="70">
        <f t="shared" si="5"/>
        <v>4100.781546</v>
      </c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67" t="s">
        <v>100</v>
      </c>
      <c r="B11" s="109">
        <f t="array" ref="B11">K3+NPV(B9,K4:K63)</f>
        <v>0.0000374398951</v>
      </c>
      <c r="C11" s="71"/>
      <c r="D11" s="71"/>
      <c r="E11" s="65"/>
      <c r="F11" s="69">
        <f t="shared" si="1"/>
        <v>8</v>
      </c>
      <c r="G11" s="70">
        <f t="shared" si="2"/>
        <v>-5100.781546</v>
      </c>
      <c r="H11" s="69"/>
      <c r="I11" s="70">
        <f t="shared" si="3"/>
        <v>-1000</v>
      </c>
      <c r="J11" s="70">
        <f t="shared" si="4"/>
        <v>-1000</v>
      </c>
      <c r="K11" s="70">
        <f t="shared" si="5"/>
        <v>4100.781546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64"/>
      <c r="B12" s="71"/>
      <c r="C12" s="71"/>
      <c r="D12" s="71"/>
      <c r="E12" s="65"/>
      <c r="F12" s="69">
        <f t="shared" si="1"/>
        <v>9</v>
      </c>
      <c r="G12" s="70">
        <f t="shared" si="2"/>
        <v>-5100.781546</v>
      </c>
      <c r="H12" s="69"/>
      <c r="I12" s="70">
        <f t="shared" si="3"/>
        <v>-1000</v>
      </c>
      <c r="J12" s="70">
        <f t="shared" si="4"/>
        <v>-1000</v>
      </c>
      <c r="K12" s="70">
        <f t="shared" si="5"/>
        <v>4100.781546</v>
      </c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67" t="s">
        <v>106</v>
      </c>
      <c r="B13" s="110">
        <v>-5100.781545614824</v>
      </c>
      <c r="C13" s="71"/>
      <c r="D13" s="71"/>
      <c r="E13" s="65"/>
      <c r="F13" s="69">
        <f t="shared" si="1"/>
        <v>10</v>
      </c>
      <c r="G13" s="70">
        <f t="shared" si="2"/>
        <v>-5100.781546</v>
      </c>
      <c r="H13" s="69"/>
      <c r="I13" s="70">
        <f t="shared" si="3"/>
        <v>-1000</v>
      </c>
      <c r="J13" s="70">
        <f t="shared" si="4"/>
        <v>-1000</v>
      </c>
      <c r="K13" s="70">
        <f t="shared" si="5"/>
        <v>4100.781546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71"/>
      <c r="B14" s="71"/>
      <c r="C14" s="71"/>
      <c r="D14" s="71"/>
      <c r="E14" s="65"/>
      <c r="F14" s="69">
        <f t="shared" si="1"/>
        <v>11</v>
      </c>
      <c r="G14" s="70">
        <f t="shared" si="2"/>
        <v>-5100.781546</v>
      </c>
      <c r="H14" s="69"/>
      <c r="I14" s="70">
        <f t="shared" si="3"/>
        <v>-1000</v>
      </c>
      <c r="J14" s="70">
        <f t="shared" si="4"/>
        <v>-1000</v>
      </c>
      <c r="K14" s="70">
        <f t="shared" si="5"/>
        <v>4100.781546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71"/>
      <c r="B15" s="71"/>
      <c r="C15" s="71"/>
      <c r="D15" s="71"/>
      <c r="E15" s="65"/>
      <c r="F15" s="69">
        <f t="shared" si="1"/>
        <v>12</v>
      </c>
      <c r="G15" s="70">
        <f t="shared" si="2"/>
        <v>-5100.781546</v>
      </c>
      <c r="H15" s="69"/>
      <c r="I15" s="70">
        <f t="shared" si="3"/>
        <v>-1000</v>
      </c>
      <c r="J15" s="70">
        <f t="shared" si="4"/>
        <v>-1000</v>
      </c>
      <c r="K15" s="70">
        <f t="shared" si="5"/>
        <v>4100.781546</v>
      </c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71"/>
      <c r="B16" s="71"/>
      <c r="C16" s="71"/>
      <c r="D16" s="71"/>
      <c r="E16" s="65"/>
      <c r="F16" s="69">
        <f t="shared" si="1"/>
        <v>13</v>
      </c>
      <c r="G16" s="70">
        <f t="shared" si="2"/>
        <v>-5100.781546</v>
      </c>
      <c r="H16" s="69"/>
      <c r="I16" s="70">
        <f t="shared" si="3"/>
        <v>-1000</v>
      </c>
      <c r="J16" s="70">
        <f t="shared" si="4"/>
        <v>-1000</v>
      </c>
      <c r="K16" s="70">
        <f t="shared" si="5"/>
        <v>4100.781546</v>
      </c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71"/>
      <c r="B17" s="71"/>
      <c r="C17" s="71"/>
      <c r="D17" s="71"/>
      <c r="E17" s="65"/>
      <c r="F17" s="69">
        <f t="shared" si="1"/>
        <v>14</v>
      </c>
      <c r="G17" s="70">
        <f t="shared" si="2"/>
        <v>-5100.781546</v>
      </c>
      <c r="H17" s="69"/>
      <c r="I17" s="70">
        <f t="shared" si="3"/>
        <v>-1000</v>
      </c>
      <c r="J17" s="70">
        <f t="shared" si="4"/>
        <v>-1000</v>
      </c>
      <c r="K17" s="70">
        <f t="shared" si="5"/>
        <v>4100.781546</v>
      </c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71"/>
      <c r="B18" s="71"/>
      <c r="C18" s="71"/>
      <c r="D18" s="71"/>
      <c r="E18" s="65"/>
      <c r="F18" s="69">
        <f t="shared" si="1"/>
        <v>15</v>
      </c>
      <c r="G18" s="70">
        <f t="shared" si="2"/>
        <v>-5100.781546</v>
      </c>
      <c r="H18" s="69"/>
      <c r="I18" s="70">
        <f t="shared" si="3"/>
        <v>-1000</v>
      </c>
      <c r="J18" s="70">
        <f t="shared" si="4"/>
        <v>-1000</v>
      </c>
      <c r="K18" s="70">
        <f t="shared" si="5"/>
        <v>4100.781546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71"/>
      <c r="B19" s="71"/>
      <c r="C19" s="71"/>
      <c r="D19" s="71"/>
      <c r="E19" s="65"/>
      <c r="F19" s="69">
        <f t="shared" si="1"/>
        <v>16</v>
      </c>
      <c r="G19" s="70">
        <f t="shared" si="2"/>
        <v>-5100.781546</v>
      </c>
      <c r="H19" s="69"/>
      <c r="I19" s="70">
        <f t="shared" si="3"/>
        <v>-1000</v>
      </c>
      <c r="J19" s="70">
        <f t="shared" si="4"/>
        <v>-1000</v>
      </c>
      <c r="K19" s="70">
        <f t="shared" si="5"/>
        <v>4100.781546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71"/>
      <c r="B20" s="71"/>
      <c r="C20" s="71"/>
      <c r="D20" s="71"/>
      <c r="E20" s="65"/>
      <c r="F20" s="69">
        <f t="shared" si="1"/>
        <v>17</v>
      </c>
      <c r="G20" s="70">
        <f t="shared" si="2"/>
        <v>-5100.781546</v>
      </c>
      <c r="H20" s="69"/>
      <c r="I20" s="70">
        <f t="shared" si="3"/>
        <v>-1000</v>
      </c>
      <c r="J20" s="70">
        <f t="shared" si="4"/>
        <v>-1000</v>
      </c>
      <c r="K20" s="70">
        <f t="shared" si="5"/>
        <v>4100.781546</v>
      </c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A21" s="71"/>
      <c r="B21" s="71"/>
      <c r="C21" s="71"/>
      <c r="D21" s="71"/>
      <c r="E21" s="65"/>
      <c r="F21" s="69">
        <f t="shared" si="1"/>
        <v>18</v>
      </c>
      <c r="G21" s="70">
        <f t="shared" si="2"/>
        <v>-5100.781546</v>
      </c>
      <c r="H21" s="69"/>
      <c r="I21" s="70">
        <f t="shared" si="3"/>
        <v>-1000</v>
      </c>
      <c r="J21" s="70">
        <f t="shared" si="4"/>
        <v>-1000</v>
      </c>
      <c r="K21" s="70">
        <f t="shared" si="5"/>
        <v>4100.781546</v>
      </c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71"/>
      <c r="B22" s="71"/>
      <c r="C22" s="71"/>
      <c r="D22" s="71"/>
      <c r="E22" s="65"/>
      <c r="F22" s="69">
        <f t="shared" si="1"/>
        <v>19</v>
      </c>
      <c r="G22" s="70">
        <f t="shared" si="2"/>
        <v>-5100.781546</v>
      </c>
      <c r="H22" s="69"/>
      <c r="I22" s="70">
        <f t="shared" si="3"/>
        <v>-1000</v>
      </c>
      <c r="J22" s="70">
        <f t="shared" si="4"/>
        <v>-1000</v>
      </c>
      <c r="K22" s="70">
        <f t="shared" si="5"/>
        <v>4100.781546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71"/>
      <c r="B23" s="71"/>
      <c r="C23" s="71"/>
      <c r="D23" s="71"/>
      <c r="E23" s="65"/>
      <c r="F23" s="69">
        <f t="shared" si="1"/>
        <v>20</v>
      </c>
      <c r="G23" s="70">
        <f t="shared" si="2"/>
        <v>-5100.781546</v>
      </c>
      <c r="H23" s="69"/>
      <c r="I23" s="70">
        <f t="shared" si="3"/>
        <v>-1000</v>
      </c>
      <c r="J23" s="70">
        <f t="shared" si="4"/>
        <v>-1000</v>
      </c>
      <c r="K23" s="70">
        <f t="shared" si="5"/>
        <v>4100.781546</v>
      </c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71"/>
      <c r="B24" s="71"/>
      <c r="C24" s="71"/>
      <c r="D24" s="71"/>
      <c r="E24" s="65"/>
      <c r="F24" s="69">
        <f t="shared" si="1"/>
        <v>21</v>
      </c>
      <c r="G24" s="70">
        <f t="shared" si="2"/>
        <v>-5100.781546</v>
      </c>
      <c r="H24" s="69"/>
      <c r="I24" s="70">
        <f t="shared" si="3"/>
        <v>-1000</v>
      </c>
      <c r="J24" s="70">
        <f t="shared" si="4"/>
        <v>-1000</v>
      </c>
      <c r="K24" s="70">
        <f t="shared" si="5"/>
        <v>4100.781546</v>
      </c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71"/>
      <c r="B25" s="71"/>
      <c r="C25" s="71"/>
      <c r="D25" s="71"/>
      <c r="E25" s="65"/>
      <c r="F25" s="69">
        <f t="shared" si="1"/>
        <v>22</v>
      </c>
      <c r="G25" s="70">
        <f t="shared" si="2"/>
        <v>-5100.781546</v>
      </c>
      <c r="H25" s="69"/>
      <c r="I25" s="70">
        <f t="shared" si="3"/>
        <v>-1000</v>
      </c>
      <c r="J25" s="70">
        <f t="shared" si="4"/>
        <v>-1000</v>
      </c>
      <c r="K25" s="70">
        <f t="shared" si="5"/>
        <v>4100.781546</v>
      </c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71"/>
      <c r="B26" s="71"/>
      <c r="C26" s="71"/>
      <c r="D26" s="71"/>
      <c r="E26" s="65"/>
      <c r="F26" s="69">
        <f t="shared" si="1"/>
        <v>23</v>
      </c>
      <c r="G26" s="70">
        <f t="shared" si="2"/>
        <v>-5100.781546</v>
      </c>
      <c r="H26" s="69"/>
      <c r="I26" s="70">
        <f t="shared" si="3"/>
        <v>-1000</v>
      </c>
      <c r="J26" s="70">
        <f t="shared" si="4"/>
        <v>-1000</v>
      </c>
      <c r="K26" s="70">
        <f t="shared" si="5"/>
        <v>4100.781546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71"/>
      <c r="B27" s="71"/>
      <c r="C27" s="71"/>
      <c r="D27" s="71"/>
      <c r="E27" s="65"/>
      <c r="F27" s="69">
        <f t="shared" si="1"/>
        <v>24</v>
      </c>
      <c r="G27" s="70">
        <f t="shared" si="2"/>
        <v>-5100.781546</v>
      </c>
      <c r="H27" s="69"/>
      <c r="I27" s="70">
        <f t="shared" si="3"/>
        <v>-1000</v>
      </c>
      <c r="J27" s="70">
        <f t="shared" si="4"/>
        <v>-1000</v>
      </c>
      <c r="K27" s="70">
        <f t="shared" si="5"/>
        <v>4100.781546</v>
      </c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71"/>
      <c r="B28" s="71"/>
      <c r="C28" s="71"/>
      <c r="D28" s="71"/>
      <c r="E28" s="65"/>
      <c r="F28" s="69">
        <f t="shared" si="1"/>
        <v>25</v>
      </c>
      <c r="G28" s="70">
        <f t="shared" si="2"/>
        <v>-5100.781546</v>
      </c>
      <c r="H28" s="69"/>
      <c r="I28" s="70">
        <f t="shared" si="3"/>
        <v>-1000</v>
      </c>
      <c r="J28" s="70">
        <f t="shared" si="4"/>
        <v>-1000</v>
      </c>
      <c r="K28" s="70">
        <f t="shared" si="5"/>
        <v>4100.781546</v>
      </c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71"/>
      <c r="B29" s="71"/>
      <c r="C29" s="71"/>
      <c r="D29" s="71"/>
      <c r="E29" s="65"/>
      <c r="F29" s="69">
        <f t="shared" si="1"/>
        <v>26</v>
      </c>
      <c r="G29" s="70">
        <f t="shared" si="2"/>
        <v>-5100.781546</v>
      </c>
      <c r="H29" s="69"/>
      <c r="I29" s="70">
        <f t="shared" si="3"/>
        <v>-1000</v>
      </c>
      <c r="J29" s="70">
        <f t="shared" si="4"/>
        <v>-1000</v>
      </c>
      <c r="K29" s="70">
        <f t="shared" si="5"/>
        <v>4100.781546</v>
      </c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71"/>
      <c r="B30" s="71"/>
      <c r="C30" s="71"/>
      <c r="D30" s="71"/>
      <c r="E30" s="65"/>
      <c r="F30" s="69">
        <f t="shared" si="1"/>
        <v>27</v>
      </c>
      <c r="G30" s="70">
        <f t="shared" si="2"/>
        <v>-5100.781546</v>
      </c>
      <c r="H30" s="69"/>
      <c r="I30" s="70">
        <f t="shared" si="3"/>
        <v>-1000</v>
      </c>
      <c r="J30" s="70">
        <f t="shared" si="4"/>
        <v>-1000</v>
      </c>
      <c r="K30" s="70">
        <f t="shared" si="5"/>
        <v>4100.781546</v>
      </c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71"/>
      <c r="B31" s="71"/>
      <c r="C31" s="71"/>
      <c r="D31" s="71"/>
      <c r="E31" s="65"/>
      <c r="F31" s="69">
        <f t="shared" si="1"/>
        <v>28</v>
      </c>
      <c r="G31" s="70">
        <f t="shared" si="2"/>
        <v>-5100.781546</v>
      </c>
      <c r="H31" s="69"/>
      <c r="I31" s="70">
        <f t="shared" si="3"/>
        <v>-1000</v>
      </c>
      <c r="J31" s="70">
        <f t="shared" si="4"/>
        <v>-1000</v>
      </c>
      <c r="K31" s="70">
        <f t="shared" si="5"/>
        <v>4100.781546</v>
      </c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71"/>
      <c r="B32" s="71"/>
      <c r="C32" s="71"/>
      <c r="D32" s="71"/>
      <c r="E32" s="65"/>
      <c r="F32" s="69">
        <f t="shared" si="1"/>
        <v>29</v>
      </c>
      <c r="G32" s="70">
        <f t="shared" si="2"/>
        <v>-5100.781546</v>
      </c>
      <c r="H32" s="69"/>
      <c r="I32" s="70">
        <f t="shared" si="3"/>
        <v>-1000</v>
      </c>
      <c r="J32" s="70">
        <f t="shared" si="4"/>
        <v>-1000</v>
      </c>
      <c r="K32" s="70">
        <f t="shared" si="5"/>
        <v>4100.781546</v>
      </c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71"/>
      <c r="B33" s="71"/>
      <c r="C33" s="71"/>
      <c r="D33" s="71"/>
      <c r="E33" s="65"/>
      <c r="F33" s="69">
        <f t="shared" si="1"/>
        <v>30</v>
      </c>
      <c r="G33" s="70">
        <f t="shared" si="2"/>
        <v>-5100.781546</v>
      </c>
      <c r="H33" s="69"/>
      <c r="I33" s="70">
        <f t="shared" si="3"/>
        <v>-1000</v>
      </c>
      <c r="J33" s="70">
        <f t="shared" si="4"/>
        <v>-1000</v>
      </c>
      <c r="K33" s="70">
        <f t="shared" si="5"/>
        <v>4100.781546</v>
      </c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71"/>
      <c r="B34" s="71"/>
      <c r="C34" s="71"/>
      <c r="D34" s="71"/>
      <c r="E34" s="65"/>
      <c r="F34" s="69">
        <f t="shared" si="1"/>
        <v>31</v>
      </c>
      <c r="G34" s="70">
        <f t="shared" si="2"/>
        <v>-5100.781546</v>
      </c>
      <c r="H34" s="69"/>
      <c r="I34" s="70">
        <f t="shared" si="3"/>
        <v>-1000</v>
      </c>
      <c r="J34" s="70">
        <f t="shared" si="4"/>
        <v>-1000</v>
      </c>
      <c r="K34" s="70">
        <f t="shared" si="5"/>
        <v>4100.781546</v>
      </c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>
      <c r="A35" s="71"/>
      <c r="B35" s="71"/>
      <c r="C35" s="71"/>
      <c r="D35" s="71"/>
      <c r="E35" s="65"/>
      <c r="F35" s="69">
        <f t="shared" si="1"/>
        <v>32</v>
      </c>
      <c r="G35" s="70">
        <f t="shared" si="2"/>
        <v>-5100.781546</v>
      </c>
      <c r="H35" s="69"/>
      <c r="I35" s="70">
        <f t="shared" si="3"/>
        <v>-1000</v>
      </c>
      <c r="J35" s="70">
        <f t="shared" si="4"/>
        <v>-1000</v>
      </c>
      <c r="K35" s="70">
        <f t="shared" si="5"/>
        <v>4100.781546</v>
      </c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71"/>
      <c r="B36" s="71"/>
      <c r="C36" s="71"/>
      <c r="D36" s="71"/>
      <c r="E36" s="65"/>
      <c r="F36" s="69">
        <f t="shared" si="1"/>
        <v>33</v>
      </c>
      <c r="G36" s="70">
        <f t="shared" si="2"/>
        <v>-5100.781546</v>
      </c>
      <c r="H36" s="69"/>
      <c r="I36" s="70">
        <f t="shared" si="3"/>
        <v>-1000</v>
      </c>
      <c r="J36" s="70">
        <f t="shared" si="4"/>
        <v>-1000</v>
      </c>
      <c r="K36" s="70">
        <f t="shared" si="5"/>
        <v>4100.781546</v>
      </c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71"/>
      <c r="B37" s="71"/>
      <c r="C37" s="71"/>
      <c r="D37" s="71"/>
      <c r="E37" s="65"/>
      <c r="F37" s="69">
        <f t="shared" si="1"/>
        <v>34</v>
      </c>
      <c r="G37" s="70">
        <f t="shared" si="2"/>
        <v>-5100.781546</v>
      </c>
      <c r="H37" s="69"/>
      <c r="I37" s="70">
        <f t="shared" si="3"/>
        <v>-1000</v>
      </c>
      <c r="J37" s="70">
        <f t="shared" si="4"/>
        <v>-1000</v>
      </c>
      <c r="K37" s="70">
        <f t="shared" si="5"/>
        <v>4100.781546</v>
      </c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71"/>
      <c r="B38" s="71"/>
      <c r="C38" s="71"/>
      <c r="D38" s="71"/>
      <c r="E38" s="65"/>
      <c r="F38" s="69">
        <f t="shared" si="1"/>
        <v>35</v>
      </c>
      <c r="G38" s="70">
        <f t="shared" si="2"/>
        <v>-5100.781546</v>
      </c>
      <c r="H38" s="69"/>
      <c r="I38" s="70">
        <f t="shared" si="3"/>
        <v>-1000</v>
      </c>
      <c r="J38" s="70">
        <f t="shared" si="4"/>
        <v>-1000</v>
      </c>
      <c r="K38" s="70">
        <f t="shared" si="5"/>
        <v>4100.781546</v>
      </c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71"/>
      <c r="B39" s="71"/>
      <c r="C39" s="71"/>
      <c r="D39" s="71"/>
      <c r="E39" s="65"/>
      <c r="F39" s="69">
        <f t="shared" si="1"/>
        <v>36</v>
      </c>
      <c r="G39" s="70">
        <f t="shared" si="2"/>
        <v>-5100.781546</v>
      </c>
      <c r="H39" s="69"/>
      <c r="I39" s="70">
        <f t="shared" si="3"/>
        <v>-1000</v>
      </c>
      <c r="J39" s="70">
        <f t="shared" si="4"/>
        <v>-1000</v>
      </c>
      <c r="K39" s="70">
        <f t="shared" si="5"/>
        <v>4100.781546</v>
      </c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71"/>
      <c r="B40" s="71"/>
      <c r="C40" s="71"/>
      <c r="D40" s="71"/>
      <c r="E40" s="65"/>
      <c r="F40" s="69">
        <f t="shared" si="1"/>
        <v>37</v>
      </c>
      <c r="G40" s="70">
        <f t="shared" si="2"/>
        <v>-5100.781546</v>
      </c>
      <c r="H40" s="69"/>
      <c r="I40" s="70">
        <f t="shared" si="3"/>
        <v>-1000</v>
      </c>
      <c r="J40" s="70">
        <f t="shared" si="4"/>
        <v>-1000</v>
      </c>
      <c r="K40" s="70">
        <f t="shared" si="5"/>
        <v>4100.781546</v>
      </c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71"/>
      <c r="B41" s="71"/>
      <c r="C41" s="71"/>
      <c r="D41" s="71"/>
      <c r="E41" s="65"/>
      <c r="F41" s="69">
        <f t="shared" si="1"/>
        <v>38</v>
      </c>
      <c r="G41" s="70">
        <f t="shared" si="2"/>
        <v>-5100.781546</v>
      </c>
      <c r="H41" s="69"/>
      <c r="I41" s="70">
        <f t="shared" si="3"/>
        <v>-1000</v>
      </c>
      <c r="J41" s="70">
        <f t="shared" si="4"/>
        <v>-1000</v>
      </c>
      <c r="K41" s="70">
        <f t="shared" si="5"/>
        <v>4100.781546</v>
      </c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71"/>
      <c r="B42" s="71"/>
      <c r="C42" s="71"/>
      <c r="D42" s="71"/>
      <c r="E42" s="65"/>
      <c r="F42" s="69">
        <f t="shared" si="1"/>
        <v>39</v>
      </c>
      <c r="G42" s="70">
        <f t="shared" si="2"/>
        <v>-5100.781546</v>
      </c>
      <c r="H42" s="69"/>
      <c r="I42" s="70">
        <f t="shared" si="3"/>
        <v>-1000</v>
      </c>
      <c r="J42" s="70">
        <f t="shared" si="4"/>
        <v>-1000</v>
      </c>
      <c r="K42" s="70">
        <f t="shared" si="5"/>
        <v>4100.781546</v>
      </c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71"/>
      <c r="B43" s="71"/>
      <c r="C43" s="71"/>
      <c r="D43" s="71"/>
      <c r="E43" s="65"/>
      <c r="F43" s="69">
        <f t="shared" si="1"/>
        <v>40</v>
      </c>
      <c r="G43" s="70">
        <f t="shared" si="2"/>
        <v>-5100.781546</v>
      </c>
      <c r="H43" s="69"/>
      <c r="I43" s="70">
        <f t="shared" si="3"/>
        <v>-1000</v>
      </c>
      <c r="J43" s="70">
        <f t="shared" si="4"/>
        <v>-1000</v>
      </c>
      <c r="K43" s="70">
        <f t="shared" si="5"/>
        <v>4100.781546</v>
      </c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71"/>
      <c r="B44" s="71"/>
      <c r="C44" s="71"/>
      <c r="D44" s="71"/>
      <c r="E44" s="65"/>
      <c r="F44" s="69">
        <f t="shared" si="1"/>
        <v>41</v>
      </c>
      <c r="G44" s="70">
        <f t="shared" si="2"/>
        <v>-5100.781546</v>
      </c>
      <c r="H44" s="69"/>
      <c r="I44" s="70">
        <f t="shared" si="3"/>
        <v>-1000</v>
      </c>
      <c r="J44" s="70">
        <f t="shared" si="4"/>
        <v>-1000</v>
      </c>
      <c r="K44" s="70">
        <f t="shared" si="5"/>
        <v>4100.781546</v>
      </c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71"/>
      <c r="B45" s="71"/>
      <c r="C45" s="71"/>
      <c r="D45" s="71"/>
      <c r="E45" s="65"/>
      <c r="F45" s="69">
        <f t="shared" si="1"/>
        <v>42</v>
      </c>
      <c r="G45" s="70">
        <f t="shared" si="2"/>
        <v>-5100.781546</v>
      </c>
      <c r="H45" s="69"/>
      <c r="I45" s="70">
        <f t="shared" si="3"/>
        <v>-1000</v>
      </c>
      <c r="J45" s="70">
        <f t="shared" si="4"/>
        <v>-1000</v>
      </c>
      <c r="K45" s="70">
        <f t="shared" si="5"/>
        <v>4100.781546</v>
      </c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71"/>
      <c r="B46" s="71"/>
      <c r="C46" s="71"/>
      <c r="D46" s="71"/>
      <c r="E46" s="65"/>
      <c r="F46" s="69">
        <f t="shared" si="1"/>
        <v>43</v>
      </c>
      <c r="G46" s="70">
        <f t="shared" si="2"/>
        <v>-5100.781546</v>
      </c>
      <c r="H46" s="69"/>
      <c r="I46" s="70">
        <f t="shared" si="3"/>
        <v>-1000</v>
      </c>
      <c r="J46" s="70">
        <f t="shared" si="4"/>
        <v>-1000</v>
      </c>
      <c r="K46" s="70">
        <f t="shared" si="5"/>
        <v>4100.781546</v>
      </c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71"/>
      <c r="B47" s="71"/>
      <c r="C47" s="71"/>
      <c r="D47" s="71"/>
      <c r="E47" s="65"/>
      <c r="F47" s="69">
        <f t="shared" si="1"/>
        <v>44</v>
      </c>
      <c r="G47" s="70">
        <f t="shared" si="2"/>
        <v>-5100.781546</v>
      </c>
      <c r="H47" s="69"/>
      <c r="I47" s="70">
        <f t="shared" si="3"/>
        <v>-1000</v>
      </c>
      <c r="J47" s="70">
        <f t="shared" si="4"/>
        <v>-1000</v>
      </c>
      <c r="K47" s="70">
        <f t="shared" si="5"/>
        <v>4100.781546</v>
      </c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71"/>
      <c r="B48" s="71"/>
      <c r="C48" s="71"/>
      <c r="D48" s="71"/>
      <c r="E48" s="65"/>
      <c r="F48" s="69">
        <f t="shared" si="1"/>
        <v>45</v>
      </c>
      <c r="G48" s="70">
        <f t="shared" si="2"/>
        <v>-5100.781546</v>
      </c>
      <c r="H48" s="69"/>
      <c r="I48" s="70">
        <f t="shared" si="3"/>
        <v>-1000</v>
      </c>
      <c r="J48" s="70">
        <f t="shared" si="4"/>
        <v>-1000</v>
      </c>
      <c r="K48" s="70">
        <f t="shared" si="5"/>
        <v>4100.781546</v>
      </c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71"/>
      <c r="B49" s="71"/>
      <c r="C49" s="71"/>
      <c r="D49" s="71"/>
      <c r="E49" s="65"/>
      <c r="F49" s="69">
        <f t="shared" si="1"/>
        <v>46</v>
      </c>
      <c r="G49" s="70">
        <f t="shared" si="2"/>
        <v>-5100.781546</v>
      </c>
      <c r="H49" s="69"/>
      <c r="I49" s="70">
        <f t="shared" si="3"/>
        <v>-1000</v>
      </c>
      <c r="J49" s="70">
        <f t="shared" si="4"/>
        <v>-1000</v>
      </c>
      <c r="K49" s="70">
        <f t="shared" si="5"/>
        <v>4100.781546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71"/>
      <c r="B50" s="71"/>
      <c r="C50" s="71"/>
      <c r="D50" s="71"/>
      <c r="E50" s="65"/>
      <c r="F50" s="69">
        <f t="shared" si="1"/>
        <v>47</v>
      </c>
      <c r="G50" s="70">
        <f t="shared" si="2"/>
        <v>-5100.781546</v>
      </c>
      <c r="H50" s="69"/>
      <c r="I50" s="70">
        <f t="shared" si="3"/>
        <v>-1000</v>
      </c>
      <c r="J50" s="70">
        <f t="shared" si="4"/>
        <v>-1000</v>
      </c>
      <c r="K50" s="70">
        <f t="shared" si="5"/>
        <v>4100.781546</v>
      </c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71"/>
      <c r="B51" s="71"/>
      <c r="C51" s="71"/>
      <c r="D51" s="71"/>
      <c r="E51" s="65"/>
      <c r="F51" s="69">
        <f t="shared" si="1"/>
        <v>48</v>
      </c>
      <c r="G51" s="70">
        <f t="shared" si="2"/>
        <v>-5100.781546</v>
      </c>
      <c r="H51" s="69"/>
      <c r="I51" s="70">
        <f t="shared" si="3"/>
        <v>-1000</v>
      </c>
      <c r="J51" s="70">
        <f t="shared" si="4"/>
        <v>-1000</v>
      </c>
      <c r="K51" s="70">
        <f t="shared" si="5"/>
        <v>4100.781546</v>
      </c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71"/>
      <c r="B52" s="71"/>
      <c r="C52" s="71"/>
      <c r="D52" s="71"/>
      <c r="E52" s="65"/>
      <c r="F52" s="69">
        <f t="shared" si="1"/>
        <v>49</v>
      </c>
      <c r="G52" s="70">
        <f t="shared" si="2"/>
        <v>-5100.781546</v>
      </c>
      <c r="H52" s="69"/>
      <c r="I52" s="70">
        <f t="shared" si="3"/>
        <v>-1000</v>
      </c>
      <c r="J52" s="70">
        <f t="shared" si="4"/>
        <v>-1000</v>
      </c>
      <c r="K52" s="70">
        <f t="shared" si="5"/>
        <v>4100.781546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71"/>
      <c r="B53" s="71"/>
      <c r="C53" s="71"/>
      <c r="D53" s="71"/>
      <c r="E53" s="65"/>
      <c r="F53" s="69">
        <f t="shared" si="1"/>
        <v>50</v>
      </c>
      <c r="G53" s="70">
        <f t="shared" si="2"/>
        <v>-5100.781546</v>
      </c>
      <c r="H53" s="69"/>
      <c r="I53" s="70">
        <f t="shared" si="3"/>
        <v>-1000</v>
      </c>
      <c r="J53" s="70">
        <f t="shared" si="4"/>
        <v>-1000</v>
      </c>
      <c r="K53" s="70">
        <f t="shared" si="5"/>
        <v>4100.781546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71"/>
      <c r="B54" s="71"/>
      <c r="C54" s="71"/>
      <c r="D54" s="71"/>
      <c r="E54" s="65"/>
      <c r="F54" s="69">
        <f t="shared" si="1"/>
        <v>51</v>
      </c>
      <c r="G54" s="70">
        <f t="shared" si="2"/>
        <v>-5100.781546</v>
      </c>
      <c r="H54" s="69"/>
      <c r="I54" s="70">
        <f t="shared" si="3"/>
        <v>-1000</v>
      </c>
      <c r="J54" s="70">
        <f t="shared" si="4"/>
        <v>-1000</v>
      </c>
      <c r="K54" s="70">
        <f t="shared" si="5"/>
        <v>4100.781546</v>
      </c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71"/>
      <c r="B55" s="71"/>
      <c r="C55" s="71"/>
      <c r="D55" s="71"/>
      <c r="E55" s="65"/>
      <c r="F55" s="69">
        <f t="shared" si="1"/>
        <v>52</v>
      </c>
      <c r="G55" s="70">
        <f t="shared" si="2"/>
        <v>-5100.781546</v>
      </c>
      <c r="H55" s="69"/>
      <c r="I55" s="70">
        <f t="shared" si="3"/>
        <v>-1000</v>
      </c>
      <c r="J55" s="70">
        <f t="shared" si="4"/>
        <v>-1000</v>
      </c>
      <c r="K55" s="70">
        <f t="shared" si="5"/>
        <v>4100.781546</v>
      </c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71"/>
      <c r="B56" s="71"/>
      <c r="C56" s="71"/>
      <c r="D56" s="71"/>
      <c r="E56" s="65"/>
      <c r="F56" s="69">
        <f t="shared" si="1"/>
        <v>53</v>
      </c>
      <c r="G56" s="70">
        <f t="shared" si="2"/>
        <v>-5100.781546</v>
      </c>
      <c r="H56" s="69"/>
      <c r="I56" s="70">
        <f t="shared" si="3"/>
        <v>-1000</v>
      </c>
      <c r="J56" s="70">
        <f t="shared" si="4"/>
        <v>-1000</v>
      </c>
      <c r="K56" s="70">
        <f t="shared" si="5"/>
        <v>4100.781546</v>
      </c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71"/>
      <c r="B57" s="71"/>
      <c r="C57" s="71"/>
      <c r="D57" s="71"/>
      <c r="E57" s="65"/>
      <c r="F57" s="69">
        <f t="shared" si="1"/>
        <v>54</v>
      </c>
      <c r="G57" s="70">
        <f t="shared" si="2"/>
        <v>-5100.781546</v>
      </c>
      <c r="H57" s="69"/>
      <c r="I57" s="70">
        <f t="shared" si="3"/>
        <v>-1000</v>
      </c>
      <c r="J57" s="70">
        <f t="shared" si="4"/>
        <v>-1000</v>
      </c>
      <c r="K57" s="70">
        <f t="shared" si="5"/>
        <v>4100.781546</v>
      </c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71"/>
      <c r="B58" s="71"/>
      <c r="C58" s="71"/>
      <c r="D58" s="71"/>
      <c r="E58" s="65"/>
      <c r="F58" s="69">
        <f t="shared" si="1"/>
        <v>55</v>
      </c>
      <c r="G58" s="70">
        <f t="shared" si="2"/>
        <v>-5100.781546</v>
      </c>
      <c r="H58" s="69"/>
      <c r="I58" s="70">
        <f t="shared" si="3"/>
        <v>-1000</v>
      </c>
      <c r="J58" s="70">
        <f t="shared" si="4"/>
        <v>-1000</v>
      </c>
      <c r="K58" s="70">
        <f t="shared" si="5"/>
        <v>4100.781546</v>
      </c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71"/>
      <c r="B59" s="71"/>
      <c r="C59" s="71"/>
      <c r="D59" s="71"/>
      <c r="E59" s="65"/>
      <c r="F59" s="69">
        <f t="shared" si="1"/>
        <v>56</v>
      </c>
      <c r="G59" s="70">
        <f t="shared" si="2"/>
        <v>-5100.781546</v>
      </c>
      <c r="H59" s="69"/>
      <c r="I59" s="70">
        <f t="shared" si="3"/>
        <v>-1000</v>
      </c>
      <c r="J59" s="70">
        <f t="shared" si="4"/>
        <v>-1000</v>
      </c>
      <c r="K59" s="70">
        <f t="shared" si="5"/>
        <v>4100.781546</v>
      </c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71"/>
      <c r="B60" s="71"/>
      <c r="C60" s="71"/>
      <c r="D60" s="71"/>
      <c r="E60" s="65"/>
      <c r="F60" s="69">
        <f t="shared" si="1"/>
        <v>57</v>
      </c>
      <c r="G60" s="70">
        <f t="shared" si="2"/>
        <v>-5100.781546</v>
      </c>
      <c r="H60" s="69"/>
      <c r="I60" s="70">
        <f t="shared" si="3"/>
        <v>-1000</v>
      </c>
      <c r="J60" s="70">
        <f t="shared" si="4"/>
        <v>-1000</v>
      </c>
      <c r="K60" s="70">
        <f t="shared" si="5"/>
        <v>4100.781546</v>
      </c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71"/>
      <c r="B61" s="71"/>
      <c r="C61" s="71"/>
      <c r="D61" s="71"/>
      <c r="E61" s="65"/>
      <c r="F61" s="69">
        <f t="shared" si="1"/>
        <v>58</v>
      </c>
      <c r="G61" s="70">
        <f t="shared" si="2"/>
        <v>-5100.781546</v>
      </c>
      <c r="H61" s="69"/>
      <c r="I61" s="70">
        <f t="shared" si="3"/>
        <v>-1000</v>
      </c>
      <c r="J61" s="70">
        <f t="shared" si="4"/>
        <v>-1000</v>
      </c>
      <c r="K61" s="70">
        <f t="shared" si="5"/>
        <v>4100.781546</v>
      </c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71"/>
      <c r="B62" s="71"/>
      <c r="C62" s="71"/>
      <c r="D62" s="71"/>
      <c r="E62" s="65"/>
      <c r="F62" s="69">
        <f t="shared" si="1"/>
        <v>59</v>
      </c>
      <c r="G62" s="70">
        <f t="shared" si="2"/>
        <v>-5100.781546</v>
      </c>
      <c r="H62" s="69"/>
      <c r="I62" s="70">
        <f t="shared" si="3"/>
        <v>-1000</v>
      </c>
      <c r="J62" s="70">
        <f t="shared" si="4"/>
        <v>-1000</v>
      </c>
      <c r="K62" s="70">
        <f t="shared" si="5"/>
        <v>4100.781546</v>
      </c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71"/>
      <c r="B63" s="71"/>
      <c r="C63" s="71"/>
      <c r="D63" s="71"/>
      <c r="E63" s="65"/>
      <c r="F63" s="69">
        <f t="shared" si="1"/>
        <v>60</v>
      </c>
      <c r="G63" s="70">
        <f t="shared" si="2"/>
        <v>-5100.781546</v>
      </c>
      <c r="H63" s="70">
        <f>B7</f>
        <v>8180</v>
      </c>
      <c r="I63" s="70">
        <f t="shared" si="3"/>
        <v>-1000</v>
      </c>
      <c r="J63" s="70">
        <f t="shared" si="4"/>
        <v>7180</v>
      </c>
      <c r="K63" s="70">
        <f t="shared" si="5"/>
        <v>12280.78155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70.57"/>
  </cols>
  <sheetData>
    <row r="1">
      <c r="A1" s="111" t="s">
        <v>30</v>
      </c>
      <c r="B1" s="112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113" t="s">
        <v>8</v>
      </c>
      <c r="B2" s="114" t="s">
        <v>116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115" t="s">
        <v>117</v>
      </c>
      <c r="B3" s="116">
        <f>100000+9*1000</f>
        <v>109000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64"/>
      <c r="B4" s="64"/>
      <c r="C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>
      <c r="A6" s="117" t="s">
        <v>118</v>
      </c>
      <c r="B6" s="118">
        <v>109000.0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>
      <c r="A7" s="117" t="s">
        <v>119</v>
      </c>
      <c r="B7" s="118">
        <v>1800.0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>
      <c r="A8" s="117" t="s">
        <v>120</v>
      </c>
      <c r="B8" s="118">
        <v>75000.0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>
      <c r="A9" s="117" t="s">
        <v>121</v>
      </c>
      <c r="B9" s="119">
        <v>0.005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</row>
    <row r="11">
      <c r="C11" s="71"/>
      <c r="D11" s="71"/>
      <c r="E11" s="71"/>
      <c r="F11" s="120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</row>
    <row r="12">
      <c r="A12" s="121" t="s">
        <v>122</v>
      </c>
      <c r="B12" s="122">
        <v>109000.0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</row>
    <row r="13">
      <c r="A13" s="117" t="s">
        <v>123</v>
      </c>
      <c r="B13" s="123">
        <f>B9*(1+B9)^12</f>
        <v>0.005308389059</v>
      </c>
      <c r="C13" s="71"/>
      <c r="D13" s="71"/>
      <c r="E13" s="71"/>
      <c r="F13" s="124"/>
      <c r="G13" s="124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</row>
    <row r="14">
      <c r="A14" s="125" t="s">
        <v>124</v>
      </c>
      <c r="B14" s="123">
        <f>(1+B9)^12-1</f>
        <v>0.06167781186</v>
      </c>
      <c r="C14" s="71"/>
      <c r="D14" s="71"/>
      <c r="E14" s="71"/>
      <c r="F14" s="126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</row>
    <row r="15">
      <c r="A15" s="117" t="s">
        <v>125</v>
      </c>
      <c r="B15" s="123">
        <f>B13/B14</f>
        <v>0.08606642971</v>
      </c>
      <c r="C15" s="71"/>
      <c r="D15" s="71"/>
      <c r="E15" s="71"/>
      <c r="F15" s="126"/>
      <c r="G15" s="127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</row>
    <row r="16">
      <c r="A16" s="117" t="s">
        <v>126</v>
      </c>
      <c r="B16" s="123">
        <f>B9/B14</f>
        <v>0.08106642971</v>
      </c>
      <c r="C16" s="71"/>
      <c r="D16" s="71"/>
      <c r="E16" s="71"/>
      <c r="F16" s="126"/>
      <c r="G16" s="127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</row>
    <row r="17">
      <c r="A17" s="71"/>
      <c r="B17" s="71"/>
      <c r="C17" s="71"/>
      <c r="D17" s="71"/>
      <c r="E17" s="71"/>
      <c r="F17" s="126"/>
      <c r="G17" s="127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</row>
    <row r="18">
      <c r="A18" s="117" t="s">
        <v>127</v>
      </c>
      <c r="B18" s="128">
        <f>(B6*B15)+1500-(B8*B16)</f>
        <v>4801.25861</v>
      </c>
      <c r="C18" s="71"/>
      <c r="D18" s="71"/>
      <c r="E18" s="71"/>
      <c r="F18" s="126"/>
      <c r="G18" s="127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</row>
    <row r="19">
      <c r="A19" s="71"/>
      <c r="B19" s="71"/>
      <c r="C19" s="71"/>
      <c r="D19" s="71"/>
      <c r="E19" s="71"/>
      <c r="F19" s="126"/>
      <c r="G19" s="127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</row>
    <row r="20">
      <c r="A20" s="71"/>
      <c r="B20" s="71"/>
      <c r="C20" s="71"/>
      <c r="D20" s="71"/>
      <c r="E20" s="71"/>
      <c r="F20" s="126"/>
      <c r="G20" s="127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</row>
    <row r="21">
      <c r="A21" s="71"/>
      <c r="B21" s="71"/>
      <c r="C21" s="71"/>
      <c r="G21" s="71"/>
      <c r="H21" s="71"/>
      <c r="I21" s="71"/>
      <c r="J21" s="71"/>
      <c r="K21" s="71"/>
      <c r="L21" s="126"/>
      <c r="M21" s="127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71"/>
      <c r="B22" s="71"/>
      <c r="C22" s="71"/>
      <c r="G22" s="71"/>
      <c r="H22" s="71"/>
      <c r="I22" s="71"/>
      <c r="J22" s="71"/>
      <c r="K22" s="71"/>
      <c r="L22" s="126"/>
      <c r="M22" s="127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71"/>
      <c r="B23" s="71"/>
      <c r="C23" s="71"/>
      <c r="G23" s="71"/>
      <c r="H23" s="71"/>
      <c r="I23" s="71"/>
      <c r="J23" s="71"/>
      <c r="K23" s="71"/>
      <c r="L23" s="126"/>
      <c r="M23" s="127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71"/>
      <c r="B24" s="71"/>
      <c r="C24" s="71"/>
      <c r="G24" s="71"/>
      <c r="H24" s="71"/>
      <c r="I24" s="71"/>
      <c r="J24" s="71"/>
      <c r="K24" s="71"/>
      <c r="L24" s="126"/>
      <c r="M24" s="127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71"/>
      <c r="B25" s="71"/>
      <c r="C25" s="71"/>
      <c r="G25" s="71"/>
      <c r="H25" s="71"/>
      <c r="I25" s="71"/>
      <c r="J25" s="71"/>
      <c r="K25" s="71"/>
      <c r="L25" s="126"/>
      <c r="M25" s="127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126"/>
      <c r="M26" s="127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126"/>
      <c r="M27" s="127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126"/>
      <c r="M28" s="127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126"/>
      <c r="M29" s="127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126"/>
      <c r="M30" s="127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126"/>
      <c r="M31" s="127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126"/>
      <c r="M32" s="127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126"/>
      <c r="M33" s="127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126"/>
      <c r="M34" s="127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126"/>
      <c r="M35" s="127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126"/>
      <c r="M36" s="127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126"/>
      <c r="M37" s="127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126"/>
      <c r="M38" s="127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126"/>
      <c r="M39" s="127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126"/>
      <c r="M40" s="120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82.14"/>
    <col customWidth="1" min="6" max="6" width="22.14"/>
    <col customWidth="1" min="8" max="8" width="26.29"/>
    <col customWidth="1" min="9" max="9" width="17.14"/>
    <col customWidth="1" min="15" max="15" width="18.43"/>
  </cols>
  <sheetData>
    <row r="1">
      <c r="A1" s="129" t="s">
        <v>8</v>
      </c>
      <c r="B1" s="130" t="s">
        <v>128</v>
      </c>
    </row>
    <row r="2">
      <c r="A2" s="129" t="s">
        <v>129</v>
      </c>
      <c r="B2" s="131">
        <f>10%+9/500</f>
        <v>0.118</v>
      </c>
      <c r="E2" s="132" t="s">
        <v>130</v>
      </c>
      <c r="F2" s="133" t="s">
        <v>130</v>
      </c>
      <c r="G2" s="134"/>
      <c r="H2" s="135"/>
      <c r="I2" s="132"/>
      <c r="J2" s="71"/>
      <c r="K2" s="132" t="s">
        <v>131</v>
      </c>
      <c r="L2" s="136" t="s">
        <v>131</v>
      </c>
      <c r="M2" s="134"/>
      <c r="N2" s="135"/>
      <c r="O2" s="132"/>
    </row>
    <row r="3">
      <c r="A3" s="137"/>
      <c r="B3" s="137"/>
      <c r="E3" s="132"/>
      <c r="F3" s="138"/>
      <c r="G3" s="139"/>
      <c r="H3" s="140"/>
      <c r="I3" s="132"/>
      <c r="J3" s="141"/>
      <c r="K3" s="132"/>
      <c r="L3" s="138"/>
      <c r="M3" s="139"/>
      <c r="N3" s="140"/>
      <c r="O3" s="132"/>
    </row>
    <row r="4">
      <c r="A4" s="142" t="s">
        <v>132</v>
      </c>
      <c r="B4" s="143">
        <v>200000.0</v>
      </c>
      <c r="E4" s="144" t="s">
        <v>133</v>
      </c>
      <c r="F4" s="103" t="s">
        <v>134</v>
      </c>
      <c r="G4" s="103" t="s">
        <v>135</v>
      </c>
      <c r="H4" s="103" t="s">
        <v>136</v>
      </c>
      <c r="I4" s="145" t="s">
        <v>137</v>
      </c>
      <c r="J4" s="65"/>
      <c r="K4" s="146" t="s">
        <v>133</v>
      </c>
      <c r="L4" s="146" t="s">
        <v>134</v>
      </c>
      <c r="M4" s="146" t="s">
        <v>135</v>
      </c>
      <c r="N4" s="146" t="s">
        <v>136</v>
      </c>
      <c r="O4" s="147" t="s">
        <v>137</v>
      </c>
    </row>
    <row r="5">
      <c r="A5" s="142" t="s">
        <v>138</v>
      </c>
      <c r="B5" s="148">
        <f>10%+9/500</f>
        <v>0.118</v>
      </c>
      <c r="C5" s="149"/>
      <c r="E5" s="150">
        <v>0.0</v>
      </c>
      <c r="F5" s="151"/>
      <c r="G5" s="151"/>
      <c r="H5" s="151"/>
      <c r="I5" s="152">
        <f>B4</f>
        <v>200000</v>
      </c>
      <c r="J5" s="65"/>
      <c r="K5" s="153">
        <v>0.0</v>
      </c>
      <c r="L5" s="151"/>
      <c r="M5" s="151"/>
      <c r="N5" s="151"/>
      <c r="O5" s="152">
        <f>B4</f>
        <v>200000</v>
      </c>
    </row>
    <row r="6">
      <c r="A6" s="142" t="s">
        <v>139</v>
      </c>
      <c r="B6" s="154">
        <f>POWER(1+B5,1/12)-1</f>
        <v>0.009338448298</v>
      </c>
      <c r="E6" s="150">
        <v>1.0</v>
      </c>
      <c r="F6" s="152">
        <f t="shared" ref="F6:F365" si="1">B$4/B$8</f>
        <v>555.5555556</v>
      </c>
      <c r="G6" s="152">
        <f t="shared" ref="G6:G365" si="2">I5*$B$7</f>
        <v>1594.828086</v>
      </c>
      <c r="H6" s="152">
        <f t="shared" ref="H6:H365" si="3">F6+G6</f>
        <v>2150.383641</v>
      </c>
      <c r="I6" s="152">
        <f t="shared" ref="I6:I365" si="4">I5-F$6</f>
        <v>199444.4444</v>
      </c>
      <c r="J6" s="65"/>
      <c r="K6" s="153">
        <v>1.0</v>
      </c>
      <c r="L6" s="152">
        <f t="shared" ref="L6:L365" si="5">N6-M6</f>
        <v>96.95355854</v>
      </c>
      <c r="M6" s="152">
        <f t="shared" ref="M6:M365" si="6">O5*B$7</f>
        <v>1594.828086</v>
      </c>
      <c r="N6" s="152">
        <f t="shared" ref="N6:N365" si="7">PMT($B$7,$B$8,-$B$4)</f>
        <v>1691.781644</v>
      </c>
      <c r="O6" s="152">
        <f t="shared" ref="O6:O365" si="8">O5-L6</f>
        <v>199903.0464</v>
      </c>
    </row>
    <row r="7">
      <c r="A7" s="142" t="s">
        <v>140</v>
      </c>
      <c r="B7" s="155">
        <f>POWER(1+B9,1/12)-1</f>
        <v>0.007974140429</v>
      </c>
      <c r="E7" s="150">
        <v>2.0</v>
      </c>
      <c r="F7" s="152">
        <f t="shared" si="1"/>
        <v>555.5555556</v>
      </c>
      <c r="G7" s="152">
        <f t="shared" si="2"/>
        <v>1590.398008</v>
      </c>
      <c r="H7" s="152">
        <f t="shared" si="3"/>
        <v>2145.953563</v>
      </c>
      <c r="I7" s="152">
        <f t="shared" si="4"/>
        <v>198888.8889</v>
      </c>
      <c r="J7" s="65"/>
      <c r="K7" s="153">
        <v>2.0</v>
      </c>
      <c r="L7" s="152">
        <f t="shared" si="5"/>
        <v>97.72667983</v>
      </c>
      <c r="M7" s="152">
        <f t="shared" si="6"/>
        <v>1594.054964</v>
      </c>
      <c r="N7" s="152">
        <f t="shared" si="7"/>
        <v>1691.781644</v>
      </c>
      <c r="O7" s="152">
        <f t="shared" si="8"/>
        <v>199805.3198</v>
      </c>
    </row>
    <row r="8">
      <c r="A8" s="142" t="s">
        <v>141</v>
      </c>
      <c r="B8" s="156">
        <v>360.0</v>
      </c>
      <c r="E8" s="150">
        <v>3.0</v>
      </c>
      <c r="F8" s="152">
        <f t="shared" si="1"/>
        <v>555.5555556</v>
      </c>
      <c r="G8" s="152">
        <f t="shared" si="2"/>
        <v>1585.96793</v>
      </c>
      <c r="H8" s="152">
        <f t="shared" si="3"/>
        <v>2141.523485</v>
      </c>
      <c r="I8" s="152">
        <f t="shared" si="4"/>
        <v>198333.3333</v>
      </c>
      <c r="J8" s="65"/>
      <c r="K8" s="153">
        <v>3.0</v>
      </c>
      <c r="L8" s="152">
        <f t="shared" si="5"/>
        <v>98.5059661</v>
      </c>
      <c r="M8" s="152">
        <f t="shared" si="6"/>
        <v>1593.275678</v>
      </c>
      <c r="N8" s="152">
        <f t="shared" si="7"/>
        <v>1691.781644</v>
      </c>
      <c r="O8" s="152">
        <f t="shared" si="8"/>
        <v>199706.8138</v>
      </c>
    </row>
    <row r="9">
      <c r="A9" s="117" t="s">
        <v>142</v>
      </c>
      <c r="B9" s="148">
        <v>0.1</v>
      </c>
      <c r="E9" s="150">
        <v>4.0</v>
      </c>
      <c r="F9" s="152">
        <f t="shared" si="1"/>
        <v>555.5555556</v>
      </c>
      <c r="G9" s="152">
        <f t="shared" si="2"/>
        <v>1581.537852</v>
      </c>
      <c r="H9" s="152">
        <f t="shared" si="3"/>
        <v>2137.093407</v>
      </c>
      <c r="I9" s="152">
        <f t="shared" si="4"/>
        <v>197777.7778</v>
      </c>
      <c r="J9" s="65"/>
      <c r="K9" s="153">
        <v>4.0</v>
      </c>
      <c r="L9" s="152">
        <f t="shared" si="5"/>
        <v>99.2914665</v>
      </c>
      <c r="M9" s="152">
        <f t="shared" si="6"/>
        <v>1592.490178</v>
      </c>
      <c r="N9" s="152">
        <f t="shared" si="7"/>
        <v>1691.781644</v>
      </c>
      <c r="O9" s="152">
        <f t="shared" si="8"/>
        <v>199607.5223</v>
      </c>
    </row>
    <row r="10">
      <c r="A10" s="117" t="s">
        <v>143</v>
      </c>
      <c r="B10" s="157">
        <f t="array" ref="B10">NPV(B6,H6:H365)</f>
        <v>179166.1775</v>
      </c>
      <c r="E10" s="150">
        <v>5.0</v>
      </c>
      <c r="F10" s="152">
        <f t="shared" si="1"/>
        <v>555.5555556</v>
      </c>
      <c r="G10" s="152">
        <f t="shared" si="2"/>
        <v>1577.107774</v>
      </c>
      <c r="H10" s="152">
        <f t="shared" si="3"/>
        <v>2132.663329</v>
      </c>
      <c r="I10" s="152">
        <f t="shared" si="4"/>
        <v>197222.2222</v>
      </c>
      <c r="J10" s="65"/>
      <c r="K10" s="153">
        <v>5.0</v>
      </c>
      <c r="L10" s="152">
        <f t="shared" si="5"/>
        <v>100.0832306</v>
      </c>
      <c r="M10" s="152">
        <f t="shared" si="6"/>
        <v>1591.698414</v>
      </c>
      <c r="N10" s="152">
        <f t="shared" si="7"/>
        <v>1691.781644</v>
      </c>
      <c r="O10" s="152">
        <f t="shared" si="8"/>
        <v>199507.4391</v>
      </c>
    </row>
    <row r="11">
      <c r="A11" s="117" t="s">
        <v>144</v>
      </c>
      <c r="B11" s="157">
        <f t="array" ref="B11">NPV(B6,N5:N365)</f>
        <v>174783.1122</v>
      </c>
      <c r="E11" s="150">
        <v>6.0</v>
      </c>
      <c r="F11" s="152">
        <f t="shared" si="1"/>
        <v>555.5555556</v>
      </c>
      <c r="G11" s="152">
        <f t="shared" si="2"/>
        <v>1572.677696</v>
      </c>
      <c r="H11" s="152">
        <f t="shared" si="3"/>
        <v>2128.233251</v>
      </c>
      <c r="I11" s="152">
        <f t="shared" si="4"/>
        <v>196666.6667</v>
      </c>
      <c r="J11" s="65"/>
      <c r="K11" s="153">
        <v>6.0</v>
      </c>
      <c r="L11" s="152">
        <f t="shared" si="5"/>
        <v>100.8813083</v>
      </c>
      <c r="M11" s="152">
        <f t="shared" si="6"/>
        <v>1590.900336</v>
      </c>
      <c r="N11" s="152">
        <f t="shared" si="7"/>
        <v>1691.781644</v>
      </c>
      <c r="O11" s="152">
        <f t="shared" si="8"/>
        <v>199406.5578</v>
      </c>
    </row>
    <row r="12">
      <c r="A12" s="142" t="s">
        <v>145</v>
      </c>
      <c r="B12" s="158">
        <f>B10/B11</f>
        <v>1.025077167</v>
      </c>
      <c r="E12" s="150">
        <v>7.0</v>
      </c>
      <c r="F12" s="152">
        <f t="shared" si="1"/>
        <v>555.5555556</v>
      </c>
      <c r="G12" s="152">
        <f t="shared" si="2"/>
        <v>1568.247618</v>
      </c>
      <c r="H12" s="152">
        <f t="shared" si="3"/>
        <v>2123.803173</v>
      </c>
      <c r="I12" s="152">
        <f t="shared" si="4"/>
        <v>196111.1111</v>
      </c>
      <c r="J12" s="65"/>
      <c r="K12" s="153">
        <v>7.0</v>
      </c>
      <c r="L12" s="152">
        <f t="shared" si="5"/>
        <v>101.6857501</v>
      </c>
      <c r="M12" s="152">
        <f t="shared" si="6"/>
        <v>1590.095894</v>
      </c>
      <c r="N12" s="152">
        <f t="shared" si="7"/>
        <v>1691.781644</v>
      </c>
      <c r="O12" s="152">
        <f t="shared" si="8"/>
        <v>199304.872</v>
      </c>
    </row>
    <row r="13">
      <c r="E13" s="150">
        <v>8.0</v>
      </c>
      <c r="F13" s="152">
        <f t="shared" si="1"/>
        <v>555.5555556</v>
      </c>
      <c r="G13" s="152">
        <f t="shared" si="2"/>
        <v>1563.81754</v>
      </c>
      <c r="H13" s="152">
        <f t="shared" si="3"/>
        <v>2119.373095</v>
      </c>
      <c r="I13" s="152">
        <f t="shared" si="4"/>
        <v>195555.5556</v>
      </c>
      <c r="J13" s="65"/>
      <c r="K13" s="153">
        <v>8.0</v>
      </c>
      <c r="L13" s="152">
        <f t="shared" si="5"/>
        <v>102.4966065</v>
      </c>
      <c r="M13" s="152">
        <f t="shared" si="6"/>
        <v>1589.285038</v>
      </c>
      <c r="N13" s="152">
        <f t="shared" si="7"/>
        <v>1691.781644</v>
      </c>
      <c r="O13" s="152">
        <f t="shared" si="8"/>
        <v>199202.3754</v>
      </c>
    </row>
    <row r="14">
      <c r="E14" s="150">
        <v>9.0</v>
      </c>
      <c r="F14" s="152">
        <f t="shared" si="1"/>
        <v>555.5555556</v>
      </c>
      <c r="G14" s="152">
        <f t="shared" si="2"/>
        <v>1559.387462</v>
      </c>
      <c r="H14" s="152">
        <f t="shared" si="3"/>
        <v>2114.943017</v>
      </c>
      <c r="I14" s="152">
        <f t="shared" si="4"/>
        <v>195000</v>
      </c>
      <c r="J14" s="65"/>
      <c r="K14" s="153">
        <v>9.0</v>
      </c>
      <c r="L14" s="152">
        <f t="shared" si="5"/>
        <v>103.3139288</v>
      </c>
      <c r="M14" s="152">
        <f t="shared" si="6"/>
        <v>1588.467715</v>
      </c>
      <c r="N14" s="152">
        <f t="shared" si="7"/>
        <v>1691.781644</v>
      </c>
      <c r="O14" s="152">
        <f t="shared" si="8"/>
        <v>199099.0615</v>
      </c>
    </row>
    <row r="15">
      <c r="E15" s="150">
        <v>10.0</v>
      </c>
      <c r="F15" s="152">
        <f t="shared" si="1"/>
        <v>555.5555556</v>
      </c>
      <c r="G15" s="152">
        <f t="shared" si="2"/>
        <v>1554.957384</v>
      </c>
      <c r="H15" s="152">
        <f t="shared" si="3"/>
        <v>2110.512939</v>
      </c>
      <c r="I15" s="152">
        <f t="shared" si="4"/>
        <v>194444.4444</v>
      </c>
      <c r="J15" s="65"/>
      <c r="K15" s="153">
        <v>10.0</v>
      </c>
      <c r="L15" s="152">
        <f t="shared" si="5"/>
        <v>104.1377686</v>
      </c>
      <c r="M15" s="152">
        <f t="shared" si="6"/>
        <v>1587.643876</v>
      </c>
      <c r="N15" s="152">
        <f t="shared" si="7"/>
        <v>1691.781644</v>
      </c>
      <c r="O15" s="152">
        <f t="shared" si="8"/>
        <v>198994.9237</v>
      </c>
    </row>
    <row r="16">
      <c r="E16" s="150">
        <v>11.0</v>
      </c>
      <c r="F16" s="152">
        <f t="shared" si="1"/>
        <v>555.5555556</v>
      </c>
      <c r="G16" s="152">
        <f t="shared" si="2"/>
        <v>1550.527306</v>
      </c>
      <c r="H16" s="152">
        <f t="shared" si="3"/>
        <v>2106.082861</v>
      </c>
      <c r="I16" s="152">
        <f t="shared" si="4"/>
        <v>193888.8889</v>
      </c>
      <c r="J16" s="65"/>
      <c r="K16" s="153">
        <v>11.0</v>
      </c>
      <c r="L16" s="152">
        <f t="shared" si="5"/>
        <v>104.9681778</v>
      </c>
      <c r="M16" s="152">
        <f t="shared" si="6"/>
        <v>1586.813467</v>
      </c>
      <c r="N16" s="152">
        <f t="shared" si="7"/>
        <v>1691.781644</v>
      </c>
      <c r="O16" s="152">
        <f t="shared" si="8"/>
        <v>198889.9556</v>
      </c>
    </row>
    <row r="17">
      <c r="E17" s="150">
        <v>12.0</v>
      </c>
      <c r="F17" s="152">
        <f t="shared" si="1"/>
        <v>555.5555556</v>
      </c>
      <c r="G17" s="152">
        <f t="shared" si="2"/>
        <v>1546.097228</v>
      </c>
      <c r="H17" s="152">
        <f t="shared" si="3"/>
        <v>2101.652783</v>
      </c>
      <c r="I17" s="152">
        <f t="shared" si="4"/>
        <v>193333.3333</v>
      </c>
      <c r="J17" s="65"/>
      <c r="K17" s="153">
        <v>12.0</v>
      </c>
      <c r="L17" s="152">
        <f t="shared" si="5"/>
        <v>105.8052088</v>
      </c>
      <c r="M17" s="152">
        <f t="shared" si="6"/>
        <v>1585.976436</v>
      </c>
      <c r="N17" s="152">
        <f t="shared" si="7"/>
        <v>1691.781644</v>
      </c>
      <c r="O17" s="152">
        <f t="shared" si="8"/>
        <v>198784.1503</v>
      </c>
    </row>
    <row r="18">
      <c r="E18" s="150">
        <v>13.0</v>
      </c>
      <c r="F18" s="152">
        <f t="shared" si="1"/>
        <v>555.5555556</v>
      </c>
      <c r="G18" s="152">
        <f t="shared" si="2"/>
        <v>1541.66715</v>
      </c>
      <c r="H18" s="152">
        <f t="shared" si="3"/>
        <v>2097.222705</v>
      </c>
      <c r="I18" s="152">
        <f t="shared" si="4"/>
        <v>192777.7778</v>
      </c>
      <c r="J18" s="65"/>
      <c r="K18" s="153">
        <v>13.0</v>
      </c>
      <c r="L18" s="152">
        <f t="shared" si="5"/>
        <v>106.6489144</v>
      </c>
      <c r="M18" s="152">
        <f t="shared" si="6"/>
        <v>1585.13273</v>
      </c>
      <c r="N18" s="152">
        <f t="shared" si="7"/>
        <v>1691.781644</v>
      </c>
      <c r="O18" s="152">
        <f t="shared" si="8"/>
        <v>198677.5014</v>
      </c>
    </row>
    <row r="19">
      <c r="E19" s="150">
        <v>14.0</v>
      </c>
      <c r="F19" s="152">
        <f t="shared" si="1"/>
        <v>555.5555556</v>
      </c>
      <c r="G19" s="152">
        <f t="shared" si="2"/>
        <v>1537.237072</v>
      </c>
      <c r="H19" s="152">
        <f t="shared" si="3"/>
        <v>2092.792627</v>
      </c>
      <c r="I19" s="152">
        <f t="shared" si="4"/>
        <v>192222.2222</v>
      </c>
      <c r="J19" s="65"/>
      <c r="K19" s="153">
        <v>14.0</v>
      </c>
      <c r="L19" s="152">
        <f t="shared" si="5"/>
        <v>107.4993478</v>
      </c>
      <c r="M19" s="152">
        <f t="shared" si="6"/>
        <v>1584.282297</v>
      </c>
      <c r="N19" s="152">
        <f t="shared" si="7"/>
        <v>1691.781644</v>
      </c>
      <c r="O19" s="152">
        <f t="shared" si="8"/>
        <v>198570.0021</v>
      </c>
    </row>
    <row r="20">
      <c r="E20" s="150">
        <v>15.0</v>
      </c>
      <c r="F20" s="152">
        <f t="shared" si="1"/>
        <v>555.5555556</v>
      </c>
      <c r="G20" s="152">
        <f t="shared" si="2"/>
        <v>1532.806994</v>
      </c>
      <c r="H20" s="152">
        <f t="shared" si="3"/>
        <v>2088.362549</v>
      </c>
      <c r="I20" s="152">
        <f t="shared" si="4"/>
        <v>191666.6667</v>
      </c>
      <c r="J20" s="65"/>
      <c r="K20" s="153">
        <v>15.0</v>
      </c>
      <c r="L20" s="152">
        <f t="shared" si="5"/>
        <v>108.3565627</v>
      </c>
      <c r="M20" s="152">
        <f t="shared" si="6"/>
        <v>1583.425082</v>
      </c>
      <c r="N20" s="152">
        <f t="shared" si="7"/>
        <v>1691.781644</v>
      </c>
      <c r="O20" s="152">
        <f t="shared" si="8"/>
        <v>198461.6455</v>
      </c>
    </row>
    <row r="21">
      <c r="E21" s="150">
        <v>16.0</v>
      </c>
      <c r="F21" s="152">
        <f t="shared" si="1"/>
        <v>555.5555556</v>
      </c>
      <c r="G21" s="152">
        <f t="shared" si="2"/>
        <v>1528.376916</v>
      </c>
      <c r="H21" s="152">
        <f t="shared" si="3"/>
        <v>2083.932471</v>
      </c>
      <c r="I21" s="152">
        <f t="shared" si="4"/>
        <v>191111.1111</v>
      </c>
      <c r="J21" s="65"/>
      <c r="K21" s="153">
        <v>16.0</v>
      </c>
      <c r="L21" s="152">
        <f t="shared" si="5"/>
        <v>109.2206132</v>
      </c>
      <c r="M21" s="152">
        <f t="shared" si="6"/>
        <v>1582.561031</v>
      </c>
      <c r="N21" s="152">
        <f t="shared" si="7"/>
        <v>1691.781644</v>
      </c>
      <c r="O21" s="152">
        <f t="shared" si="8"/>
        <v>198352.4249</v>
      </c>
    </row>
    <row r="22">
      <c r="E22" s="150">
        <v>17.0</v>
      </c>
      <c r="F22" s="152">
        <f t="shared" si="1"/>
        <v>555.5555556</v>
      </c>
      <c r="G22" s="152">
        <f t="shared" si="2"/>
        <v>1523.946838</v>
      </c>
      <c r="H22" s="152">
        <f t="shared" si="3"/>
        <v>2079.502393</v>
      </c>
      <c r="I22" s="152">
        <f t="shared" si="4"/>
        <v>190555.5556</v>
      </c>
      <c r="J22" s="65"/>
      <c r="K22" s="153">
        <v>17.0</v>
      </c>
      <c r="L22" s="152">
        <f t="shared" si="5"/>
        <v>110.0915537</v>
      </c>
      <c r="M22" s="152">
        <f t="shared" si="6"/>
        <v>1581.690091</v>
      </c>
      <c r="N22" s="152">
        <f t="shared" si="7"/>
        <v>1691.781644</v>
      </c>
      <c r="O22" s="152">
        <f t="shared" si="8"/>
        <v>198242.3334</v>
      </c>
    </row>
    <row r="23">
      <c r="E23" s="150">
        <v>18.0</v>
      </c>
      <c r="F23" s="152">
        <f t="shared" si="1"/>
        <v>555.5555556</v>
      </c>
      <c r="G23" s="152">
        <f t="shared" si="2"/>
        <v>1519.51676</v>
      </c>
      <c r="H23" s="152">
        <f t="shared" si="3"/>
        <v>2075.072315</v>
      </c>
      <c r="I23" s="152">
        <f t="shared" si="4"/>
        <v>190000</v>
      </c>
      <c r="J23" s="65"/>
      <c r="K23" s="153">
        <v>18.0</v>
      </c>
      <c r="L23" s="152">
        <f t="shared" si="5"/>
        <v>110.9694392</v>
      </c>
      <c r="M23" s="152">
        <f t="shared" si="6"/>
        <v>1580.812205</v>
      </c>
      <c r="N23" s="152">
        <f t="shared" si="7"/>
        <v>1691.781644</v>
      </c>
      <c r="O23" s="152">
        <f t="shared" si="8"/>
        <v>198131.3639</v>
      </c>
    </row>
    <row r="24">
      <c r="E24" s="150">
        <v>19.0</v>
      </c>
      <c r="F24" s="152">
        <f t="shared" si="1"/>
        <v>555.5555556</v>
      </c>
      <c r="G24" s="152">
        <f t="shared" si="2"/>
        <v>1515.086681</v>
      </c>
      <c r="H24" s="152">
        <f t="shared" si="3"/>
        <v>2070.642237</v>
      </c>
      <c r="I24" s="152">
        <f t="shared" si="4"/>
        <v>189444.4444</v>
      </c>
      <c r="J24" s="65"/>
      <c r="K24" s="153">
        <v>19.0</v>
      </c>
      <c r="L24" s="152">
        <f t="shared" si="5"/>
        <v>111.8543251</v>
      </c>
      <c r="M24" s="152">
        <f t="shared" si="6"/>
        <v>1579.927319</v>
      </c>
      <c r="N24" s="152">
        <f t="shared" si="7"/>
        <v>1691.781644</v>
      </c>
      <c r="O24" s="152">
        <f t="shared" si="8"/>
        <v>198019.5096</v>
      </c>
    </row>
    <row r="25">
      <c r="E25" s="150">
        <v>20.0</v>
      </c>
      <c r="F25" s="152">
        <f t="shared" si="1"/>
        <v>555.5555556</v>
      </c>
      <c r="G25" s="152">
        <f t="shared" si="2"/>
        <v>1510.656603</v>
      </c>
      <c r="H25" s="152">
        <f t="shared" si="3"/>
        <v>2066.212159</v>
      </c>
      <c r="I25" s="152">
        <f t="shared" si="4"/>
        <v>188888.8889</v>
      </c>
      <c r="J25" s="65"/>
      <c r="K25" s="153">
        <v>20.0</v>
      </c>
      <c r="L25" s="152">
        <f t="shared" si="5"/>
        <v>112.7462672</v>
      </c>
      <c r="M25" s="152">
        <f t="shared" si="6"/>
        <v>1579.035377</v>
      </c>
      <c r="N25" s="152">
        <f t="shared" si="7"/>
        <v>1691.781644</v>
      </c>
      <c r="O25" s="152">
        <f t="shared" si="8"/>
        <v>197906.7633</v>
      </c>
    </row>
    <row r="26">
      <c r="E26" s="150">
        <v>21.0</v>
      </c>
      <c r="F26" s="152">
        <f t="shared" si="1"/>
        <v>555.5555556</v>
      </c>
      <c r="G26" s="152">
        <f t="shared" si="2"/>
        <v>1506.226525</v>
      </c>
      <c r="H26" s="152">
        <f t="shared" si="3"/>
        <v>2061.782081</v>
      </c>
      <c r="I26" s="152">
        <f t="shared" si="4"/>
        <v>188333.3333</v>
      </c>
      <c r="J26" s="65"/>
      <c r="K26" s="153">
        <v>21.0</v>
      </c>
      <c r="L26" s="152">
        <f t="shared" si="5"/>
        <v>113.6453217</v>
      </c>
      <c r="M26" s="152">
        <f t="shared" si="6"/>
        <v>1578.136323</v>
      </c>
      <c r="N26" s="152">
        <f t="shared" si="7"/>
        <v>1691.781644</v>
      </c>
      <c r="O26" s="152">
        <f t="shared" si="8"/>
        <v>197793.118</v>
      </c>
    </row>
    <row r="27">
      <c r="E27" s="150">
        <v>22.0</v>
      </c>
      <c r="F27" s="152">
        <f t="shared" si="1"/>
        <v>555.5555556</v>
      </c>
      <c r="G27" s="152">
        <f t="shared" si="2"/>
        <v>1501.796447</v>
      </c>
      <c r="H27" s="152">
        <f t="shared" si="3"/>
        <v>2057.352003</v>
      </c>
      <c r="I27" s="152">
        <f t="shared" si="4"/>
        <v>187777.7778</v>
      </c>
      <c r="J27" s="65"/>
      <c r="K27" s="153">
        <v>22.0</v>
      </c>
      <c r="L27" s="152">
        <f t="shared" si="5"/>
        <v>114.5515455</v>
      </c>
      <c r="M27" s="152">
        <f t="shared" si="6"/>
        <v>1577.230099</v>
      </c>
      <c r="N27" s="152">
        <f t="shared" si="7"/>
        <v>1691.781644</v>
      </c>
      <c r="O27" s="152">
        <f t="shared" si="8"/>
        <v>197678.5665</v>
      </c>
    </row>
    <row r="28">
      <c r="E28" s="150">
        <v>23.0</v>
      </c>
      <c r="F28" s="152">
        <f t="shared" si="1"/>
        <v>555.5555556</v>
      </c>
      <c r="G28" s="152">
        <f t="shared" si="2"/>
        <v>1497.366369</v>
      </c>
      <c r="H28" s="152">
        <f t="shared" si="3"/>
        <v>2052.921925</v>
      </c>
      <c r="I28" s="152">
        <f t="shared" si="4"/>
        <v>187222.2222</v>
      </c>
      <c r="J28" s="65"/>
      <c r="K28" s="153">
        <v>23.0</v>
      </c>
      <c r="L28" s="152">
        <f t="shared" si="5"/>
        <v>115.4649956</v>
      </c>
      <c r="M28" s="152">
        <f t="shared" si="6"/>
        <v>1576.316649</v>
      </c>
      <c r="N28" s="152">
        <f t="shared" si="7"/>
        <v>1691.781644</v>
      </c>
      <c r="O28" s="152">
        <f t="shared" si="8"/>
        <v>197563.1015</v>
      </c>
    </row>
    <row r="29">
      <c r="E29" s="150">
        <v>24.0</v>
      </c>
      <c r="F29" s="152">
        <f t="shared" si="1"/>
        <v>555.5555556</v>
      </c>
      <c r="G29" s="152">
        <f t="shared" si="2"/>
        <v>1492.936291</v>
      </c>
      <c r="H29" s="152">
        <f t="shared" si="3"/>
        <v>2048.491847</v>
      </c>
      <c r="I29" s="152">
        <f t="shared" si="4"/>
        <v>186666.6667</v>
      </c>
      <c r="J29" s="65"/>
      <c r="K29" s="153">
        <v>24.0</v>
      </c>
      <c r="L29" s="152">
        <f t="shared" si="5"/>
        <v>116.3857297</v>
      </c>
      <c r="M29" s="152">
        <f t="shared" si="6"/>
        <v>1575.395915</v>
      </c>
      <c r="N29" s="152">
        <f t="shared" si="7"/>
        <v>1691.781644</v>
      </c>
      <c r="O29" s="152">
        <f t="shared" si="8"/>
        <v>197446.7157</v>
      </c>
    </row>
    <row r="30">
      <c r="E30" s="150">
        <v>25.0</v>
      </c>
      <c r="F30" s="152">
        <f t="shared" si="1"/>
        <v>555.5555556</v>
      </c>
      <c r="G30" s="152">
        <f t="shared" si="2"/>
        <v>1488.506213</v>
      </c>
      <c r="H30" s="152">
        <f t="shared" si="3"/>
        <v>2044.061769</v>
      </c>
      <c r="I30" s="152">
        <f t="shared" si="4"/>
        <v>186111.1111</v>
      </c>
      <c r="J30" s="65"/>
      <c r="K30" s="153">
        <v>25.0</v>
      </c>
      <c r="L30" s="152">
        <f t="shared" si="5"/>
        <v>117.3138058</v>
      </c>
      <c r="M30" s="152">
        <f t="shared" si="6"/>
        <v>1574.467838</v>
      </c>
      <c r="N30" s="152">
        <f t="shared" si="7"/>
        <v>1691.781644</v>
      </c>
      <c r="O30" s="152">
        <f t="shared" si="8"/>
        <v>197329.4019</v>
      </c>
    </row>
    <row r="31">
      <c r="E31" s="150">
        <v>26.0</v>
      </c>
      <c r="F31" s="152">
        <f t="shared" si="1"/>
        <v>555.5555556</v>
      </c>
      <c r="G31" s="152">
        <f t="shared" si="2"/>
        <v>1484.076135</v>
      </c>
      <c r="H31" s="152">
        <f t="shared" si="3"/>
        <v>2039.631691</v>
      </c>
      <c r="I31" s="152">
        <f t="shared" si="4"/>
        <v>185555.5556</v>
      </c>
      <c r="J31" s="65"/>
      <c r="K31" s="153">
        <v>26.0</v>
      </c>
      <c r="L31" s="152">
        <f t="shared" si="5"/>
        <v>118.2492826</v>
      </c>
      <c r="M31" s="152">
        <f t="shared" si="6"/>
        <v>1573.532362</v>
      </c>
      <c r="N31" s="152">
        <f t="shared" si="7"/>
        <v>1691.781644</v>
      </c>
      <c r="O31" s="152">
        <f t="shared" si="8"/>
        <v>197211.1526</v>
      </c>
    </row>
    <row r="32">
      <c r="E32" s="150">
        <v>27.0</v>
      </c>
      <c r="F32" s="152">
        <f t="shared" si="1"/>
        <v>555.5555556</v>
      </c>
      <c r="G32" s="152">
        <f t="shared" si="2"/>
        <v>1479.646057</v>
      </c>
      <c r="H32" s="152">
        <f t="shared" si="3"/>
        <v>2035.201613</v>
      </c>
      <c r="I32" s="152">
        <f t="shared" si="4"/>
        <v>185000</v>
      </c>
      <c r="J32" s="65"/>
      <c r="K32" s="153">
        <v>27.0</v>
      </c>
      <c r="L32" s="152">
        <f t="shared" si="5"/>
        <v>119.192219</v>
      </c>
      <c r="M32" s="152">
        <f t="shared" si="6"/>
        <v>1572.589425</v>
      </c>
      <c r="N32" s="152">
        <f t="shared" si="7"/>
        <v>1691.781644</v>
      </c>
      <c r="O32" s="152">
        <f t="shared" si="8"/>
        <v>197091.9604</v>
      </c>
    </row>
    <row r="33">
      <c r="E33" s="150">
        <v>28.0</v>
      </c>
      <c r="F33" s="152">
        <f t="shared" si="1"/>
        <v>555.5555556</v>
      </c>
      <c r="G33" s="152">
        <f t="shared" si="2"/>
        <v>1475.215979</v>
      </c>
      <c r="H33" s="152">
        <f t="shared" si="3"/>
        <v>2030.771535</v>
      </c>
      <c r="I33" s="152">
        <f t="shared" si="4"/>
        <v>184444.4444</v>
      </c>
      <c r="J33" s="65"/>
      <c r="K33" s="153">
        <v>28.0</v>
      </c>
      <c r="L33" s="152">
        <f t="shared" si="5"/>
        <v>120.1426745</v>
      </c>
      <c r="M33" s="152">
        <f t="shared" si="6"/>
        <v>1571.63897</v>
      </c>
      <c r="N33" s="152">
        <f t="shared" si="7"/>
        <v>1691.781644</v>
      </c>
      <c r="O33" s="152">
        <f t="shared" si="8"/>
        <v>196971.8178</v>
      </c>
    </row>
    <row r="34">
      <c r="E34" s="150">
        <v>29.0</v>
      </c>
      <c r="F34" s="152">
        <f t="shared" si="1"/>
        <v>555.5555556</v>
      </c>
      <c r="G34" s="152">
        <f t="shared" si="2"/>
        <v>1470.785901</v>
      </c>
      <c r="H34" s="152">
        <f t="shared" si="3"/>
        <v>2026.341457</v>
      </c>
      <c r="I34" s="152">
        <f t="shared" si="4"/>
        <v>183888.8889</v>
      </c>
      <c r="J34" s="65"/>
      <c r="K34" s="153">
        <v>29.0</v>
      </c>
      <c r="L34" s="152">
        <f t="shared" si="5"/>
        <v>121.100709</v>
      </c>
      <c r="M34" s="152">
        <f t="shared" si="6"/>
        <v>1570.680935</v>
      </c>
      <c r="N34" s="152">
        <f t="shared" si="7"/>
        <v>1691.781644</v>
      </c>
      <c r="O34" s="152">
        <f t="shared" si="8"/>
        <v>196850.717</v>
      </c>
    </row>
    <row r="35">
      <c r="E35" s="150">
        <v>30.0</v>
      </c>
      <c r="F35" s="152">
        <f t="shared" si="1"/>
        <v>555.5555556</v>
      </c>
      <c r="G35" s="152">
        <f t="shared" si="2"/>
        <v>1466.355823</v>
      </c>
      <c r="H35" s="152">
        <f t="shared" si="3"/>
        <v>2021.911379</v>
      </c>
      <c r="I35" s="152">
        <f t="shared" si="4"/>
        <v>183333.3333</v>
      </c>
      <c r="J35" s="65"/>
      <c r="K35" s="153">
        <v>30.0</v>
      </c>
      <c r="L35" s="152">
        <f t="shared" si="5"/>
        <v>122.0663831</v>
      </c>
      <c r="M35" s="152">
        <f t="shared" si="6"/>
        <v>1569.715261</v>
      </c>
      <c r="N35" s="152">
        <f t="shared" si="7"/>
        <v>1691.781644</v>
      </c>
      <c r="O35" s="152">
        <f t="shared" si="8"/>
        <v>196728.6507</v>
      </c>
    </row>
    <row r="36">
      <c r="E36" s="150">
        <v>31.0</v>
      </c>
      <c r="F36" s="152">
        <f t="shared" si="1"/>
        <v>555.5555556</v>
      </c>
      <c r="G36" s="152">
        <f t="shared" si="2"/>
        <v>1461.925745</v>
      </c>
      <c r="H36" s="152">
        <f t="shared" si="3"/>
        <v>2017.481301</v>
      </c>
      <c r="I36" s="152">
        <f t="shared" si="4"/>
        <v>182777.7778</v>
      </c>
      <c r="J36" s="65"/>
      <c r="K36" s="153">
        <v>31.0</v>
      </c>
      <c r="L36" s="152">
        <f t="shared" si="5"/>
        <v>123.0397576</v>
      </c>
      <c r="M36" s="152">
        <f t="shared" si="6"/>
        <v>1568.741887</v>
      </c>
      <c r="N36" s="152">
        <f t="shared" si="7"/>
        <v>1691.781644</v>
      </c>
      <c r="O36" s="152">
        <f t="shared" si="8"/>
        <v>196605.6109</v>
      </c>
    </row>
    <row r="37">
      <c r="E37" s="150">
        <v>32.0</v>
      </c>
      <c r="F37" s="152">
        <f t="shared" si="1"/>
        <v>555.5555556</v>
      </c>
      <c r="G37" s="152">
        <f t="shared" si="2"/>
        <v>1457.495667</v>
      </c>
      <c r="H37" s="152">
        <f t="shared" si="3"/>
        <v>2013.051223</v>
      </c>
      <c r="I37" s="152">
        <f t="shared" si="4"/>
        <v>182222.2222</v>
      </c>
      <c r="J37" s="65"/>
      <c r="K37" s="153">
        <v>32.0</v>
      </c>
      <c r="L37" s="152">
        <f t="shared" si="5"/>
        <v>124.0208939</v>
      </c>
      <c r="M37" s="152">
        <f t="shared" si="6"/>
        <v>1567.76075</v>
      </c>
      <c r="N37" s="152">
        <f t="shared" si="7"/>
        <v>1691.781644</v>
      </c>
      <c r="O37" s="152">
        <f t="shared" si="8"/>
        <v>196481.59</v>
      </c>
    </row>
    <row r="38">
      <c r="E38" s="150">
        <v>33.0</v>
      </c>
      <c r="F38" s="152">
        <f t="shared" si="1"/>
        <v>555.5555556</v>
      </c>
      <c r="G38" s="152">
        <f t="shared" si="2"/>
        <v>1453.065589</v>
      </c>
      <c r="H38" s="152">
        <f t="shared" si="3"/>
        <v>2008.621145</v>
      </c>
      <c r="I38" s="152">
        <f t="shared" si="4"/>
        <v>181666.6667</v>
      </c>
      <c r="J38" s="65"/>
      <c r="K38" s="153">
        <v>33.0</v>
      </c>
      <c r="L38" s="152">
        <f t="shared" si="5"/>
        <v>125.0098539</v>
      </c>
      <c r="M38" s="152">
        <f t="shared" si="6"/>
        <v>1566.77179</v>
      </c>
      <c r="N38" s="152">
        <f t="shared" si="7"/>
        <v>1691.781644</v>
      </c>
      <c r="O38" s="152">
        <f t="shared" si="8"/>
        <v>196356.5802</v>
      </c>
    </row>
    <row r="39">
      <c r="E39" s="150">
        <v>34.0</v>
      </c>
      <c r="F39" s="152">
        <f t="shared" si="1"/>
        <v>555.5555556</v>
      </c>
      <c r="G39" s="152">
        <f t="shared" si="2"/>
        <v>1448.635511</v>
      </c>
      <c r="H39" s="152">
        <f t="shared" si="3"/>
        <v>2004.191067</v>
      </c>
      <c r="I39" s="152">
        <f t="shared" si="4"/>
        <v>181111.1111</v>
      </c>
      <c r="J39" s="65"/>
      <c r="K39" s="153">
        <v>34.0</v>
      </c>
      <c r="L39" s="152">
        <f t="shared" si="5"/>
        <v>126.0067</v>
      </c>
      <c r="M39" s="152">
        <f t="shared" si="6"/>
        <v>1565.774944</v>
      </c>
      <c r="N39" s="152">
        <f t="shared" si="7"/>
        <v>1691.781644</v>
      </c>
      <c r="O39" s="152">
        <f t="shared" si="8"/>
        <v>196230.5735</v>
      </c>
    </row>
    <row r="40">
      <c r="E40" s="150">
        <v>35.0</v>
      </c>
      <c r="F40" s="152">
        <f t="shared" si="1"/>
        <v>555.5555556</v>
      </c>
      <c r="G40" s="152">
        <f t="shared" si="2"/>
        <v>1444.205433</v>
      </c>
      <c r="H40" s="152">
        <f t="shared" si="3"/>
        <v>1999.760989</v>
      </c>
      <c r="I40" s="152">
        <f t="shared" si="4"/>
        <v>180555.5556</v>
      </c>
      <c r="J40" s="71"/>
      <c r="K40" s="153">
        <v>35.0</v>
      </c>
      <c r="L40" s="152">
        <f t="shared" si="5"/>
        <v>127.0114951</v>
      </c>
      <c r="M40" s="152">
        <f t="shared" si="6"/>
        <v>1564.770149</v>
      </c>
      <c r="N40" s="152">
        <f t="shared" si="7"/>
        <v>1691.781644</v>
      </c>
      <c r="O40" s="152">
        <f t="shared" si="8"/>
        <v>196103.562</v>
      </c>
    </row>
    <row r="41">
      <c r="E41" s="150">
        <v>36.0</v>
      </c>
      <c r="F41" s="152">
        <f t="shared" si="1"/>
        <v>555.5555556</v>
      </c>
      <c r="G41" s="152">
        <f t="shared" si="2"/>
        <v>1439.775355</v>
      </c>
      <c r="H41" s="152">
        <f t="shared" si="3"/>
        <v>1995.330911</v>
      </c>
      <c r="I41" s="152">
        <f t="shared" si="4"/>
        <v>180000</v>
      </c>
      <c r="J41" s="71"/>
      <c r="K41" s="153">
        <v>36.0</v>
      </c>
      <c r="L41" s="152">
        <f t="shared" si="5"/>
        <v>128.0243026</v>
      </c>
      <c r="M41" s="152">
        <f t="shared" si="6"/>
        <v>1563.757342</v>
      </c>
      <c r="N41" s="152">
        <f t="shared" si="7"/>
        <v>1691.781644</v>
      </c>
      <c r="O41" s="152">
        <f t="shared" si="8"/>
        <v>195975.5377</v>
      </c>
    </row>
    <row r="42">
      <c r="E42" s="150">
        <v>37.0</v>
      </c>
      <c r="F42" s="152">
        <f t="shared" si="1"/>
        <v>555.5555556</v>
      </c>
      <c r="G42" s="152">
        <f t="shared" si="2"/>
        <v>1435.345277</v>
      </c>
      <c r="H42" s="152">
        <f t="shared" si="3"/>
        <v>1990.900833</v>
      </c>
      <c r="I42" s="152">
        <f t="shared" si="4"/>
        <v>179444.4444</v>
      </c>
      <c r="J42" s="71"/>
      <c r="K42" s="153">
        <v>37.0</v>
      </c>
      <c r="L42" s="152">
        <f t="shared" si="5"/>
        <v>129.0451864</v>
      </c>
      <c r="M42" s="152">
        <f t="shared" si="6"/>
        <v>1562.736458</v>
      </c>
      <c r="N42" s="152">
        <f t="shared" si="7"/>
        <v>1691.781644</v>
      </c>
      <c r="O42" s="152">
        <f t="shared" si="8"/>
        <v>195846.4925</v>
      </c>
    </row>
    <row r="43">
      <c r="E43" s="150">
        <v>38.0</v>
      </c>
      <c r="F43" s="152">
        <f t="shared" si="1"/>
        <v>555.5555556</v>
      </c>
      <c r="G43" s="152">
        <f t="shared" si="2"/>
        <v>1430.915199</v>
      </c>
      <c r="H43" s="152">
        <f t="shared" si="3"/>
        <v>1986.470755</v>
      </c>
      <c r="I43" s="152">
        <f t="shared" si="4"/>
        <v>178888.8889</v>
      </c>
      <c r="J43" s="71"/>
      <c r="K43" s="153">
        <v>38.0</v>
      </c>
      <c r="L43" s="152">
        <f t="shared" si="5"/>
        <v>130.0742109</v>
      </c>
      <c r="M43" s="152">
        <f t="shared" si="6"/>
        <v>1561.707433</v>
      </c>
      <c r="N43" s="152">
        <f t="shared" si="7"/>
        <v>1691.781644</v>
      </c>
      <c r="O43" s="152">
        <f t="shared" si="8"/>
        <v>195716.4183</v>
      </c>
    </row>
    <row r="44">
      <c r="E44" s="150">
        <v>39.0</v>
      </c>
      <c r="F44" s="152">
        <f t="shared" si="1"/>
        <v>555.5555556</v>
      </c>
      <c r="G44" s="152">
        <f t="shared" si="2"/>
        <v>1426.485121</v>
      </c>
      <c r="H44" s="152">
        <f t="shared" si="3"/>
        <v>1982.040677</v>
      </c>
      <c r="I44" s="152">
        <f t="shared" si="4"/>
        <v>178333.3333</v>
      </c>
      <c r="J44" s="71"/>
      <c r="K44" s="153">
        <v>39.0</v>
      </c>
      <c r="L44" s="152">
        <f t="shared" si="5"/>
        <v>131.1114409</v>
      </c>
      <c r="M44" s="152">
        <f t="shared" si="6"/>
        <v>1560.670203</v>
      </c>
      <c r="N44" s="152">
        <f t="shared" si="7"/>
        <v>1691.781644</v>
      </c>
      <c r="O44" s="152">
        <f t="shared" si="8"/>
        <v>195585.3068</v>
      </c>
    </row>
    <row r="45">
      <c r="E45" s="150">
        <v>40.0</v>
      </c>
      <c r="F45" s="152">
        <f t="shared" si="1"/>
        <v>555.5555556</v>
      </c>
      <c r="G45" s="152">
        <f t="shared" si="2"/>
        <v>1422.055043</v>
      </c>
      <c r="H45" s="152">
        <f t="shared" si="3"/>
        <v>1977.610599</v>
      </c>
      <c r="I45" s="152">
        <f t="shared" si="4"/>
        <v>177777.7778</v>
      </c>
      <c r="J45" s="71"/>
      <c r="K45" s="153">
        <v>40.0</v>
      </c>
      <c r="L45" s="152">
        <f t="shared" si="5"/>
        <v>132.1569419</v>
      </c>
      <c r="M45" s="152">
        <f t="shared" si="6"/>
        <v>1559.624702</v>
      </c>
      <c r="N45" s="152">
        <f t="shared" si="7"/>
        <v>1691.781644</v>
      </c>
      <c r="O45" s="152">
        <f t="shared" si="8"/>
        <v>195453.1499</v>
      </c>
    </row>
    <row r="46">
      <c r="E46" s="150">
        <v>41.0</v>
      </c>
      <c r="F46" s="152">
        <f t="shared" si="1"/>
        <v>555.5555556</v>
      </c>
      <c r="G46" s="152">
        <f t="shared" si="2"/>
        <v>1417.624965</v>
      </c>
      <c r="H46" s="152">
        <f t="shared" si="3"/>
        <v>1973.180521</v>
      </c>
      <c r="I46" s="152">
        <f t="shared" si="4"/>
        <v>177222.2222</v>
      </c>
      <c r="J46" s="71"/>
      <c r="K46" s="153">
        <v>41.0</v>
      </c>
      <c r="L46" s="152">
        <f t="shared" si="5"/>
        <v>133.2107799</v>
      </c>
      <c r="M46" s="152">
        <f t="shared" si="6"/>
        <v>1558.570864</v>
      </c>
      <c r="N46" s="152">
        <f t="shared" si="7"/>
        <v>1691.781644</v>
      </c>
      <c r="O46" s="152">
        <f t="shared" si="8"/>
        <v>195319.9391</v>
      </c>
    </row>
    <row r="47">
      <c r="E47" s="150">
        <v>42.0</v>
      </c>
      <c r="F47" s="152">
        <f t="shared" si="1"/>
        <v>555.5555556</v>
      </c>
      <c r="G47" s="152">
        <f t="shared" si="2"/>
        <v>1413.194887</v>
      </c>
      <c r="H47" s="152">
        <f t="shared" si="3"/>
        <v>1968.750443</v>
      </c>
      <c r="I47" s="152">
        <f t="shared" si="4"/>
        <v>176666.6667</v>
      </c>
      <c r="J47" s="71"/>
      <c r="K47" s="153">
        <v>42.0</v>
      </c>
      <c r="L47" s="152">
        <f t="shared" si="5"/>
        <v>134.2730214</v>
      </c>
      <c r="M47" s="152">
        <f t="shared" si="6"/>
        <v>1557.508623</v>
      </c>
      <c r="N47" s="152">
        <f t="shared" si="7"/>
        <v>1691.781644</v>
      </c>
      <c r="O47" s="152">
        <f t="shared" si="8"/>
        <v>195185.6661</v>
      </c>
    </row>
    <row r="48">
      <c r="E48" s="150">
        <v>43.0</v>
      </c>
      <c r="F48" s="152">
        <f t="shared" si="1"/>
        <v>555.5555556</v>
      </c>
      <c r="G48" s="152">
        <f t="shared" si="2"/>
        <v>1408.764809</v>
      </c>
      <c r="H48" s="152">
        <f t="shared" si="3"/>
        <v>1964.320365</v>
      </c>
      <c r="I48" s="152">
        <f t="shared" si="4"/>
        <v>176111.1111</v>
      </c>
      <c r="J48" s="71"/>
      <c r="K48" s="153">
        <v>43.0</v>
      </c>
      <c r="L48" s="152">
        <f t="shared" si="5"/>
        <v>135.3437333</v>
      </c>
      <c r="M48" s="152">
        <f t="shared" si="6"/>
        <v>1556.437911</v>
      </c>
      <c r="N48" s="152">
        <f t="shared" si="7"/>
        <v>1691.781644</v>
      </c>
      <c r="O48" s="152">
        <f t="shared" si="8"/>
        <v>195050.3223</v>
      </c>
    </row>
    <row r="49">
      <c r="E49" s="150">
        <v>44.0</v>
      </c>
      <c r="F49" s="152">
        <f t="shared" si="1"/>
        <v>555.5555556</v>
      </c>
      <c r="G49" s="152">
        <f t="shared" si="2"/>
        <v>1404.334731</v>
      </c>
      <c r="H49" s="152">
        <f t="shared" si="3"/>
        <v>1959.890287</v>
      </c>
      <c r="I49" s="152">
        <f t="shared" si="4"/>
        <v>175555.5556</v>
      </c>
      <c r="J49" s="71"/>
      <c r="K49" s="153">
        <v>44.0</v>
      </c>
      <c r="L49" s="152">
        <f t="shared" si="5"/>
        <v>136.4229833</v>
      </c>
      <c r="M49" s="152">
        <f t="shared" si="6"/>
        <v>1555.358661</v>
      </c>
      <c r="N49" s="152">
        <f t="shared" si="7"/>
        <v>1691.781644</v>
      </c>
      <c r="O49" s="152">
        <f t="shared" si="8"/>
        <v>194913.8994</v>
      </c>
    </row>
    <row r="50">
      <c r="E50" s="150">
        <v>45.0</v>
      </c>
      <c r="F50" s="152">
        <f t="shared" si="1"/>
        <v>555.5555556</v>
      </c>
      <c r="G50" s="152">
        <f t="shared" si="2"/>
        <v>1399.904653</v>
      </c>
      <c r="H50" s="152">
        <f t="shared" si="3"/>
        <v>1955.460209</v>
      </c>
      <c r="I50" s="152">
        <f t="shared" si="4"/>
        <v>175000</v>
      </c>
      <c r="J50" s="71"/>
      <c r="K50" s="153">
        <v>45.0</v>
      </c>
      <c r="L50" s="152">
        <f t="shared" si="5"/>
        <v>137.5108393</v>
      </c>
      <c r="M50" s="152">
        <f t="shared" si="6"/>
        <v>1554.270805</v>
      </c>
      <c r="N50" s="152">
        <f t="shared" si="7"/>
        <v>1691.781644</v>
      </c>
      <c r="O50" s="152">
        <f t="shared" si="8"/>
        <v>194776.3885</v>
      </c>
    </row>
    <row r="51">
      <c r="E51" s="150">
        <v>46.0</v>
      </c>
      <c r="F51" s="152">
        <f t="shared" si="1"/>
        <v>555.5555556</v>
      </c>
      <c r="G51" s="152">
        <f t="shared" si="2"/>
        <v>1395.474575</v>
      </c>
      <c r="H51" s="152">
        <f t="shared" si="3"/>
        <v>1951.030131</v>
      </c>
      <c r="I51" s="152">
        <f t="shared" si="4"/>
        <v>174444.4444</v>
      </c>
      <c r="J51" s="71"/>
      <c r="K51" s="153">
        <v>46.0</v>
      </c>
      <c r="L51" s="152">
        <f t="shared" si="5"/>
        <v>138.60737</v>
      </c>
      <c r="M51" s="152">
        <f t="shared" si="6"/>
        <v>1553.174274</v>
      </c>
      <c r="N51" s="152">
        <f t="shared" si="7"/>
        <v>1691.781644</v>
      </c>
      <c r="O51" s="152">
        <f t="shared" si="8"/>
        <v>194637.7811</v>
      </c>
    </row>
    <row r="52">
      <c r="E52" s="150">
        <v>47.0</v>
      </c>
      <c r="F52" s="152">
        <f t="shared" si="1"/>
        <v>555.5555556</v>
      </c>
      <c r="G52" s="152">
        <f t="shared" si="2"/>
        <v>1391.044497</v>
      </c>
      <c r="H52" s="152">
        <f t="shared" si="3"/>
        <v>1946.600053</v>
      </c>
      <c r="I52" s="152">
        <f t="shared" si="4"/>
        <v>173888.8889</v>
      </c>
      <c r="J52" s="71"/>
      <c r="K52" s="153">
        <v>47.0</v>
      </c>
      <c r="L52" s="152">
        <f t="shared" si="5"/>
        <v>139.7126447</v>
      </c>
      <c r="M52" s="152">
        <f t="shared" si="6"/>
        <v>1552.069</v>
      </c>
      <c r="N52" s="152">
        <f t="shared" si="7"/>
        <v>1691.781644</v>
      </c>
      <c r="O52" s="152">
        <f t="shared" si="8"/>
        <v>194498.0685</v>
      </c>
    </row>
    <row r="53">
      <c r="E53" s="150">
        <v>48.0</v>
      </c>
      <c r="F53" s="152">
        <f t="shared" si="1"/>
        <v>555.5555556</v>
      </c>
      <c r="G53" s="152">
        <f t="shared" si="2"/>
        <v>1386.614419</v>
      </c>
      <c r="H53" s="152">
        <f t="shared" si="3"/>
        <v>1942.169975</v>
      </c>
      <c r="I53" s="152">
        <f t="shared" si="4"/>
        <v>173333.3333</v>
      </c>
      <c r="J53" s="71"/>
      <c r="K53" s="153">
        <v>48.0</v>
      </c>
      <c r="L53" s="152">
        <f t="shared" si="5"/>
        <v>140.8267329</v>
      </c>
      <c r="M53" s="152">
        <f t="shared" si="6"/>
        <v>1550.954911</v>
      </c>
      <c r="N53" s="152">
        <f t="shared" si="7"/>
        <v>1691.781644</v>
      </c>
      <c r="O53" s="152">
        <f t="shared" si="8"/>
        <v>194357.2418</v>
      </c>
    </row>
    <row r="54">
      <c r="E54" s="150">
        <v>49.0</v>
      </c>
      <c r="F54" s="152">
        <f t="shared" si="1"/>
        <v>555.5555556</v>
      </c>
      <c r="G54" s="152">
        <f t="shared" si="2"/>
        <v>1382.184341</v>
      </c>
      <c r="H54" s="152">
        <f t="shared" si="3"/>
        <v>1937.739897</v>
      </c>
      <c r="I54" s="152">
        <f t="shared" si="4"/>
        <v>172777.7778</v>
      </c>
      <c r="J54" s="71"/>
      <c r="K54" s="153">
        <v>49.0</v>
      </c>
      <c r="L54" s="152">
        <f t="shared" si="5"/>
        <v>141.9497051</v>
      </c>
      <c r="M54" s="152">
        <f t="shared" si="6"/>
        <v>1549.831939</v>
      </c>
      <c r="N54" s="152">
        <f t="shared" si="7"/>
        <v>1691.781644</v>
      </c>
      <c r="O54" s="152">
        <f t="shared" si="8"/>
        <v>194215.2921</v>
      </c>
    </row>
    <row r="55">
      <c r="E55" s="150">
        <v>50.0</v>
      </c>
      <c r="F55" s="152">
        <f t="shared" si="1"/>
        <v>555.5555556</v>
      </c>
      <c r="G55" s="152">
        <f t="shared" si="2"/>
        <v>1377.754263</v>
      </c>
      <c r="H55" s="152">
        <f t="shared" si="3"/>
        <v>1933.309819</v>
      </c>
      <c r="I55" s="152">
        <f t="shared" si="4"/>
        <v>172222.2222</v>
      </c>
      <c r="J55" s="71"/>
      <c r="K55" s="153">
        <v>50.0</v>
      </c>
      <c r="L55" s="152">
        <f t="shared" si="5"/>
        <v>143.0816319</v>
      </c>
      <c r="M55" s="152">
        <f t="shared" si="6"/>
        <v>1548.700012</v>
      </c>
      <c r="N55" s="152">
        <f t="shared" si="7"/>
        <v>1691.781644</v>
      </c>
      <c r="O55" s="152">
        <f t="shared" si="8"/>
        <v>194072.2104</v>
      </c>
    </row>
    <row r="56">
      <c r="E56" s="150">
        <v>51.0</v>
      </c>
      <c r="F56" s="152">
        <f t="shared" si="1"/>
        <v>555.5555556</v>
      </c>
      <c r="G56" s="152">
        <f t="shared" si="2"/>
        <v>1373.324185</v>
      </c>
      <c r="H56" s="152">
        <f t="shared" si="3"/>
        <v>1928.879741</v>
      </c>
      <c r="I56" s="152">
        <f t="shared" si="4"/>
        <v>171666.6667</v>
      </c>
      <c r="J56" s="71"/>
      <c r="K56" s="153">
        <v>51.0</v>
      </c>
      <c r="L56" s="152">
        <f t="shared" si="5"/>
        <v>144.222585</v>
      </c>
      <c r="M56" s="152">
        <f t="shared" si="6"/>
        <v>1547.559059</v>
      </c>
      <c r="N56" s="152">
        <f t="shared" si="7"/>
        <v>1691.781644</v>
      </c>
      <c r="O56" s="152">
        <f t="shared" si="8"/>
        <v>193927.9878</v>
      </c>
    </row>
    <row r="57">
      <c r="E57" s="150">
        <v>52.0</v>
      </c>
      <c r="F57" s="152">
        <f t="shared" si="1"/>
        <v>555.5555556</v>
      </c>
      <c r="G57" s="152">
        <f t="shared" si="2"/>
        <v>1368.894107</v>
      </c>
      <c r="H57" s="152">
        <f t="shared" si="3"/>
        <v>1924.449663</v>
      </c>
      <c r="I57" s="152">
        <f t="shared" si="4"/>
        <v>171111.1111</v>
      </c>
      <c r="J57" s="71"/>
      <c r="K57" s="153">
        <v>52.0</v>
      </c>
      <c r="L57" s="152">
        <f t="shared" si="5"/>
        <v>145.3726361</v>
      </c>
      <c r="M57" s="152">
        <f t="shared" si="6"/>
        <v>1546.409008</v>
      </c>
      <c r="N57" s="152">
        <f t="shared" si="7"/>
        <v>1691.781644</v>
      </c>
      <c r="O57" s="152">
        <f t="shared" si="8"/>
        <v>193782.6152</v>
      </c>
    </row>
    <row r="58">
      <c r="E58" s="150">
        <v>53.0</v>
      </c>
      <c r="F58" s="152">
        <f t="shared" si="1"/>
        <v>555.5555556</v>
      </c>
      <c r="G58" s="152">
        <f t="shared" si="2"/>
        <v>1364.464029</v>
      </c>
      <c r="H58" s="152">
        <f t="shared" si="3"/>
        <v>1920.019585</v>
      </c>
      <c r="I58" s="152">
        <f t="shared" si="4"/>
        <v>170555.5556</v>
      </c>
      <c r="J58" s="71"/>
      <c r="K58" s="153">
        <v>53.0</v>
      </c>
      <c r="L58" s="152">
        <f t="shared" si="5"/>
        <v>146.5318579</v>
      </c>
      <c r="M58" s="152">
        <f t="shared" si="6"/>
        <v>1545.249786</v>
      </c>
      <c r="N58" s="152">
        <f t="shared" si="7"/>
        <v>1691.781644</v>
      </c>
      <c r="O58" s="152">
        <f t="shared" si="8"/>
        <v>193636.0834</v>
      </c>
    </row>
    <row r="59">
      <c r="E59" s="150">
        <v>54.0</v>
      </c>
      <c r="F59" s="152">
        <f t="shared" si="1"/>
        <v>555.5555556</v>
      </c>
      <c r="G59" s="152">
        <f t="shared" si="2"/>
        <v>1360.033951</v>
      </c>
      <c r="H59" s="152">
        <f t="shared" si="3"/>
        <v>1915.589506</v>
      </c>
      <c r="I59" s="152">
        <f t="shared" si="4"/>
        <v>170000</v>
      </c>
      <c r="J59" s="71"/>
      <c r="K59" s="153">
        <v>54.0</v>
      </c>
      <c r="L59" s="152">
        <f t="shared" si="5"/>
        <v>147.7003235</v>
      </c>
      <c r="M59" s="152">
        <f t="shared" si="6"/>
        <v>1544.081321</v>
      </c>
      <c r="N59" s="152">
        <f t="shared" si="7"/>
        <v>1691.781644</v>
      </c>
      <c r="O59" s="152">
        <f t="shared" si="8"/>
        <v>193488.383</v>
      </c>
    </row>
    <row r="60">
      <c r="E60" s="150">
        <v>55.0</v>
      </c>
      <c r="F60" s="152">
        <f t="shared" si="1"/>
        <v>555.5555556</v>
      </c>
      <c r="G60" s="152">
        <f t="shared" si="2"/>
        <v>1355.603873</v>
      </c>
      <c r="H60" s="152">
        <f t="shared" si="3"/>
        <v>1911.159428</v>
      </c>
      <c r="I60" s="152">
        <f t="shared" si="4"/>
        <v>169444.4444</v>
      </c>
      <c r="J60" s="71"/>
      <c r="K60" s="153">
        <v>55.0</v>
      </c>
      <c r="L60" s="152">
        <f t="shared" si="5"/>
        <v>148.8781067</v>
      </c>
      <c r="M60" s="152">
        <f t="shared" si="6"/>
        <v>1542.903538</v>
      </c>
      <c r="N60" s="152">
        <f t="shared" si="7"/>
        <v>1691.781644</v>
      </c>
      <c r="O60" s="152">
        <f t="shared" si="8"/>
        <v>193339.5049</v>
      </c>
    </row>
    <row r="61">
      <c r="E61" s="150">
        <v>56.0</v>
      </c>
      <c r="F61" s="152">
        <f t="shared" si="1"/>
        <v>555.5555556</v>
      </c>
      <c r="G61" s="152">
        <f t="shared" si="2"/>
        <v>1351.173795</v>
      </c>
      <c r="H61" s="152">
        <f t="shared" si="3"/>
        <v>1906.72935</v>
      </c>
      <c r="I61" s="152">
        <f t="shared" si="4"/>
        <v>168888.8889</v>
      </c>
      <c r="J61" s="71"/>
      <c r="K61" s="153">
        <v>56.0</v>
      </c>
      <c r="L61" s="152">
        <f t="shared" si="5"/>
        <v>150.0652816</v>
      </c>
      <c r="M61" s="152">
        <f t="shared" si="6"/>
        <v>1541.716363</v>
      </c>
      <c r="N61" s="152">
        <f t="shared" si="7"/>
        <v>1691.781644</v>
      </c>
      <c r="O61" s="152">
        <f t="shared" si="8"/>
        <v>193189.4396</v>
      </c>
    </row>
    <row r="62">
      <c r="E62" s="150">
        <v>57.0</v>
      </c>
      <c r="F62" s="152">
        <f t="shared" si="1"/>
        <v>555.5555556</v>
      </c>
      <c r="G62" s="152">
        <f t="shared" si="2"/>
        <v>1346.743717</v>
      </c>
      <c r="H62" s="152">
        <f t="shared" si="3"/>
        <v>1902.299272</v>
      </c>
      <c r="I62" s="152">
        <f t="shared" si="4"/>
        <v>168333.3333</v>
      </c>
      <c r="J62" s="71"/>
      <c r="K62" s="153">
        <v>57.0</v>
      </c>
      <c r="L62" s="152">
        <f t="shared" si="5"/>
        <v>151.2619232</v>
      </c>
      <c r="M62" s="152">
        <f t="shared" si="6"/>
        <v>1540.519721</v>
      </c>
      <c r="N62" s="152">
        <f t="shared" si="7"/>
        <v>1691.781644</v>
      </c>
      <c r="O62" s="152">
        <f t="shared" si="8"/>
        <v>193038.1777</v>
      </c>
    </row>
    <row r="63">
      <c r="E63" s="150">
        <v>58.0</v>
      </c>
      <c r="F63" s="152">
        <f t="shared" si="1"/>
        <v>555.5555556</v>
      </c>
      <c r="G63" s="152">
        <f t="shared" si="2"/>
        <v>1342.313639</v>
      </c>
      <c r="H63" s="152">
        <f t="shared" si="3"/>
        <v>1897.869194</v>
      </c>
      <c r="I63" s="152">
        <f t="shared" si="4"/>
        <v>167777.7778</v>
      </c>
      <c r="J63" s="71"/>
      <c r="K63" s="153">
        <v>58.0</v>
      </c>
      <c r="L63" s="152">
        <f t="shared" si="5"/>
        <v>152.468107</v>
      </c>
      <c r="M63" s="152">
        <f t="shared" si="6"/>
        <v>1539.313537</v>
      </c>
      <c r="N63" s="152">
        <f t="shared" si="7"/>
        <v>1691.781644</v>
      </c>
      <c r="O63" s="152">
        <f t="shared" si="8"/>
        <v>192885.7096</v>
      </c>
    </row>
    <row r="64">
      <c r="E64" s="150">
        <v>59.0</v>
      </c>
      <c r="F64" s="152">
        <f t="shared" si="1"/>
        <v>555.5555556</v>
      </c>
      <c r="G64" s="152">
        <f t="shared" si="2"/>
        <v>1337.883561</v>
      </c>
      <c r="H64" s="152">
        <f t="shared" si="3"/>
        <v>1893.439116</v>
      </c>
      <c r="I64" s="152">
        <f t="shared" si="4"/>
        <v>167222.2222</v>
      </c>
      <c r="J64" s="71"/>
      <c r="K64" s="153">
        <v>59.0</v>
      </c>
      <c r="L64" s="152">
        <f t="shared" si="5"/>
        <v>153.6839091</v>
      </c>
      <c r="M64" s="152">
        <f t="shared" si="6"/>
        <v>1538.097735</v>
      </c>
      <c r="N64" s="152">
        <f t="shared" si="7"/>
        <v>1691.781644</v>
      </c>
      <c r="O64" s="152">
        <f t="shared" si="8"/>
        <v>192732.0257</v>
      </c>
    </row>
    <row r="65">
      <c r="E65" s="150">
        <v>60.0</v>
      </c>
      <c r="F65" s="152">
        <f t="shared" si="1"/>
        <v>555.5555556</v>
      </c>
      <c r="G65" s="152">
        <f t="shared" si="2"/>
        <v>1333.453483</v>
      </c>
      <c r="H65" s="152">
        <f t="shared" si="3"/>
        <v>1889.009038</v>
      </c>
      <c r="I65" s="152">
        <f t="shared" si="4"/>
        <v>166666.6667</v>
      </c>
      <c r="J65" s="71"/>
      <c r="K65" s="153">
        <v>60.0</v>
      </c>
      <c r="L65" s="152">
        <f t="shared" si="5"/>
        <v>154.9094062</v>
      </c>
      <c r="M65" s="152">
        <f t="shared" si="6"/>
        <v>1536.872238</v>
      </c>
      <c r="N65" s="152">
        <f t="shared" si="7"/>
        <v>1691.781644</v>
      </c>
      <c r="O65" s="152">
        <f t="shared" si="8"/>
        <v>192577.1163</v>
      </c>
    </row>
    <row r="66">
      <c r="E66" s="150">
        <v>61.0</v>
      </c>
      <c r="F66" s="152">
        <f t="shared" si="1"/>
        <v>555.5555556</v>
      </c>
      <c r="G66" s="152">
        <f t="shared" si="2"/>
        <v>1329.023405</v>
      </c>
      <c r="H66" s="152">
        <f t="shared" si="3"/>
        <v>1884.57896</v>
      </c>
      <c r="I66" s="152">
        <f t="shared" si="4"/>
        <v>166111.1111</v>
      </c>
      <c r="J66" s="71"/>
      <c r="K66" s="153">
        <v>61.0</v>
      </c>
      <c r="L66" s="152">
        <f t="shared" si="5"/>
        <v>156.1446756</v>
      </c>
      <c r="M66" s="152">
        <f t="shared" si="6"/>
        <v>1535.636969</v>
      </c>
      <c r="N66" s="152">
        <f t="shared" si="7"/>
        <v>1691.781644</v>
      </c>
      <c r="O66" s="152">
        <f t="shared" si="8"/>
        <v>192420.9716</v>
      </c>
    </row>
    <row r="67">
      <c r="E67" s="150">
        <v>62.0</v>
      </c>
      <c r="F67" s="152">
        <f t="shared" si="1"/>
        <v>555.5555556</v>
      </c>
      <c r="G67" s="152">
        <f t="shared" si="2"/>
        <v>1324.593327</v>
      </c>
      <c r="H67" s="152">
        <f t="shared" si="3"/>
        <v>1880.148882</v>
      </c>
      <c r="I67" s="152">
        <f t="shared" si="4"/>
        <v>165555.5556</v>
      </c>
      <c r="J67" s="71"/>
      <c r="K67" s="153">
        <v>62.0</v>
      </c>
      <c r="L67" s="152">
        <f t="shared" si="5"/>
        <v>157.3897951</v>
      </c>
      <c r="M67" s="152">
        <f t="shared" si="6"/>
        <v>1534.391849</v>
      </c>
      <c r="N67" s="152">
        <f t="shared" si="7"/>
        <v>1691.781644</v>
      </c>
      <c r="O67" s="152">
        <f t="shared" si="8"/>
        <v>192263.5818</v>
      </c>
    </row>
    <row r="68">
      <c r="E68" s="150">
        <v>63.0</v>
      </c>
      <c r="F68" s="152">
        <f t="shared" si="1"/>
        <v>555.5555556</v>
      </c>
      <c r="G68" s="152">
        <f t="shared" si="2"/>
        <v>1320.163249</v>
      </c>
      <c r="H68" s="152">
        <f t="shared" si="3"/>
        <v>1875.718804</v>
      </c>
      <c r="I68" s="152">
        <f t="shared" si="4"/>
        <v>165000</v>
      </c>
      <c r="J68" s="71"/>
      <c r="K68" s="153">
        <v>63.0</v>
      </c>
      <c r="L68" s="152">
        <f t="shared" si="5"/>
        <v>158.6448435</v>
      </c>
      <c r="M68" s="152">
        <f t="shared" si="6"/>
        <v>1533.136801</v>
      </c>
      <c r="N68" s="152">
        <f t="shared" si="7"/>
        <v>1691.781644</v>
      </c>
      <c r="O68" s="152">
        <f t="shared" si="8"/>
        <v>192104.937</v>
      </c>
    </row>
    <row r="69">
      <c r="E69" s="150">
        <v>64.0</v>
      </c>
      <c r="F69" s="152">
        <f t="shared" si="1"/>
        <v>555.5555556</v>
      </c>
      <c r="G69" s="152">
        <f t="shared" si="2"/>
        <v>1315.733171</v>
      </c>
      <c r="H69" s="152">
        <f t="shared" si="3"/>
        <v>1871.288726</v>
      </c>
      <c r="I69" s="152">
        <f t="shared" si="4"/>
        <v>164444.4444</v>
      </c>
      <c r="J69" s="71"/>
      <c r="K69" s="153">
        <v>64.0</v>
      </c>
      <c r="L69" s="152">
        <f t="shared" si="5"/>
        <v>159.9098997</v>
      </c>
      <c r="M69" s="152">
        <f t="shared" si="6"/>
        <v>1531.871745</v>
      </c>
      <c r="N69" s="152">
        <f t="shared" si="7"/>
        <v>1691.781644</v>
      </c>
      <c r="O69" s="152">
        <f t="shared" si="8"/>
        <v>191945.0271</v>
      </c>
    </row>
    <row r="70">
      <c r="E70" s="150">
        <v>65.0</v>
      </c>
      <c r="F70" s="152">
        <f t="shared" si="1"/>
        <v>555.5555556</v>
      </c>
      <c r="G70" s="152">
        <f t="shared" si="2"/>
        <v>1311.303093</v>
      </c>
      <c r="H70" s="152">
        <f t="shared" si="3"/>
        <v>1866.858648</v>
      </c>
      <c r="I70" s="152">
        <f t="shared" si="4"/>
        <v>163888.8889</v>
      </c>
      <c r="J70" s="71"/>
      <c r="K70" s="153">
        <v>65.0</v>
      </c>
      <c r="L70" s="152">
        <f t="shared" si="5"/>
        <v>161.1850437</v>
      </c>
      <c r="M70" s="152">
        <f t="shared" si="6"/>
        <v>1530.596601</v>
      </c>
      <c r="N70" s="152">
        <f t="shared" si="7"/>
        <v>1691.781644</v>
      </c>
      <c r="O70" s="152">
        <f t="shared" si="8"/>
        <v>191783.842</v>
      </c>
    </row>
    <row r="71">
      <c r="E71" s="150">
        <v>66.0</v>
      </c>
      <c r="F71" s="152">
        <f t="shared" si="1"/>
        <v>555.5555556</v>
      </c>
      <c r="G71" s="152">
        <f t="shared" si="2"/>
        <v>1306.873015</v>
      </c>
      <c r="H71" s="152">
        <f t="shared" si="3"/>
        <v>1862.42857</v>
      </c>
      <c r="I71" s="152">
        <f t="shared" si="4"/>
        <v>163333.3333</v>
      </c>
      <c r="J71" s="71"/>
      <c r="K71" s="153">
        <v>66.0</v>
      </c>
      <c r="L71" s="152">
        <f t="shared" si="5"/>
        <v>162.4703559</v>
      </c>
      <c r="M71" s="152">
        <f t="shared" si="6"/>
        <v>1529.311288</v>
      </c>
      <c r="N71" s="152">
        <f t="shared" si="7"/>
        <v>1691.781644</v>
      </c>
      <c r="O71" s="152">
        <f t="shared" si="8"/>
        <v>191621.3717</v>
      </c>
    </row>
    <row r="72">
      <c r="E72" s="150">
        <v>67.0</v>
      </c>
      <c r="F72" s="152">
        <f t="shared" si="1"/>
        <v>555.5555556</v>
      </c>
      <c r="G72" s="152">
        <f t="shared" si="2"/>
        <v>1302.442937</v>
      </c>
      <c r="H72" s="152">
        <f t="shared" si="3"/>
        <v>1857.998492</v>
      </c>
      <c r="I72" s="152">
        <f t="shared" si="4"/>
        <v>162777.7778</v>
      </c>
      <c r="J72" s="71"/>
      <c r="K72" s="153">
        <v>67.0</v>
      </c>
      <c r="L72" s="152">
        <f t="shared" si="5"/>
        <v>163.7659173</v>
      </c>
      <c r="M72" s="152">
        <f t="shared" si="6"/>
        <v>1528.015727</v>
      </c>
      <c r="N72" s="152">
        <f t="shared" si="7"/>
        <v>1691.781644</v>
      </c>
      <c r="O72" s="152">
        <f t="shared" si="8"/>
        <v>191457.6058</v>
      </c>
    </row>
    <row r="73">
      <c r="E73" s="150">
        <v>68.0</v>
      </c>
      <c r="F73" s="152">
        <f t="shared" si="1"/>
        <v>555.5555556</v>
      </c>
      <c r="G73" s="152">
        <f t="shared" si="2"/>
        <v>1298.012859</v>
      </c>
      <c r="H73" s="152">
        <f t="shared" si="3"/>
        <v>1853.568414</v>
      </c>
      <c r="I73" s="152">
        <f t="shared" si="4"/>
        <v>162222.2222</v>
      </c>
      <c r="J73" s="71"/>
      <c r="K73" s="153">
        <v>68.0</v>
      </c>
      <c r="L73" s="152">
        <f t="shared" si="5"/>
        <v>165.0718097</v>
      </c>
      <c r="M73" s="152">
        <f t="shared" si="6"/>
        <v>1526.709835</v>
      </c>
      <c r="N73" s="152">
        <f t="shared" si="7"/>
        <v>1691.781644</v>
      </c>
      <c r="O73" s="152">
        <f t="shared" si="8"/>
        <v>191292.534</v>
      </c>
    </row>
    <row r="74">
      <c r="E74" s="150">
        <v>69.0</v>
      </c>
      <c r="F74" s="152">
        <f t="shared" si="1"/>
        <v>555.5555556</v>
      </c>
      <c r="G74" s="152">
        <f t="shared" si="2"/>
        <v>1293.582781</v>
      </c>
      <c r="H74" s="152">
        <f t="shared" si="3"/>
        <v>1849.138336</v>
      </c>
      <c r="I74" s="152">
        <f t="shared" si="4"/>
        <v>161666.6667</v>
      </c>
      <c r="J74" s="71"/>
      <c r="K74" s="153">
        <v>69.0</v>
      </c>
      <c r="L74" s="152">
        <f t="shared" si="5"/>
        <v>166.3881155</v>
      </c>
      <c r="M74" s="152">
        <f t="shared" si="6"/>
        <v>1525.393529</v>
      </c>
      <c r="N74" s="152">
        <f t="shared" si="7"/>
        <v>1691.781644</v>
      </c>
      <c r="O74" s="152">
        <f t="shared" si="8"/>
        <v>191126.1458</v>
      </c>
    </row>
    <row r="75">
      <c r="E75" s="150">
        <v>70.0</v>
      </c>
      <c r="F75" s="152">
        <f t="shared" si="1"/>
        <v>555.5555556</v>
      </c>
      <c r="G75" s="152">
        <f t="shared" si="2"/>
        <v>1289.152703</v>
      </c>
      <c r="H75" s="152">
        <f t="shared" si="3"/>
        <v>1844.708258</v>
      </c>
      <c r="I75" s="152">
        <f t="shared" si="4"/>
        <v>161111.1111</v>
      </c>
      <c r="J75" s="71"/>
      <c r="K75" s="153">
        <v>70.0</v>
      </c>
      <c r="L75" s="152">
        <f t="shared" si="5"/>
        <v>167.7149177</v>
      </c>
      <c r="M75" s="152">
        <f t="shared" si="6"/>
        <v>1524.066727</v>
      </c>
      <c r="N75" s="152">
        <f t="shared" si="7"/>
        <v>1691.781644</v>
      </c>
      <c r="O75" s="152">
        <f t="shared" si="8"/>
        <v>190958.4309</v>
      </c>
    </row>
    <row r="76">
      <c r="E76" s="150">
        <v>71.0</v>
      </c>
      <c r="F76" s="152">
        <f t="shared" si="1"/>
        <v>555.5555556</v>
      </c>
      <c r="G76" s="152">
        <f t="shared" si="2"/>
        <v>1284.722625</v>
      </c>
      <c r="H76" s="152">
        <f t="shared" si="3"/>
        <v>1840.27818</v>
      </c>
      <c r="I76" s="152">
        <f t="shared" si="4"/>
        <v>160555.5556</v>
      </c>
      <c r="J76" s="71"/>
      <c r="K76" s="153">
        <v>71.0</v>
      </c>
      <c r="L76" s="152">
        <f t="shared" si="5"/>
        <v>169.0523</v>
      </c>
      <c r="M76" s="152">
        <f t="shared" si="6"/>
        <v>1522.729344</v>
      </c>
      <c r="N76" s="152">
        <f t="shared" si="7"/>
        <v>1691.781644</v>
      </c>
      <c r="O76" s="152">
        <f t="shared" si="8"/>
        <v>190789.3786</v>
      </c>
    </row>
    <row r="77">
      <c r="E77" s="150">
        <v>72.0</v>
      </c>
      <c r="F77" s="152">
        <f t="shared" si="1"/>
        <v>555.5555556</v>
      </c>
      <c r="G77" s="152">
        <f t="shared" si="2"/>
        <v>1280.292547</v>
      </c>
      <c r="H77" s="152">
        <f t="shared" si="3"/>
        <v>1835.848102</v>
      </c>
      <c r="I77" s="152">
        <f t="shared" si="4"/>
        <v>160000</v>
      </c>
      <c r="J77" s="71"/>
      <c r="K77" s="153">
        <v>72.0</v>
      </c>
      <c r="L77" s="152">
        <f t="shared" si="5"/>
        <v>170.4003468</v>
      </c>
      <c r="M77" s="152">
        <f t="shared" si="6"/>
        <v>1521.381297</v>
      </c>
      <c r="N77" s="152">
        <f t="shared" si="7"/>
        <v>1691.781644</v>
      </c>
      <c r="O77" s="152">
        <f t="shared" si="8"/>
        <v>190618.9783</v>
      </c>
    </row>
    <row r="78">
      <c r="E78" s="150">
        <v>73.0</v>
      </c>
      <c r="F78" s="152">
        <f t="shared" si="1"/>
        <v>555.5555556</v>
      </c>
      <c r="G78" s="152">
        <f t="shared" si="2"/>
        <v>1275.862469</v>
      </c>
      <c r="H78" s="152">
        <f t="shared" si="3"/>
        <v>1831.418024</v>
      </c>
      <c r="I78" s="152">
        <f t="shared" si="4"/>
        <v>159444.4444</v>
      </c>
      <c r="J78" s="71"/>
      <c r="K78" s="153">
        <v>73.0</v>
      </c>
      <c r="L78" s="152">
        <f t="shared" si="5"/>
        <v>171.7591431</v>
      </c>
      <c r="M78" s="152">
        <f t="shared" si="6"/>
        <v>1520.022501</v>
      </c>
      <c r="N78" s="152">
        <f t="shared" si="7"/>
        <v>1691.781644</v>
      </c>
      <c r="O78" s="152">
        <f t="shared" si="8"/>
        <v>190447.2191</v>
      </c>
    </row>
    <row r="79">
      <c r="E79" s="150">
        <v>74.0</v>
      </c>
      <c r="F79" s="152">
        <f t="shared" si="1"/>
        <v>555.5555556</v>
      </c>
      <c r="G79" s="152">
        <f t="shared" si="2"/>
        <v>1271.432391</v>
      </c>
      <c r="H79" s="152">
        <f t="shared" si="3"/>
        <v>1826.987946</v>
      </c>
      <c r="I79" s="152">
        <f t="shared" si="4"/>
        <v>158888.8889</v>
      </c>
      <c r="J79" s="71"/>
      <c r="K79" s="153">
        <v>74.0</v>
      </c>
      <c r="L79" s="152">
        <f t="shared" si="5"/>
        <v>173.1287746</v>
      </c>
      <c r="M79" s="152">
        <f t="shared" si="6"/>
        <v>1518.65287</v>
      </c>
      <c r="N79" s="152">
        <f t="shared" si="7"/>
        <v>1691.781644</v>
      </c>
      <c r="O79" s="152">
        <f t="shared" si="8"/>
        <v>190274.0904</v>
      </c>
    </row>
    <row r="80">
      <c r="E80" s="150">
        <v>75.0</v>
      </c>
      <c r="F80" s="152">
        <f t="shared" si="1"/>
        <v>555.5555556</v>
      </c>
      <c r="G80" s="152">
        <f t="shared" si="2"/>
        <v>1267.002313</v>
      </c>
      <c r="H80" s="152">
        <f t="shared" si="3"/>
        <v>1822.557868</v>
      </c>
      <c r="I80" s="152">
        <f t="shared" si="4"/>
        <v>158333.3333</v>
      </c>
      <c r="J80" s="71"/>
      <c r="K80" s="153">
        <v>75.0</v>
      </c>
      <c r="L80" s="152">
        <f t="shared" si="5"/>
        <v>174.5093278</v>
      </c>
      <c r="M80" s="152">
        <f t="shared" si="6"/>
        <v>1517.272317</v>
      </c>
      <c r="N80" s="152">
        <f t="shared" si="7"/>
        <v>1691.781644</v>
      </c>
      <c r="O80" s="152">
        <f t="shared" si="8"/>
        <v>190099.581</v>
      </c>
    </row>
    <row r="81">
      <c r="E81" s="150">
        <v>76.0</v>
      </c>
      <c r="F81" s="152">
        <f t="shared" si="1"/>
        <v>555.5555556</v>
      </c>
      <c r="G81" s="152">
        <f t="shared" si="2"/>
        <v>1262.572235</v>
      </c>
      <c r="H81" s="152">
        <f t="shared" si="3"/>
        <v>1818.12779</v>
      </c>
      <c r="I81" s="152">
        <f t="shared" si="4"/>
        <v>157777.7778</v>
      </c>
      <c r="J81" s="71"/>
      <c r="K81" s="153">
        <v>76.0</v>
      </c>
      <c r="L81" s="152">
        <f t="shared" si="5"/>
        <v>175.9008897</v>
      </c>
      <c r="M81" s="152">
        <f t="shared" si="6"/>
        <v>1515.880755</v>
      </c>
      <c r="N81" s="152">
        <f t="shared" si="7"/>
        <v>1691.781644</v>
      </c>
      <c r="O81" s="152">
        <f t="shared" si="8"/>
        <v>189923.6801</v>
      </c>
    </row>
    <row r="82">
      <c r="E82" s="150">
        <v>77.0</v>
      </c>
      <c r="F82" s="152">
        <f t="shared" si="1"/>
        <v>555.5555556</v>
      </c>
      <c r="G82" s="152">
        <f t="shared" si="2"/>
        <v>1258.142157</v>
      </c>
      <c r="H82" s="152">
        <f t="shared" si="3"/>
        <v>1813.697712</v>
      </c>
      <c r="I82" s="152">
        <f t="shared" si="4"/>
        <v>157222.2222</v>
      </c>
      <c r="J82" s="71"/>
      <c r="K82" s="153">
        <v>77.0</v>
      </c>
      <c r="L82" s="152">
        <f t="shared" si="5"/>
        <v>177.3035481</v>
      </c>
      <c r="M82" s="152">
        <f t="shared" si="6"/>
        <v>1514.478096</v>
      </c>
      <c r="N82" s="152">
        <f t="shared" si="7"/>
        <v>1691.781644</v>
      </c>
      <c r="O82" s="152">
        <f t="shared" si="8"/>
        <v>189746.3766</v>
      </c>
    </row>
    <row r="83">
      <c r="E83" s="150">
        <v>78.0</v>
      </c>
      <c r="F83" s="152">
        <f t="shared" si="1"/>
        <v>555.5555556</v>
      </c>
      <c r="G83" s="152">
        <f t="shared" si="2"/>
        <v>1253.712079</v>
      </c>
      <c r="H83" s="152">
        <f t="shared" si="3"/>
        <v>1809.267634</v>
      </c>
      <c r="I83" s="152">
        <f t="shared" si="4"/>
        <v>156666.6667</v>
      </c>
      <c r="J83" s="71"/>
      <c r="K83" s="153">
        <v>78.0</v>
      </c>
      <c r="L83" s="152">
        <f t="shared" si="5"/>
        <v>178.7173915</v>
      </c>
      <c r="M83" s="152">
        <f t="shared" si="6"/>
        <v>1513.064253</v>
      </c>
      <c r="N83" s="152">
        <f t="shared" si="7"/>
        <v>1691.781644</v>
      </c>
      <c r="O83" s="152">
        <f t="shared" si="8"/>
        <v>189567.6592</v>
      </c>
    </row>
    <row r="84">
      <c r="E84" s="150">
        <v>79.0</v>
      </c>
      <c r="F84" s="152">
        <f t="shared" si="1"/>
        <v>555.5555556</v>
      </c>
      <c r="G84" s="152">
        <f t="shared" si="2"/>
        <v>1249.282001</v>
      </c>
      <c r="H84" s="152">
        <f t="shared" si="3"/>
        <v>1804.837556</v>
      </c>
      <c r="I84" s="152">
        <f t="shared" si="4"/>
        <v>156111.1111</v>
      </c>
      <c r="J84" s="71"/>
      <c r="K84" s="153">
        <v>79.0</v>
      </c>
      <c r="L84" s="152">
        <f t="shared" si="5"/>
        <v>180.1425091</v>
      </c>
      <c r="M84" s="152">
        <f t="shared" si="6"/>
        <v>1511.639135</v>
      </c>
      <c r="N84" s="152">
        <f t="shared" si="7"/>
        <v>1691.781644</v>
      </c>
      <c r="O84" s="152">
        <f t="shared" si="8"/>
        <v>189387.5167</v>
      </c>
    </row>
    <row r="85">
      <c r="E85" s="150">
        <v>80.0</v>
      </c>
      <c r="F85" s="152">
        <f t="shared" si="1"/>
        <v>555.5555556</v>
      </c>
      <c r="G85" s="152">
        <f t="shared" si="2"/>
        <v>1244.851923</v>
      </c>
      <c r="H85" s="152">
        <f t="shared" si="3"/>
        <v>1800.407478</v>
      </c>
      <c r="I85" s="152">
        <f t="shared" si="4"/>
        <v>155555.5556</v>
      </c>
      <c r="J85" s="71"/>
      <c r="K85" s="153">
        <v>80.0</v>
      </c>
      <c r="L85" s="152">
        <f t="shared" si="5"/>
        <v>181.5789907</v>
      </c>
      <c r="M85" s="152">
        <f t="shared" si="6"/>
        <v>1510.202654</v>
      </c>
      <c r="N85" s="152">
        <f t="shared" si="7"/>
        <v>1691.781644</v>
      </c>
      <c r="O85" s="152">
        <f t="shared" si="8"/>
        <v>189205.9377</v>
      </c>
    </row>
    <row r="86">
      <c r="E86" s="150">
        <v>81.0</v>
      </c>
      <c r="F86" s="152">
        <f t="shared" si="1"/>
        <v>555.5555556</v>
      </c>
      <c r="G86" s="152">
        <f t="shared" si="2"/>
        <v>1240.421844</v>
      </c>
      <c r="H86" s="152">
        <f t="shared" si="3"/>
        <v>1795.9774</v>
      </c>
      <c r="I86" s="152">
        <f t="shared" si="4"/>
        <v>155000</v>
      </c>
      <c r="J86" s="71"/>
      <c r="K86" s="153">
        <v>81.0</v>
      </c>
      <c r="L86" s="152">
        <f t="shared" si="5"/>
        <v>183.0269271</v>
      </c>
      <c r="M86" s="152">
        <f t="shared" si="6"/>
        <v>1508.754717</v>
      </c>
      <c r="N86" s="152">
        <f t="shared" si="7"/>
        <v>1691.781644</v>
      </c>
      <c r="O86" s="152">
        <f t="shared" si="8"/>
        <v>189022.9108</v>
      </c>
    </row>
    <row r="87">
      <c r="E87" s="150">
        <v>82.0</v>
      </c>
      <c r="F87" s="152">
        <f t="shared" si="1"/>
        <v>555.5555556</v>
      </c>
      <c r="G87" s="152">
        <f t="shared" si="2"/>
        <v>1235.991766</v>
      </c>
      <c r="H87" s="152">
        <f t="shared" si="3"/>
        <v>1791.547322</v>
      </c>
      <c r="I87" s="152">
        <f t="shared" si="4"/>
        <v>154444.4444</v>
      </c>
      <c r="J87" s="71"/>
      <c r="K87" s="153">
        <v>82.0</v>
      </c>
      <c r="L87" s="152">
        <f t="shared" si="5"/>
        <v>184.4864095</v>
      </c>
      <c r="M87" s="152">
        <f t="shared" si="6"/>
        <v>1507.295235</v>
      </c>
      <c r="N87" s="152">
        <f t="shared" si="7"/>
        <v>1691.781644</v>
      </c>
      <c r="O87" s="152">
        <f t="shared" si="8"/>
        <v>188838.4244</v>
      </c>
    </row>
    <row r="88">
      <c r="E88" s="150">
        <v>83.0</v>
      </c>
      <c r="F88" s="152">
        <f t="shared" si="1"/>
        <v>555.5555556</v>
      </c>
      <c r="G88" s="152">
        <f t="shared" si="2"/>
        <v>1231.561688</v>
      </c>
      <c r="H88" s="152">
        <f t="shared" si="3"/>
        <v>1787.117244</v>
      </c>
      <c r="I88" s="152">
        <f t="shared" si="4"/>
        <v>153888.8889</v>
      </c>
      <c r="J88" s="71"/>
      <c r="K88" s="153">
        <v>83.0</v>
      </c>
      <c r="L88" s="152">
        <f t="shared" si="5"/>
        <v>185.95753</v>
      </c>
      <c r="M88" s="152">
        <f t="shared" si="6"/>
        <v>1505.824114</v>
      </c>
      <c r="N88" s="152">
        <f t="shared" si="7"/>
        <v>1691.781644</v>
      </c>
      <c r="O88" s="152">
        <f t="shared" si="8"/>
        <v>188652.4668</v>
      </c>
    </row>
    <row r="89">
      <c r="E89" s="150">
        <v>84.0</v>
      </c>
      <c r="F89" s="152">
        <f t="shared" si="1"/>
        <v>555.5555556</v>
      </c>
      <c r="G89" s="152">
        <f t="shared" si="2"/>
        <v>1227.13161</v>
      </c>
      <c r="H89" s="152">
        <f t="shared" si="3"/>
        <v>1782.687166</v>
      </c>
      <c r="I89" s="152">
        <f t="shared" si="4"/>
        <v>153333.3333</v>
      </c>
      <c r="J89" s="71"/>
      <c r="K89" s="153">
        <v>84.0</v>
      </c>
      <c r="L89" s="152">
        <f t="shared" si="5"/>
        <v>187.4403815</v>
      </c>
      <c r="M89" s="152">
        <f t="shared" si="6"/>
        <v>1504.341263</v>
      </c>
      <c r="N89" s="152">
        <f t="shared" si="7"/>
        <v>1691.781644</v>
      </c>
      <c r="O89" s="152">
        <f t="shared" si="8"/>
        <v>188465.0265</v>
      </c>
    </row>
    <row r="90">
      <c r="E90" s="150">
        <v>85.0</v>
      </c>
      <c r="F90" s="152">
        <f t="shared" si="1"/>
        <v>555.5555556</v>
      </c>
      <c r="G90" s="152">
        <f t="shared" si="2"/>
        <v>1222.701532</v>
      </c>
      <c r="H90" s="152">
        <f t="shared" si="3"/>
        <v>1778.257088</v>
      </c>
      <c r="I90" s="152">
        <f t="shared" si="4"/>
        <v>152777.7778</v>
      </c>
      <c r="J90" s="71"/>
      <c r="K90" s="153">
        <v>85.0</v>
      </c>
      <c r="L90" s="152">
        <f t="shared" si="5"/>
        <v>188.9350574</v>
      </c>
      <c r="M90" s="152">
        <f t="shared" si="6"/>
        <v>1502.846587</v>
      </c>
      <c r="N90" s="152">
        <f t="shared" si="7"/>
        <v>1691.781644</v>
      </c>
      <c r="O90" s="152">
        <f t="shared" si="8"/>
        <v>188276.0914</v>
      </c>
    </row>
    <row r="91">
      <c r="E91" s="150">
        <v>86.0</v>
      </c>
      <c r="F91" s="152">
        <f t="shared" si="1"/>
        <v>555.5555556</v>
      </c>
      <c r="G91" s="152">
        <f t="shared" si="2"/>
        <v>1218.271454</v>
      </c>
      <c r="H91" s="152">
        <f t="shared" si="3"/>
        <v>1773.82701</v>
      </c>
      <c r="I91" s="152">
        <f t="shared" si="4"/>
        <v>152222.2222</v>
      </c>
      <c r="J91" s="71"/>
      <c r="K91" s="153">
        <v>86.0</v>
      </c>
      <c r="L91" s="152">
        <f t="shared" si="5"/>
        <v>190.4416521</v>
      </c>
      <c r="M91" s="152">
        <f t="shared" si="6"/>
        <v>1501.339992</v>
      </c>
      <c r="N91" s="152">
        <f t="shared" si="7"/>
        <v>1691.781644</v>
      </c>
      <c r="O91" s="152">
        <f t="shared" si="8"/>
        <v>188085.6497</v>
      </c>
    </row>
    <row r="92">
      <c r="E92" s="150">
        <v>87.0</v>
      </c>
      <c r="F92" s="152">
        <f t="shared" si="1"/>
        <v>555.5555556</v>
      </c>
      <c r="G92" s="152">
        <f t="shared" si="2"/>
        <v>1213.841376</v>
      </c>
      <c r="H92" s="152">
        <f t="shared" si="3"/>
        <v>1769.396932</v>
      </c>
      <c r="I92" s="152">
        <f t="shared" si="4"/>
        <v>151666.6667</v>
      </c>
      <c r="J92" s="71"/>
      <c r="K92" s="153">
        <v>87.0</v>
      </c>
      <c r="L92" s="152">
        <f t="shared" si="5"/>
        <v>191.9602606</v>
      </c>
      <c r="M92" s="152">
        <f t="shared" si="6"/>
        <v>1499.821384</v>
      </c>
      <c r="N92" s="152">
        <f t="shared" si="7"/>
        <v>1691.781644</v>
      </c>
      <c r="O92" s="152">
        <f t="shared" si="8"/>
        <v>187893.6895</v>
      </c>
    </row>
    <row r="93">
      <c r="E93" s="150">
        <v>88.0</v>
      </c>
      <c r="F93" s="152">
        <f t="shared" si="1"/>
        <v>555.5555556</v>
      </c>
      <c r="G93" s="152">
        <f t="shared" si="2"/>
        <v>1209.411298</v>
      </c>
      <c r="H93" s="152">
        <f t="shared" si="3"/>
        <v>1764.966854</v>
      </c>
      <c r="I93" s="152">
        <f t="shared" si="4"/>
        <v>151111.1111</v>
      </c>
      <c r="J93" s="71"/>
      <c r="K93" s="153">
        <v>88.0</v>
      </c>
      <c r="L93" s="152">
        <f t="shared" si="5"/>
        <v>193.4909787</v>
      </c>
      <c r="M93" s="152">
        <f t="shared" si="6"/>
        <v>1498.290666</v>
      </c>
      <c r="N93" s="152">
        <f t="shared" si="7"/>
        <v>1691.781644</v>
      </c>
      <c r="O93" s="152">
        <f t="shared" si="8"/>
        <v>187700.1985</v>
      </c>
    </row>
    <row r="94">
      <c r="E94" s="150">
        <v>89.0</v>
      </c>
      <c r="F94" s="152">
        <f t="shared" si="1"/>
        <v>555.5555556</v>
      </c>
      <c r="G94" s="152">
        <f t="shared" si="2"/>
        <v>1204.98122</v>
      </c>
      <c r="H94" s="152">
        <f t="shared" si="3"/>
        <v>1760.536776</v>
      </c>
      <c r="I94" s="152">
        <f t="shared" si="4"/>
        <v>150555.5556</v>
      </c>
      <c r="J94" s="71"/>
      <c r="K94" s="153">
        <v>89.0</v>
      </c>
      <c r="L94" s="152">
        <f t="shared" si="5"/>
        <v>195.0339029</v>
      </c>
      <c r="M94" s="152">
        <f t="shared" si="6"/>
        <v>1496.747741</v>
      </c>
      <c r="N94" s="152">
        <f t="shared" si="7"/>
        <v>1691.781644</v>
      </c>
      <c r="O94" s="152">
        <f t="shared" si="8"/>
        <v>187505.1646</v>
      </c>
    </row>
    <row r="95">
      <c r="E95" s="150">
        <v>90.0</v>
      </c>
      <c r="F95" s="152">
        <f t="shared" si="1"/>
        <v>555.5555556</v>
      </c>
      <c r="G95" s="152">
        <f t="shared" si="2"/>
        <v>1200.551142</v>
      </c>
      <c r="H95" s="152">
        <f t="shared" si="3"/>
        <v>1756.106698</v>
      </c>
      <c r="I95" s="152">
        <f t="shared" si="4"/>
        <v>150000</v>
      </c>
      <c r="J95" s="71"/>
      <c r="K95" s="153">
        <v>90.0</v>
      </c>
      <c r="L95" s="152">
        <f t="shared" si="5"/>
        <v>196.5891306</v>
      </c>
      <c r="M95" s="152">
        <f t="shared" si="6"/>
        <v>1495.192514</v>
      </c>
      <c r="N95" s="152">
        <f t="shared" si="7"/>
        <v>1691.781644</v>
      </c>
      <c r="O95" s="152">
        <f t="shared" si="8"/>
        <v>187308.5755</v>
      </c>
    </row>
    <row r="96">
      <c r="E96" s="150">
        <v>91.0</v>
      </c>
      <c r="F96" s="152">
        <f t="shared" si="1"/>
        <v>555.5555556</v>
      </c>
      <c r="G96" s="152">
        <f t="shared" si="2"/>
        <v>1196.121064</v>
      </c>
      <c r="H96" s="152">
        <f t="shared" si="3"/>
        <v>1751.67662</v>
      </c>
      <c r="I96" s="152">
        <f t="shared" si="4"/>
        <v>149444.4444</v>
      </c>
      <c r="J96" s="71"/>
      <c r="K96" s="153">
        <v>91.0</v>
      </c>
      <c r="L96" s="152">
        <f t="shared" si="5"/>
        <v>198.15676</v>
      </c>
      <c r="M96" s="152">
        <f t="shared" si="6"/>
        <v>1493.624884</v>
      </c>
      <c r="N96" s="152">
        <f t="shared" si="7"/>
        <v>1691.781644</v>
      </c>
      <c r="O96" s="152">
        <f t="shared" si="8"/>
        <v>187110.4187</v>
      </c>
    </row>
    <row r="97">
      <c r="E97" s="150">
        <v>92.0</v>
      </c>
      <c r="F97" s="152">
        <f t="shared" si="1"/>
        <v>555.5555556</v>
      </c>
      <c r="G97" s="152">
        <f t="shared" si="2"/>
        <v>1191.690986</v>
      </c>
      <c r="H97" s="152">
        <f t="shared" si="3"/>
        <v>1747.246542</v>
      </c>
      <c r="I97" s="152">
        <f t="shared" si="4"/>
        <v>148888.8889</v>
      </c>
      <c r="J97" s="71"/>
      <c r="K97" s="153">
        <v>92.0</v>
      </c>
      <c r="L97" s="152">
        <f t="shared" si="5"/>
        <v>199.7368898</v>
      </c>
      <c r="M97" s="152">
        <f t="shared" si="6"/>
        <v>1492.044755</v>
      </c>
      <c r="N97" s="152">
        <f t="shared" si="7"/>
        <v>1691.781644</v>
      </c>
      <c r="O97" s="152">
        <f t="shared" si="8"/>
        <v>186910.6818</v>
      </c>
    </row>
    <row r="98">
      <c r="E98" s="150">
        <v>93.0</v>
      </c>
      <c r="F98" s="152">
        <f t="shared" si="1"/>
        <v>555.5555556</v>
      </c>
      <c r="G98" s="152">
        <f t="shared" si="2"/>
        <v>1187.260908</v>
      </c>
      <c r="H98" s="152">
        <f t="shared" si="3"/>
        <v>1742.816464</v>
      </c>
      <c r="I98" s="152">
        <f t="shared" si="4"/>
        <v>148333.3333</v>
      </c>
      <c r="J98" s="71"/>
      <c r="K98" s="153">
        <v>93.0</v>
      </c>
      <c r="L98" s="152">
        <f t="shared" si="5"/>
        <v>201.3296198</v>
      </c>
      <c r="M98" s="152">
        <f t="shared" si="6"/>
        <v>1490.452025</v>
      </c>
      <c r="N98" s="152">
        <f t="shared" si="7"/>
        <v>1691.781644</v>
      </c>
      <c r="O98" s="152">
        <f t="shared" si="8"/>
        <v>186709.3522</v>
      </c>
    </row>
    <row r="99">
      <c r="E99" s="150">
        <v>94.0</v>
      </c>
      <c r="F99" s="152">
        <f t="shared" si="1"/>
        <v>555.5555556</v>
      </c>
      <c r="G99" s="152">
        <f t="shared" si="2"/>
        <v>1182.83083</v>
      </c>
      <c r="H99" s="152">
        <f t="shared" si="3"/>
        <v>1738.386386</v>
      </c>
      <c r="I99" s="152">
        <f t="shared" si="4"/>
        <v>147777.7778</v>
      </c>
      <c r="J99" s="71"/>
      <c r="K99" s="153">
        <v>94.0</v>
      </c>
      <c r="L99" s="152">
        <f t="shared" si="5"/>
        <v>202.9350505</v>
      </c>
      <c r="M99" s="152">
        <f t="shared" si="6"/>
        <v>1488.846594</v>
      </c>
      <c r="N99" s="152">
        <f t="shared" si="7"/>
        <v>1691.781644</v>
      </c>
      <c r="O99" s="152">
        <f t="shared" si="8"/>
        <v>186506.4172</v>
      </c>
    </row>
    <row r="100">
      <c r="E100" s="150">
        <v>95.0</v>
      </c>
      <c r="F100" s="152">
        <f t="shared" si="1"/>
        <v>555.5555556</v>
      </c>
      <c r="G100" s="152">
        <f t="shared" si="2"/>
        <v>1178.400752</v>
      </c>
      <c r="H100" s="152">
        <f t="shared" si="3"/>
        <v>1733.956308</v>
      </c>
      <c r="I100" s="152">
        <f t="shared" si="4"/>
        <v>147222.2222</v>
      </c>
      <c r="J100" s="71"/>
      <c r="K100" s="153">
        <v>95.0</v>
      </c>
      <c r="L100" s="152">
        <f t="shared" si="5"/>
        <v>204.553283</v>
      </c>
      <c r="M100" s="152">
        <f t="shared" si="6"/>
        <v>1487.228361</v>
      </c>
      <c r="N100" s="152">
        <f t="shared" si="7"/>
        <v>1691.781644</v>
      </c>
      <c r="O100" s="152">
        <f t="shared" si="8"/>
        <v>186301.8639</v>
      </c>
    </row>
    <row r="101">
      <c r="E101" s="150">
        <v>96.0</v>
      </c>
      <c r="F101" s="152">
        <f t="shared" si="1"/>
        <v>555.5555556</v>
      </c>
      <c r="G101" s="152">
        <f t="shared" si="2"/>
        <v>1173.970674</v>
      </c>
      <c r="H101" s="152">
        <f t="shared" si="3"/>
        <v>1729.52623</v>
      </c>
      <c r="I101" s="152">
        <f t="shared" si="4"/>
        <v>146666.6667</v>
      </c>
      <c r="J101" s="71"/>
      <c r="K101" s="153">
        <v>96.0</v>
      </c>
      <c r="L101" s="152">
        <f t="shared" si="5"/>
        <v>206.1844197</v>
      </c>
      <c r="M101" s="152">
        <f t="shared" si="6"/>
        <v>1485.597225</v>
      </c>
      <c r="N101" s="152">
        <f t="shared" si="7"/>
        <v>1691.781644</v>
      </c>
      <c r="O101" s="152">
        <f t="shared" si="8"/>
        <v>186095.6795</v>
      </c>
    </row>
    <row r="102">
      <c r="E102" s="150">
        <v>97.0</v>
      </c>
      <c r="F102" s="152">
        <f t="shared" si="1"/>
        <v>555.5555556</v>
      </c>
      <c r="G102" s="152">
        <f t="shared" si="2"/>
        <v>1169.540596</v>
      </c>
      <c r="H102" s="152">
        <f t="shared" si="3"/>
        <v>1725.096152</v>
      </c>
      <c r="I102" s="152">
        <f t="shared" si="4"/>
        <v>146111.1111</v>
      </c>
      <c r="J102" s="71"/>
      <c r="K102" s="153">
        <v>97.0</v>
      </c>
      <c r="L102" s="152">
        <f t="shared" si="5"/>
        <v>207.8285632</v>
      </c>
      <c r="M102" s="152">
        <f t="shared" si="6"/>
        <v>1483.953081</v>
      </c>
      <c r="N102" s="152">
        <f t="shared" si="7"/>
        <v>1691.781644</v>
      </c>
      <c r="O102" s="152">
        <f t="shared" si="8"/>
        <v>185887.8509</v>
      </c>
    </row>
    <row r="103">
      <c r="E103" s="150">
        <v>98.0</v>
      </c>
      <c r="F103" s="152">
        <f t="shared" si="1"/>
        <v>555.5555556</v>
      </c>
      <c r="G103" s="152">
        <f t="shared" si="2"/>
        <v>1165.110518</v>
      </c>
      <c r="H103" s="152">
        <f t="shared" si="3"/>
        <v>1720.666074</v>
      </c>
      <c r="I103" s="152">
        <f t="shared" si="4"/>
        <v>145555.5556</v>
      </c>
      <c r="J103" s="71"/>
      <c r="K103" s="153">
        <v>98.0</v>
      </c>
      <c r="L103" s="152">
        <f t="shared" si="5"/>
        <v>209.4858173</v>
      </c>
      <c r="M103" s="152">
        <f t="shared" si="6"/>
        <v>1482.295827</v>
      </c>
      <c r="N103" s="152">
        <f t="shared" si="7"/>
        <v>1691.781644</v>
      </c>
      <c r="O103" s="152">
        <f t="shared" si="8"/>
        <v>185678.3651</v>
      </c>
    </row>
    <row r="104">
      <c r="E104" s="150">
        <v>99.0</v>
      </c>
      <c r="F104" s="152">
        <f t="shared" si="1"/>
        <v>555.5555556</v>
      </c>
      <c r="G104" s="152">
        <f t="shared" si="2"/>
        <v>1160.68044</v>
      </c>
      <c r="H104" s="152">
        <f t="shared" si="3"/>
        <v>1716.235996</v>
      </c>
      <c r="I104" s="152">
        <f t="shared" si="4"/>
        <v>145000</v>
      </c>
      <c r="J104" s="71"/>
      <c r="K104" s="153">
        <v>99.0</v>
      </c>
      <c r="L104" s="152">
        <f t="shared" si="5"/>
        <v>211.1562866</v>
      </c>
      <c r="M104" s="152">
        <f t="shared" si="6"/>
        <v>1480.625358</v>
      </c>
      <c r="N104" s="152">
        <f t="shared" si="7"/>
        <v>1691.781644</v>
      </c>
      <c r="O104" s="152">
        <f t="shared" si="8"/>
        <v>185467.2088</v>
      </c>
    </row>
    <row r="105">
      <c r="E105" s="150">
        <v>100.0</v>
      </c>
      <c r="F105" s="152">
        <f t="shared" si="1"/>
        <v>555.5555556</v>
      </c>
      <c r="G105" s="152">
        <f t="shared" si="2"/>
        <v>1156.250362</v>
      </c>
      <c r="H105" s="152">
        <f t="shared" si="3"/>
        <v>1711.805918</v>
      </c>
      <c r="I105" s="152">
        <f t="shared" si="4"/>
        <v>144444.4444</v>
      </c>
      <c r="J105" s="71"/>
      <c r="K105" s="153">
        <v>100.0</v>
      </c>
      <c r="L105" s="152">
        <f t="shared" si="5"/>
        <v>212.8400765</v>
      </c>
      <c r="M105" s="152">
        <f t="shared" si="6"/>
        <v>1478.941568</v>
      </c>
      <c r="N105" s="152">
        <f t="shared" si="7"/>
        <v>1691.781644</v>
      </c>
      <c r="O105" s="152">
        <f t="shared" si="8"/>
        <v>185254.3687</v>
      </c>
    </row>
    <row r="106">
      <c r="E106" s="150">
        <v>101.0</v>
      </c>
      <c r="F106" s="152">
        <f t="shared" si="1"/>
        <v>555.5555556</v>
      </c>
      <c r="G106" s="152">
        <f t="shared" si="2"/>
        <v>1151.820284</v>
      </c>
      <c r="H106" s="152">
        <f t="shared" si="3"/>
        <v>1707.37584</v>
      </c>
      <c r="I106" s="152">
        <f t="shared" si="4"/>
        <v>143888.8889</v>
      </c>
      <c r="J106" s="71"/>
      <c r="K106" s="153">
        <v>101.0</v>
      </c>
      <c r="L106" s="152">
        <f t="shared" si="5"/>
        <v>214.5372932</v>
      </c>
      <c r="M106" s="152">
        <f t="shared" si="6"/>
        <v>1477.244351</v>
      </c>
      <c r="N106" s="152">
        <f t="shared" si="7"/>
        <v>1691.781644</v>
      </c>
      <c r="O106" s="152">
        <f t="shared" si="8"/>
        <v>185039.8314</v>
      </c>
    </row>
    <row r="107">
      <c r="E107" s="150">
        <v>102.0</v>
      </c>
      <c r="F107" s="152">
        <f t="shared" si="1"/>
        <v>555.5555556</v>
      </c>
      <c r="G107" s="152">
        <f t="shared" si="2"/>
        <v>1147.390206</v>
      </c>
      <c r="H107" s="152">
        <f t="shared" si="3"/>
        <v>1702.945762</v>
      </c>
      <c r="I107" s="152">
        <f t="shared" si="4"/>
        <v>143333.3333</v>
      </c>
      <c r="J107" s="71"/>
      <c r="K107" s="153">
        <v>102.0</v>
      </c>
      <c r="L107" s="152">
        <f t="shared" si="5"/>
        <v>216.2480437</v>
      </c>
      <c r="M107" s="152">
        <f t="shared" si="6"/>
        <v>1475.533601</v>
      </c>
      <c r="N107" s="152">
        <f t="shared" si="7"/>
        <v>1691.781644</v>
      </c>
      <c r="O107" s="152">
        <f t="shared" si="8"/>
        <v>184823.5834</v>
      </c>
    </row>
    <row r="108">
      <c r="E108" s="150">
        <v>103.0</v>
      </c>
      <c r="F108" s="152">
        <f t="shared" si="1"/>
        <v>555.5555556</v>
      </c>
      <c r="G108" s="152">
        <f t="shared" si="2"/>
        <v>1142.960128</v>
      </c>
      <c r="H108" s="152">
        <f t="shared" si="3"/>
        <v>1698.515684</v>
      </c>
      <c r="I108" s="152">
        <f t="shared" si="4"/>
        <v>142777.7778</v>
      </c>
      <c r="J108" s="71"/>
      <c r="K108" s="153">
        <v>103.0</v>
      </c>
      <c r="L108" s="152">
        <f t="shared" si="5"/>
        <v>217.972436</v>
      </c>
      <c r="M108" s="152">
        <f t="shared" si="6"/>
        <v>1473.809208</v>
      </c>
      <c r="N108" s="152">
        <f t="shared" si="7"/>
        <v>1691.781644</v>
      </c>
      <c r="O108" s="152">
        <f t="shared" si="8"/>
        <v>184605.6109</v>
      </c>
    </row>
    <row r="109">
      <c r="E109" s="150">
        <v>104.0</v>
      </c>
      <c r="F109" s="152">
        <f t="shared" si="1"/>
        <v>555.5555556</v>
      </c>
      <c r="G109" s="152">
        <f t="shared" si="2"/>
        <v>1138.53005</v>
      </c>
      <c r="H109" s="152">
        <f t="shared" si="3"/>
        <v>1694.085606</v>
      </c>
      <c r="I109" s="152">
        <f t="shared" si="4"/>
        <v>142222.2222</v>
      </c>
      <c r="J109" s="71"/>
      <c r="K109" s="153">
        <v>104.0</v>
      </c>
      <c r="L109" s="152">
        <f t="shared" si="5"/>
        <v>219.7105788</v>
      </c>
      <c r="M109" s="152">
        <f t="shared" si="6"/>
        <v>1472.071066</v>
      </c>
      <c r="N109" s="152">
        <f t="shared" si="7"/>
        <v>1691.781644</v>
      </c>
      <c r="O109" s="152">
        <f t="shared" si="8"/>
        <v>184385.9004</v>
      </c>
    </row>
    <row r="110">
      <c r="E110" s="150">
        <v>105.0</v>
      </c>
      <c r="F110" s="152">
        <f t="shared" si="1"/>
        <v>555.5555556</v>
      </c>
      <c r="G110" s="152">
        <f t="shared" si="2"/>
        <v>1134.099972</v>
      </c>
      <c r="H110" s="152">
        <f t="shared" si="3"/>
        <v>1689.655528</v>
      </c>
      <c r="I110" s="152">
        <f t="shared" si="4"/>
        <v>141666.6667</v>
      </c>
      <c r="J110" s="71"/>
      <c r="K110" s="153">
        <v>105.0</v>
      </c>
      <c r="L110" s="152">
        <f t="shared" si="5"/>
        <v>221.4625818</v>
      </c>
      <c r="M110" s="152">
        <f t="shared" si="6"/>
        <v>1470.319063</v>
      </c>
      <c r="N110" s="152">
        <f t="shared" si="7"/>
        <v>1691.781644</v>
      </c>
      <c r="O110" s="152">
        <f t="shared" si="8"/>
        <v>184164.4378</v>
      </c>
    </row>
    <row r="111">
      <c r="E111" s="150">
        <v>106.0</v>
      </c>
      <c r="F111" s="152">
        <f t="shared" si="1"/>
        <v>555.5555556</v>
      </c>
      <c r="G111" s="152">
        <f t="shared" si="2"/>
        <v>1129.669894</v>
      </c>
      <c r="H111" s="152">
        <f t="shared" si="3"/>
        <v>1685.22545</v>
      </c>
      <c r="I111" s="152">
        <f t="shared" si="4"/>
        <v>141111.1111</v>
      </c>
      <c r="J111" s="71"/>
      <c r="K111" s="153">
        <v>106.0</v>
      </c>
      <c r="L111" s="152">
        <f t="shared" si="5"/>
        <v>223.2285555</v>
      </c>
      <c r="M111" s="152">
        <f t="shared" si="6"/>
        <v>1468.553089</v>
      </c>
      <c r="N111" s="152">
        <f t="shared" si="7"/>
        <v>1691.781644</v>
      </c>
      <c r="O111" s="152">
        <f t="shared" si="8"/>
        <v>183941.2092</v>
      </c>
    </row>
    <row r="112">
      <c r="E112" s="150">
        <v>107.0</v>
      </c>
      <c r="F112" s="152">
        <f t="shared" si="1"/>
        <v>555.5555556</v>
      </c>
      <c r="G112" s="152">
        <f t="shared" si="2"/>
        <v>1125.239816</v>
      </c>
      <c r="H112" s="152">
        <f t="shared" si="3"/>
        <v>1680.795372</v>
      </c>
      <c r="I112" s="152">
        <f t="shared" si="4"/>
        <v>140555.5556</v>
      </c>
      <c r="J112" s="71"/>
      <c r="K112" s="153">
        <v>107.0</v>
      </c>
      <c r="L112" s="152">
        <f t="shared" si="5"/>
        <v>225.0086114</v>
      </c>
      <c r="M112" s="152">
        <f t="shared" si="6"/>
        <v>1466.773033</v>
      </c>
      <c r="N112" s="152">
        <f t="shared" si="7"/>
        <v>1691.781644</v>
      </c>
      <c r="O112" s="152">
        <f t="shared" si="8"/>
        <v>183716.2006</v>
      </c>
    </row>
    <row r="113">
      <c r="E113" s="150">
        <v>108.0</v>
      </c>
      <c r="F113" s="152">
        <f t="shared" si="1"/>
        <v>555.5555556</v>
      </c>
      <c r="G113" s="152">
        <f t="shared" si="2"/>
        <v>1120.809738</v>
      </c>
      <c r="H113" s="152">
        <f t="shared" si="3"/>
        <v>1676.365294</v>
      </c>
      <c r="I113" s="152">
        <f t="shared" si="4"/>
        <v>140000</v>
      </c>
      <c r="J113" s="71"/>
      <c r="K113" s="153">
        <v>108.0</v>
      </c>
      <c r="L113" s="152">
        <f t="shared" si="5"/>
        <v>226.8028616</v>
      </c>
      <c r="M113" s="152">
        <f t="shared" si="6"/>
        <v>1464.978783</v>
      </c>
      <c r="N113" s="152">
        <f t="shared" si="7"/>
        <v>1691.781644</v>
      </c>
      <c r="O113" s="152">
        <f t="shared" si="8"/>
        <v>183489.3977</v>
      </c>
    </row>
    <row r="114">
      <c r="E114" s="150">
        <v>109.0</v>
      </c>
      <c r="F114" s="152">
        <f t="shared" si="1"/>
        <v>555.5555556</v>
      </c>
      <c r="G114" s="152">
        <f t="shared" si="2"/>
        <v>1116.37966</v>
      </c>
      <c r="H114" s="152">
        <f t="shared" si="3"/>
        <v>1671.935216</v>
      </c>
      <c r="I114" s="152">
        <f t="shared" si="4"/>
        <v>139444.4444</v>
      </c>
      <c r="J114" s="71"/>
      <c r="K114" s="153">
        <v>109.0</v>
      </c>
      <c r="L114" s="152">
        <f t="shared" si="5"/>
        <v>228.6114195</v>
      </c>
      <c r="M114" s="152">
        <f t="shared" si="6"/>
        <v>1463.170225</v>
      </c>
      <c r="N114" s="152">
        <f t="shared" si="7"/>
        <v>1691.781644</v>
      </c>
      <c r="O114" s="152">
        <f t="shared" si="8"/>
        <v>183260.7863</v>
      </c>
    </row>
    <row r="115">
      <c r="E115" s="150">
        <v>110.0</v>
      </c>
      <c r="F115" s="152">
        <f t="shared" si="1"/>
        <v>555.5555556</v>
      </c>
      <c r="G115" s="152">
        <f t="shared" si="2"/>
        <v>1111.949582</v>
      </c>
      <c r="H115" s="152">
        <f t="shared" si="3"/>
        <v>1667.505138</v>
      </c>
      <c r="I115" s="152">
        <f t="shared" si="4"/>
        <v>138888.8889</v>
      </c>
      <c r="J115" s="71"/>
      <c r="K115" s="153">
        <v>110.0</v>
      </c>
      <c r="L115" s="152">
        <f t="shared" si="5"/>
        <v>230.434399</v>
      </c>
      <c r="M115" s="152">
        <f t="shared" si="6"/>
        <v>1461.347245</v>
      </c>
      <c r="N115" s="152">
        <f t="shared" si="7"/>
        <v>1691.781644</v>
      </c>
      <c r="O115" s="152">
        <f t="shared" si="8"/>
        <v>183030.3519</v>
      </c>
    </row>
    <row r="116">
      <c r="E116" s="150">
        <v>111.0</v>
      </c>
      <c r="F116" s="152">
        <f t="shared" si="1"/>
        <v>555.5555556</v>
      </c>
      <c r="G116" s="152">
        <f t="shared" si="2"/>
        <v>1107.519504</v>
      </c>
      <c r="H116" s="152">
        <f t="shared" si="3"/>
        <v>1663.07506</v>
      </c>
      <c r="I116" s="152">
        <f t="shared" si="4"/>
        <v>138333.3333</v>
      </c>
      <c r="J116" s="71"/>
      <c r="K116" s="153">
        <v>111.0</v>
      </c>
      <c r="L116" s="152">
        <f t="shared" si="5"/>
        <v>232.2719153</v>
      </c>
      <c r="M116" s="152">
        <f t="shared" si="6"/>
        <v>1459.509729</v>
      </c>
      <c r="N116" s="152">
        <f t="shared" si="7"/>
        <v>1691.781644</v>
      </c>
      <c r="O116" s="152">
        <f t="shared" si="8"/>
        <v>182798.08</v>
      </c>
    </row>
    <row r="117">
      <c r="E117" s="150">
        <v>112.0</v>
      </c>
      <c r="F117" s="152">
        <f t="shared" si="1"/>
        <v>555.5555556</v>
      </c>
      <c r="G117" s="152">
        <f t="shared" si="2"/>
        <v>1103.089426</v>
      </c>
      <c r="H117" s="152">
        <f t="shared" si="3"/>
        <v>1658.644982</v>
      </c>
      <c r="I117" s="152">
        <f t="shared" si="4"/>
        <v>137777.7778</v>
      </c>
      <c r="J117" s="71"/>
      <c r="K117" s="153">
        <v>112.0</v>
      </c>
      <c r="L117" s="152">
        <f t="shared" si="5"/>
        <v>234.1240842</v>
      </c>
      <c r="M117" s="152">
        <f t="shared" si="6"/>
        <v>1457.65756</v>
      </c>
      <c r="N117" s="152">
        <f t="shared" si="7"/>
        <v>1691.781644</v>
      </c>
      <c r="O117" s="152">
        <f t="shared" si="8"/>
        <v>182563.9559</v>
      </c>
    </row>
    <row r="118">
      <c r="E118" s="150">
        <v>113.0</v>
      </c>
      <c r="F118" s="152">
        <f t="shared" si="1"/>
        <v>555.5555556</v>
      </c>
      <c r="G118" s="152">
        <f t="shared" si="2"/>
        <v>1098.659348</v>
      </c>
      <c r="H118" s="152">
        <f t="shared" si="3"/>
        <v>1654.214904</v>
      </c>
      <c r="I118" s="152">
        <f t="shared" si="4"/>
        <v>137222.2222</v>
      </c>
      <c r="J118" s="71"/>
      <c r="K118" s="153">
        <v>113.0</v>
      </c>
      <c r="L118" s="152">
        <f t="shared" si="5"/>
        <v>235.9910225</v>
      </c>
      <c r="M118" s="152">
        <f t="shared" si="6"/>
        <v>1455.790622</v>
      </c>
      <c r="N118" s="152">
        <f t="shared" si="7"/>
        <v>1691.781644</v>
      </c>
      <c r="O118" s="152">
        <f t="shared" si="8"/>
        <v>182327.9649</v>
      </c>
    </row>
    <row r="119">
      <c r="E119" s="150">
        <v>114.0</v>
      </c>
      <c r="F119" s="152">
        <f t="shared" si="1"/>
        <v>555.5555556</v>
      </c>
      <c r="G119" s="152">
        <f t="shared" si="2"/>
        <v>1094.22927</v>
      </c>
      <c r="H119" s="152">
        <f t="shared" si="3"/>
        <v>1649.784826</v>
      </c>
      <c r="I119" s="152">
        <f t="shared" si="4"/>
        <v>136666.6667</v>
      </c>
      <c r="J119" s="71"/>
      <c r="K119" s="153">
        <v>114.0</v>
      </c>
      <c r="L119" s="152">
        <f t="shared" si="5"/>
        <v>237.8728481</v>
      </c>
      <c r="M119" s="152">
        <f t="shared" si="6"/>
        <v>1453.908796</v>
      </c>
      <c r="N119" s="152">
        <f t="shared" si="7"/>
        <v>1691.781644</v>
      </c>
      <c r="O119" s="152">
        <f t="shared" si="8"/>
        <v>182090.0921</v>
      </c>
    </row>
    <row r="120">
      <c r="E120" s="150">
        <v>115.0</v>
      </c>
      <c r="F120" s="152">
        <f t="shared" si="1"/>
        <v>555.5555556</v>
      </c>
      <c r="G120" s="152">
        <f t="shared" si="2"/>
        <v>1089.799192</v>
      </c>
      <c r="H120" s="152">
        <f t="shared" si="3"/>
        <v>1645.354748</v>
      </c>
      <c r="I120" s="152">
        <f t="shared" si="4"/>
        <v>136111.1111</v>
      </c>
      <c r="J120" s="71"/>
      <c r="K120" s="153">
        <v>115.0</v>
      </c>
      <c r="L120" s="152">
        <f t="shared" si="5"/>
        <v>239.7696796</v>
      </c>
      <c r="M120" s="152">
        <f t="shared" si="6"/>
        <v>1452.011965</v>
      </c>
      <c r="N120" s="152">
        <f t="shared" si="7"/>
        <v>1691.781644</v>
      </c>
      <c r="O120" s="152">
        <f t="shared" si="8"/>
        <v>181850.3224</v>
      </c>
    </row>
    <row r="121">
      <c r="E121" s="150">
        <v>116.0</v>
      </c>
      <c r="F121" s="152">
        <f t="shared" si="1"/>
        <v>555.5555556</v>
      </c>
      <c r="G121" s="152">
        <f t="shared" si="2"/>
        <v>1085.369114</v>
      </c>
      <c r="H121" s="152">
        <f t="shared" si="3"/>
        <v>1640.924669</v>
      </c>
      <c r="I121" s="152">
        <f t="shared" si="4"/>
        <v>135555.5556</v>
      </c>
      <c r="J121" s="71"/>
      <c r="K121" s="153">
        <v>116.0</v>
      </c>
      <c r="L121" s="152">
        <f t="shared" si="5"/>
        <v>241.6816366</v>
      </c>
      <c r="M121" s="152">
        <f t="shared" si="6"/>
        <v>1450.100008</v>
      </c>
      <c r="N121" s="152">
        <f t="shared" si="7"/>
        <v>1691.781644</v>
      </c>
      <c r="O121" s="152">
        <f t="shared" si="8"/>
        <v>181608.6407</v>
      </c>
    </row>
    <row r="122">
      <c r="E122" s="150">
        <v>117.0</v>
      </c>
      <c r="F122" s="152">
        <f t="shared" si="1"/>
        <v>555.5555556</v>
      </c>
      <c r="G122" s="152">
        <f t="shared" si="2"/>
        <v>1080.939036</v>
      </c>
      <c r="H122" s="152">
        <f t="shared" si="3"/>
        <v>1636.494591</v>
      </c>
      <c r="I122" s="152">
        <f t="shared" si="4"/>
        <v>135000</v>
      </c>
      <c r="J122" s="71"/>
      <c r="K122" s="153">
        <v>117.0</v>
      </c>
      <c r="L122" s="152">
        <f t="shared" si="5"/>
        <v>243.60884</v>
      </c>
      <c r="M122" s="152">
        <f t="shared" si="6"/>
        <v>1448.172804</v>
      </c>
      <c r="N122" s="152">
        <f t="shared" si="7"/>
        <v>1691.781644</v>
      </c>
      <c r="O122" s="152">
        <f t="shared" si="8"/>
        <v>181365.0319</v>
      </c>
    </row>
    <row r="123">
      <c r="E123" s="150">
        <v>118.0</v>
      </c>
      <c r="F123" s="152">
        <f t="shared" si="1"/>
        <v>555.5555556</v>
      </c>
      <c r="G123" s="152">
        <f t="shared" si="2"/>
        <v>1076.508958</v>
      </c>
      <c r="H123" s="152">
        <f t="shared" si="3"/>
        <v>1632.064513</v>
      </c>
      <c r="I123" s="152">
        <f t="shared" si="4"/>
        <v>134444.4444</v>
      </c>
      <c r="J123" s="71"/>
      <c r="K123" s="153">
        <v>118.0</v>
      </c>
      <c r="L123" s="152">
        <f t="shared" si="5"/>
        <v>245.5514111</v>
      </c>
      <c r="M123" s="152">
        <f t="shared" si="6"/>
        <v>1446.230233</v>
      </c>
      <c r="N123" s="152">
        <f t="shared" si="7"/>
        <v>1691.781644</v>
      </c>
      <c r="O123" s="152">
        <f t="shared" si="8"/>
        <v>181119.4805</v>
      </c>
    </row>
    <row r="124">
      <c r="E124" s="150">
        <v>119.0</v>
      </c>
      <c r="F124" s="152">
        <f t="shared" si="1"/>
        <v>555.5555556</v>
      </c>
      <c r="G124" s="152">
        <f t="shared" si="2"/>
        <v>1072.07888</v>
      </c>
      <c r="H124" s="152">
        <f t="shared" si="3"/>
        <v>1627.634435</v>
      </c>
      <c r="I124" s="152">
        <f t="shared" si="4"/>
        <v>133888.8889</v>
      </c>
      <c r="J124" s="71"/>
      <c r="K124" s="153">
        <v>119.0</v>
      </c>
      <c r="L124" s="152">
        <f t="shared" si="5"/>
        <v>247.5094725</v>
      </c>
      <c r="M124" s="152">
        <f t="shared" si="6"/>
        <v>1444.272172</v>
      </c>
      <c r="N124" s="152">
        <f t="shared" si="7"/>
        <v>1691.781644</v>
      </c>
      <c r="O124" s="152">
        <f t="shared" si="8"/>
        <v>180871.971</v>
      </c>
    </row>
    <row r="125">
      <c r="E125" s="150">
        <v>120.0</v>
      </c>
      <c r="F125" s="152">
        <f t="shared" si="1"/>
        <v>555.5555556</v>
      </c>
      <c r="G125" s="152">
        <f t="shared" si="2"/>
        <v>1067.648802</v>
      </c>
      <c r="H125" s="152">
        <f t="shared" si="3"/>
        <v>1623.204357</v>
      </c>
      <c r="I125" s="152">
        <f t="shared" si="4"/>
        <v>133333.3333</v>
      </c>
      <c r="J125" s="71"/>
      <c r="K125" s="153">
        <v>120.0</v>
      </c>
      <c r="L125" s="152">
        <f t="shared" si="5"/>
        <v>249.4831478</v>
      </c>
      <c r="M125" s="152">
        <f t="shared" si="6"/>
        <v>1442.298497</v>
      </c>
      <c r="N125" s="152">
        <f t="shared" si="7"/>
        <v>1691.781644</v>
      </c>
      <c r="O125" s="152">
        <f t="shared" si="8"/>
        <v>180622.4879</v>
      </c>
    </row>
    <row r="126">
      <c r="E126" s="150">
        <v>121.0</v>
      </c>
      <c r="F126" s="152">
        <f t="shared" si="1"/>
        <v>555.5555556</v>
      </c>
      <c r="G126" s="152">
        <f t="shared" si="2"/>
        <v>1063.218724</v>
      </c>
      <c r="H126" s="152">
        <f t="shared" si="3"/>
        <v>1618.774279</v>
      </c>
      <c r="I126" s="152">
        <f t="shared" si="4"/>
        <v>132777.7778</v>
      </c>
      <c r="J126" s="71"/>
      <c r="K126" s="153">
        <v>121.0</v>
      </c>
      <c r="L126" s="152">
        <f t="shared" si="5"/>
        <v>251.4725614</v>
      </c>
      <c r="M126" s="152">
        <f t="shared" si="6"/>
        <v>1440.309083</v>
      </c>
      <c r="N126" s="152">
        <f t="shared" si="7"/>
        <v>1691.781644</v>
      </c>
      <c r="O126" s="152">
        <f t="shared" si="8"/>
        <v>180371.0153</v>
      </c>
    </row>
    <row r="127">
      <c r="E127" s="150">
        <v>122.0</v>
      </c>
      <c r="F127" s="152">
        <f t="shared" si="1"/>
        <v>555.5555556</v>
      </c>
      <c r="G127" s="152">
        <f t="shared" si="2"/>
        <v>1058.788646</v>
      </c>
      <c r="H127" s="152">
        <f t="shared" si="3"/>
        <v>1614.344201</v>
      </c>
      <c r="I127" s="152">
        <f t="shared" si="4"/>
        <v>132222.2222</v>
      </c>
      <c r="J127" s="71"/>
      <c r="K127" s="153">
        <v>122.0</v>
      </c>
      <c r="L127" s="152">
        <f t="shared" si="5"/>
        <v>253.477839</v>
      </c>
      <c r="M127" s="152">
        <f t="shared" si="6"/>
        <v>1438.303805</v>
      </c>
      <c r="N127" s="152">
        <f t="shared" si="7"/>
        <v>1691.781644</v>
      </c>
      <c r="O127" s="152">
        <f t="shared" si="8"/>
        <v>180117.5375</v>
      </c>
    </row>
    <row r="128">
      <c r="E128" s="150">
        <v>123.0</v>
      </c>
      <c r="F128" s="152">
        <f t="shared" si="1"/>
        <v>555.5555556</v>
      </c>
      <c r="G128" s="152">
        <f t="shared" si="2"/>
        <v>1054.358568</v>
      </c>
      <c r="H128" s="152">
        <f t="shared" si="3"/>
        <v>1609.914123</v>
      </c>
      <c r="I128" s="152">
        <f t="shared" si="4"/>
        <v>131666.6667</v>
      </c>
      <c r="J128" s="71"/>
      <c r="K128" s="153">
        <v>123.0</v>
      </c>
      <c r="L128" s="152">
        <f t="shared" si="5"/>
        <v>255.4991068</v>
      </c>
      <c r="M128" s="152">
        <f t="shared" si="6"/>
        <v>1436.282537</v>
      </c>
      <c r="N128" s="152">
        <f t="shared" si="7"/>
        <v>1691.781644</v>
      </c>
      <c r="O128" s="152">
        <f t="shared" si="8"/>
        <v>179862.0384</v>
      </c>
    </row>
    <row r="129">
      <c r="E129" s="150">
        <v>124.0</v>
      </c>
      <c r="F129" s="152">
        <f t="shared" si="1"/>
        <v>555.5555556</v>
      </c>
      <c r="G129" s="152">
        <f t="shared" si="2"/>
        <v>1049.92849</v>
      </c>
      <c r="H129" s="152">
        <f t="shared" si="3"/>
        <v>1605.484045</v>
      </c>
      <c r="I129" s="152">
        <f t="shared" si="4"/>
        <v>131111.1111</v>
      </c>
      <c r="J129" s="71"/>
      <c r="K129" s="153">
        <v>124.0</v>
      </c>
      <c r="L129" s="152">
        <f t="shared" si="5"/>
        <v>257.5364926</v>
      </c>
      <c r="M129" s="152">
        <f t="shared" si="6"/>
        <v>1434.245152</v>
      </c>
      <c r="N129" s="152">
        <f t="shared" si="7"/>
        <v>1691.781644</v>
      </c>
      <c r="O129" s="152">
        <f t="shared" si="8"/>
        <v>179604.5019</v>
      </c>
    </row>
    <row r="130">
      <c r="E130" s="150">
        <v>125.0</v>
      </c>
      <c r="F130" s="152">
        <f t="shared" si="1"/>
        <v>555.5555556</v>
      </c>
      <c r="G130" s="152">
        <f t="shared" si="2"/>
        <v>1045.498412</v>
      </c>
      <c r="H130" s="152">
        <f t="shared" si="3"/>
        <v>1601.053967</v>
      </c>
      <c r="I130" s="152">
        <f t="shared" si="4"/>
        <v>130555.5556</v>
      </c>
      <c r="J130" s="71"/>
      <c r="K130" s="153">
        <v>125.0</v>
      </c>
      <c r="L130" s="152">
        <f t="shared" si="5"/>
        <v>259.5901248</v>
      </c>
      <c r="M130" s="152">
        <f t="shared" si="6"/>
        <v>1432.19152</v>
      </c>
      <c r="N130" s="152">
        <f t="shared" si="7"/>
        <v>1691.781644</v>
      </c>
      <c r="O130" s="152">
        <f t="shared" si="8"/>
        <v>179344.9117</v>
      </c>
    </row>
    <row r="131">
      <c r="E131" s="150">
        <v>126.0</v>
      </c>
      <c r="F131" s="152">
        <f t="shared" si="1"/>
        <v>555.5555556</v>
      </c>
      <c r="G131" s="152">
        <f t="shared" si="2"/>
        <v>1041.068334</v>
      </c>
      <c r="H131" s="152">
        <f t="shared" si="3"/>
        <v>1596.623889</v>
      </c>
      <c r="I131" s="152">
        <f t="shared" si="4"/>
        <v>130000</v>
      </c>
      <c r="J131" s="71"/>
      <c r="K131" s="153">
        <v>126.0</v>
      </c>
      <c r="L131" s="152">
        <f t="shared" si="5"/>
        <v>261.6601329</v>
      </c>
      <c r="M131" s="152">
        <f t="shared" si="6"/>
        <v>1430.121511</v>
      </c>
      <c r="N131" s="152">
        <f t="shared" si="7"/>
        <v>1691.781644</v>
      </c>
      <c r="O131" s="152">
        <f t="shared" si="8"/>
        <v>179083.2516</v>
      </c>
    </row>
    <row r="132">
      <c r="E132" s="150">
        <v>127.0</v>
      </c>
      <c r="F132" s="152">
        <f t="shared" si="1"/>
        <v>555.5555556</v>
      </c>
      <c r="G132" s="152">
        <f t="shared" si="2"/>
        <v>1036.638256</v>
      </c>
      <c r="H132" s="152">
        <f t="shared" si="3"/>
        <v>1592.193811</v>
      </c>
      <c r="I132" s="152">
        <f t="shared" si="4"/>
        <v>129444.4444</v>
      </c>
      <c r="J132" s="71"/>
      <c r="K132" s="153">
        <v>127.0</v>
      </c>
      <c r="L132" s="152">
        <f t="shared" si="5"/>
        <v>263.7466475</v>
      </c>
      <c r="M132" s="152">
        <f t="shared" si="6"/>
        <v>1428.034997</v>
      </c>
      <c r="N132" s="152">
        <f t="shared" si="7"/>
        <v>1691.781644</v>
      </c>
      <c r="O132" s="152">
        <f t="shared" si="8"/>
        <v>178819.505</v>
      </c>
    </row>
    <row r="133">
      <c r="E133" s="150">
        <v>128.0</v>
      </c>
      <c r="F133" s="152">
        <f t="shared" si="1"/>
        <v>555.5555556</v>
      </c>
      <c r="G133" s="152">
        <f t="shared" si="2"/>
        <v>1032.208178</v>
      </c>
      <c r="H133" s="152">
        <f t="shared" si="3"/>
        <v>1587.763733</v>
      </c>
      <c r="I133" s="152">
        <f t="shared" si="4"/>
        <v>128888.8889</v>
      </c>
      <c r="J133" s="71"/>
      <c r="K133" s="153">
        <v>128.0</v>
      </c>
      <c r="L133" s="152">
        <f t="shared" si="5"/>
        <v>265.8498003</v>
      </c>
      <c r="M133" s="152">
        <f t="shared" si="6"/>
        <v>1425.931844</v>
      </c>
      <c r="N133" s="152">
        <f t="shared" si="7"/>
        <v>1691.781644</v>
      </c>
      <c r="O133" s="152">
        <f t="shared" si="8"/>
        <v>178553.6552</v>
      </c>
    </row>
    <row r="134">
      <c r="E134" s="150">
        <v>129.0</v>
      </c>
      <c r="F134" s="152">
        <f t="shared" si="1"/>
        <v>555.5555556</v>
      </c>
      <c r="G134" s="152">
        <f t="shared" si="2"/>
        <v>1027.7781</v>
      </c>
      <c r="H134" s="152">
        <f t="shared" si="3"/>
        <v>1583.333655</v>
      </c>
      <c r="I134" s="152">
        <f t="shared" si="4"/>
        <v>128333.3333</v>
      </c>
      <c r="J134" s="71"/>
      <c r="K134" s="153">
        <v>129.0</v>
      </c>
      <c r="L134" s="152">
        <f t="shared" si="5"/>
        <v>267.969724</v>
      </c>
      <c r="M134" s="152">
        <f t="shared" si="6"/>
        <v>1423.81192</v>
      </c>
      <c r="N134" s="152">
        <f t="shared" si="7"/>
        <v>1691.781644</v>
      </c>
      <c r="O134" s="152">
        <f t="shared" si="8"/>
        <v>178285.6854</v>
      </c>
    </row>
    <row r="135">
      <c r="E135" s="150">
        <v>130.0</v>
      </c>
      <c r="F135" s="152">
        <f t="shared" si="1"/>
        <v>555.5555556</v>
      </c>
      <c r="G135" s="152">
        <f t="shared" si="2"/>
        <v>1023.348022</v>
      </c>
      <c r="H135" s="152">
        <f t="shared" si="3"/>
        <v>1578.903577</v>
      </c>
      <c r="I135" s="152">
        <f t="shared" si="4"/>
        <v>127777.7778</v>
      </c>
      <c r="J135" s="71"/>
      <c r="K135" s="153">
        <v>130.0</v>
      </c>
      <c r="L135" s="152">
        <f t="shared" si="5"/>
        <v>270.1065522</v>
      </c>
      <c r="M135" s="152">
        <f t="shared" si="6"/>
        <v>1421.675092</v>
      </c>
      <c r="N135" s="152">
        <f t="shared" si="7"/>
        <v>1691.781644</v>
      </c>
      <c r="O135" s="152">
        <f t="shared" si="8"/>
        <v>178015.5789</v>
      </c>
    </row>
    <row r="136">
      <c r="E136" s="150">
        <v>131.0</v>
      </c>
      <c r="F136" s="152">
        <f t="shared" si="1"/>
        <v>555.5555556</v>
      </c>
      <c r="G136" s="152">
        <f t="shared" si="2"/>
        <v>1018.917944</v>
      </c>
      <c r="H136" s="152">
        <f t="shared" si="3"/>
        <v>1574.473499</v>
      </c>
      <c r="I136" s="152">
        <f t="shared" si="4"/>
        <v>127222.2222</v>
      </c>
      <c r="J136" s="71"/>
      <c r="K136" s="153">
        <v>131.0</v>
      </c>
      <c r="L136" s="152">
        <f t="shared" si="5"/>
        <v>272.2604197</v>
      </c>
      <c r="M136" s="152">
        <f t="shared" si="6"/>
        <v>1419.521225</v>
      </c>
      <c r="N136" s="152">
        <f t="shared" si="7"/>
        <v>1691.781644</v>
      </c>
      <c r="O136" s="152">
        <f t="shared" si="8"/>
        <v>177743.3185</v>
      </c>
    </row>
    <row r="137">
      <c r="E137" s="150">
        <v>132.0</v>
      </c>
      <c r="F137" s="152">
        <f t="shared" si="1"/>
        <v>555.5555556</v>
      </c>
      <c r="G137" s="152">
        <f t="shared" si="2"/>
        <v>1014.487866</v>
      </c>
      <c r="H137" s="152">
        <f t="shared" si="3"/>
        <v>1570.043421</v>
      </c>
      <c r="I137" s="152">
        <f t="shared" si="4"/>
        <v>126666.6667</v>
      </c>
      <c r="J137" s="71"/>
      <c r="K137" s="153">
        <v>132.0</v>
      </c>
      <c r="L137" s="152">
        <f t="shared" si="5"/>
        <v>274.4314626</v>
      </c>
      <c r="M137" s="152">
        <f t="shared" si="6"/>
        <v>1417.350182</v>
      </c>
      <c r="N137" s="152">
        <f t="shared" si="7"/>
        <v>1691.781644</v>
      </c>
      <c r="O137" s="152">
        <f t="shared" si="8"/>
        <v>177468.887</v>
      </c>
    </row>
    <row r="138">
      <c r="E138" s="150">
        <v>133.0</v>
      </c>
      <c r="F138" s="152">
        <f t="shared" si="1"/>
        <v>555.5555556</v>
      </c>
      <c r="G138" s="152">
        <f t="shared" si="2"/>
        <v>1010.057788</v>
      </c>
      <c r="H138" s="152">
        <f t="shared" si="3"/>
        <v>1565.613343</v>
      </c>
      <c r="I138" s="152">
        <f t="shared" si="4"/>
        <v>126111.1111</v>
      </c>
      <c r="J138" s="71"/>
      <c r="K138" s="153">
        <v>133.0</v>
      </c>
      <c r="L138" s="152">
        <f t="shared" si="5"/>
        <v>276.6198176</v>
      </c>
      <c r="M138" s="152">
        <f t="shared" si="6"/>
        <v>1415.161827</v>
      </c>
      <c r="N138" s="152">
        <f t="shared" si="7"/>
        <v>1691.781644</v>
      </c>
      <c r="O138" s="152">
        <f t="shared" si="8"/>
        <v>177192.2672</v>
      </c>
    </row>
    <row r="139">
      <c r="E139" s="150">
        <v>134.0</v>
      </c>
      <c r="F139" s="152">
        <f t="shared" si="1"/>
        <v>555.5555556</v>
      </c>
      <c r="G139" s="152">
        <f t="shared" si="2"/>
        <v>1005.62771</v>
      </c>
      <c r="H139" s="152">
        <f t="shared" si="3"/>
        <v>1561.183265</v>
      </c>
      <c r="I139" s="152">
        <f t="shared" si="4"/>
        <v>125555.5556</v>
      </c>
      <c r="J139" s="71"/>
      <c r="K139" s="153">
        <v>134.0</v>
      </c>
      <c r="L139" s="152">
        <f t="shared" si="5"/>
        <v>278.8256229</v>
      </c>
      <c r="M139" s="152">
        <f t="shared" si="6"/>
        <v>1412.956021</v>
      </c>
      <c r="N139" s="152">
        <f t="shared" si="7"/>
        <v>1691.781644</v>
      </c>
      <c r="O139" s="152">
        <f t="shared" si="8"/>
        <v>176913.4416</v>
      </c>
    </row>
    <row r="140">
      <c r="E140" s="150">
        <v>135.0</v>
      </c>
      <c r="F140" s="152">
        <f t="shared" si="1"/>
        <v>555.5555556</v>
      </c>
      <c r="G140" s="152">
        <f t="shared" si="2"/>
        <v>1001.197632</v>
      </c>
      <c r="H140" s="152">
        <f t="shared" si="3"/>
        <v>1556.753187</v>
      </c>
      <c r="I140" s="152">
        <f t="shared" si="4"/>
        <v>125000</v>
      </c>
      <c r="J140" s="71"/>
      <c r="K140" s="153">
        <v>135.0</v>
      </c>
      <c r="L140" s="152">
        <f t="shared" si="5"/>
        <v>281.0490175</v>
      </c>
      <c r="M140" s="152">
        <f t="shared" si="6"/>
        <v>1410.732627</v>
      </c>
      <c r="N140" s="152">
        <f t="shared" si="7"/>
        <v>1691.781644</v>
      </c>
      <c r="O140" s="152">
        <f t="shared" si="8"/>
        <v>176632.3925</v>
      </c>
    </row>
    <row r="141">
      <c r="E141" s="150">
        <v>136.0</v>
      </c>
      <c r="F141" s="152">
        <f t="shared" si="1"/>
        <v>555.5555556</v>
      </c>
      <c r="G141" s="152">
        <f t="shared" si="2"/>
        <v>996.7675536</v>
      </c>
      <c r="H141" s="152">
        <f t="shared" si="3"/>
        <v>1552.323109</v>
      </c>
      <c r="I141" s="152">
        <f t="shared" si="4"/>
        <v>124444.4444</v>
      </c>
      <c r="J141" s="71"/>
      <c r="K141" s="153">
        <v>136.0</v>
      </c>
      <c r="L141" s="152">
        <f t="shared" si="5"/>
        <v>283.2901419</v>
      </c>
      <c r="M141" s="152">
        <f t="shared" si="6"/>
        <v>1408.491502</v>
      </c>
      <c r="N141" s="152">
        <f t="shared" si="7"/>
        <v>1691.781644</v>
      </c>
      <c r="O141" s="152">
        <f t="shared" si="8"/>
        <v>176349.1024</v>
      </c>
    </row>
    <row r="142">
      <c r="E142" s="150">
        <v>137.0</v>
      </c>
      <c r="F142" s="152">
        <f t="shared" si="1"/>
        <v>555.5555556</v>
      </c>
      <c r="G142" s="152">
        <f t="shared" si="2"/>
        <v>992.3374756</v>
      </c>
      <c r="H142" s="152">
        <f t="shared" si="3"/>
        <v>1547.893031</v>
      </c>
      <c r="I142" s="152">
        <f t="shared" si="4"/>
        <v>123888.8889</v>
      </c>
      <c r="J142" s="71"/>
      <c r="K142" s="153">
        <v>137.0</v>
      </c>
      <c r="L142" s="152">
        <f t="shared" si="5"/>
        <v>285.5491372</v>
      </c>
      <c r="M142" s="152">
        <f t="shared" si="6"/>
        <v>1406.232507</v>
      </c>
      <c r="N142" s="152">
        <f t="shared" si="7"/>
        <v>1691.781644</v>
      </c>
      <c r="O142" s="152">
        <f t="shared" si="8"/>
        <v>176063.5533</v>
      </c>
    </row>
    <row r="143">
      <c r="E143" s="150">
        <v>138.0</v>
      </c>
      <c r="F143" s="152">
        <f t="shared" si="1"/>
        <v>555.5555556</v>
      </c>
      <c r="G143" s="152">
        <f t="shared" si="2"/>
        <v>987.9073976</v>
      </c>
      <c r="H143" s="152">
        <f t="shared" si="3"/>
        <v>1543.462953</v>
      </c>
      <c r="I143" s="152">
        <f t="shared" si="4"/>
        <v>123333.3333</v>
      </c>
      <c r="J143" s="71"/>
      <c r="K143" s="153">
        <v>138.0</v>
      </c>
      <c r="L143" s="152">
        <f t="shared" si="5"/>
        <v>287.8261461</v>
      </c>
      <c r="M143" s="152">
        <f t="shared" si="6"/>
        <v>1403.955498</v>
      </c>
      <c r="N143" s="152">
        <f t="shared" si="7"/>
        <v>1691.781644</v>
      </c>
      <c r="O143" s="152">
        <f t="shared" si="8"/>
        <v>175775.7271</v>
      </c>
    </row>
    <row r="144">
      <c r="E144" s="150">
        <v>139.0</v>
      </c>
      <c r="F144" s="152">
        <f t="shared" si="1"/>
        <v>555.5555556</v>
      </c>
      <c r="G144" s="152">
        <f t="shared" si="2"/>
        <v>983.4773196</v>
      </c>
      <c r="H144" s="152">
        <f t="shared" si="3"/>
        <v>1539.032875</v>
      </c>
      <c r="I144" s="152">
        <f t="shared" si="4"/>
        <v>122777.7778</v>
      </c>
      <c r="J144" s="71"/>
      <c r="K144" s="153">
        <v>139.0</v>
      </c>
      <c r="L144" s="152">
        <f t="shared" si="5"/>
        <v>290.1213123</v>
      </c>
      <c r="M144" s="152">
        <f t="shared" si="6"/>
        <v>1401.660332</v>
      </c>
      <c r="N144" s="152">
        <f t="shared" si="7"/>
        <v>1691.781644</v>
      </c>
      <c r="O144" s="152">
        <f t="shared" si="8"/>
        <v>175485.6058</v>
      </c>
    </row>
    <row r="145">
      <c r="E145" s="150">
        <v>140.0</v>
      </c>
      <c r="F145" s="152">
        <f t="shared" si="1"/>
        <v>555.5555556</v>
      </c>
      <c r="G145" s="152">
        <f t="shared" si="2"/>
        <v>979.0472415</v>
      </c>
      <c r="H145" s="152">
        <f t="shared" si="3"/>
        <v>1534.602797</v>
      </c>
      <c r="I145" s="152">
        <f t="shared" si="4"/>
        <v>122222.2222</v>
      </c>
      <c r="J145" s="71"/>
      <c r="K145" s="153">
        <v>140.0</v>
      </c>
      <c r="L145" s="152">
        <f t="shared" si="5"/>
        <v>292.4347803</v>
      </c>
      <c r="M145" s="152">
        <f t="shared" si="6"/>
        <v>1399.346864</v>
      </c>
      <c r="N145" s="152">
        <f t="shared" si="7"/>
        <v>1691.781644</v>
      </c>
      <c r="O145" s="152">
        <f t="shared" si="8"/>
        <v>175193.171</v>
      </c>
    </row>
    <row r="146">
      <c r="E146" s="150">
        <v>141.0</v>
      </c>
      <c r="F146" s="152">
        <f t="shared" si="1"/>
        <v>555.5555556</v>
      </c>
      <c r="G146" s="152">
        <f t="shared" si="2"/>
        <v>974.6171635</v>
      </c>
      <c r="H146" s="152">
        <f t="shared" si="3"/>
        <v>1530.172719</v>
      </c>
      <c r="I146" s="152">
        <f t="shared" si="4"/>
        <v>121666.6667</v>
      </c>
      <c r="J146" s="71"/>
      <c r="K146" s="153">
        <v>141.0</v>
      </c>
      <c r="L146" s="152">
        <f t="shared" si="5"/>
        <v>294.7666963</v>
      </c>
      <c r="M146" s="152">
        <f t="shared" si="6"/>
        <v>1397.014948</v>
      </c>
      <c r="N146" s="152">
        <f t="shared" si="7"/>
        <v>1691.781644</v>
      </c>
      <c r="O146" s="152">
        <f t="shared" si="8"/>
        <v>174898.4043</v>
      </c>
    </row>
    <row r="147">
      <c r="E147" s="150">
        <v>142.0</v>
      </c>
      <c r="F147" s="152">
        <f t="shared" si="1"/>
        <v>555.5555556</v>
      </c>
      <c r="G147" s="152">
        <f t="shared" si="2"/>
        <v>970.1870855</v>
      </c>
      <c r="H147" s="152">
        <f t="shared" si="3"/>
        <v>1525.742641</v>
      </c>
      <c r="I147" s="152">
        <f t="shared" si="4"/>
        <v>121111.1111</v>
      </c>
      <c r="J147" s="71"/>
      <c r="K147" s="153">
        <v>142.0</v>
      </c>
      <c r="L147" s="152">
        <f t="shared" si="5"/>
        <v>297.1172074</v>
      </c>
      <c r="M147" s="152">
        <f t="shared" si="6"/>
        <v>1394.664437</v>
      </c>
      <c r="N147" s="152">
        <f t="shared" si="7"/>
        <v>1691.781644</v>
      </c>
      <c r="O147" s="152">
        <f t="shared" si="8"/>
        <v>174601.2871</v>
      </c>
    </row>
    <row r="148">
      <c r="E148" s="150">
        <v>143.0</v>
      </c>
      <c r="F148" s="152">
        <f t="shared" si="1"/>
        <v>555.5555556</v>
      </c>
      <c r="G148" s="152">
        <f t="shared" si="2"/>
        <v>965.7570075</v>
      </c>
      <c r="H148" s="152">
        <f t="shared" si="3"/>
        <v>1521.312563</v>
      </c>
      <c r="I148" s="152">
        <f t="shared" si="4"/>
        <v>120555.5556</v>
      </c>
      <c r="J148" s="71"/>
      <c r="K148" s="153">
        <v>143.0</v>
      </c>
      <c r="L148" s="152">
        <f t="shared" si="5"/>
        <v>299.4864617</v>
      </c>
      <c r="M148" s="152">
        <f t="shared" si="6"/>
        <v>1392.295183</v>
      </c>
      <c r="N148" s="152">
        <f t="shared" si="7"/>
        <v>1691.781644</v>
      </c>
      <c r="O148" s="152">
        <f t="shared" si="8"/>
        <v>174301.8007</v>
      </c>
    </row>
    <row r="149">
      <c r="E149" s="150">
        <v>144.0</v>
      </c>
      <c r="F149" s="152">
        <f t="shared" si="1"/>
        <v>555.5555556</v>
      </c>
      <c r="G149" s="152">
        <f t="shared" si="2"/>
        <v>961.3269295</v>
      </c>
      <c r="H149" s="152">
        <f t="shared" si="3"/>
        <v>1516.882485</v>
      </c>
      <c r="I149" s="152">
        <f t="shared" si="4"/>
        <v>120000</v>
      </c>
      <c r="J149" s="71"/>
      <c r="K149" s="153">
        <v>144.0</v>
      </c>
      <c r="L149" s="152">
        <f t="shared" si="5"/>
        <v>301.8746088</v>
      </c>
      <c r="M149" s="152">
        <f t="shared" si="6"/>
        <v>1389.907036</v>
      </c>
      <c r="N149" s="152">
        <f t="shared" si="7"/>
        <v>1691.781644</v>
      </c>
      <c r="O149" s="152">
        <f t="shared" si="8"/>
        <v>173999.9261</v>
      </c>
    </row>
    <row r="150">
      <c r="E150" s="150">
        <v>145.0</v>
      </c>
      <c r="F150" s="152">
        <f t="shared" si="1"/>
        <v>555.5555556</v>
      </c>
      <c r="G150" s="152">
        <f t="shared" si="2"/>
        <v>956.8968515</v>
      </c>
      <c r="H150" s="152">
        <f t="shared" si="3"/>
        <v>1512.452407</v>
      </c>
      <c r="I150" s="152">
        <f t="shared" si="4"/>
        <v>119444.4444</v>
      </c>
      <c r="J150" s="71"/>
      <c r="K150" s="153">
        <v>145.0</v>
      </c>
      <c r="L150" s="152">
        <f t="shared" si="5"/>
        <v>304.2817993</v>
      </c>
      <c r="M150" s="152">
        <f t="shared" si="6"/>
        <v>1387.499845</v>
      </c>
      <c r="N150" s="152">
        <f t="shared" si="7"/>
        <v>1691.781644</v>
      </c>
      <c r="O150" s="152">
        <f t="shared" si="8"/>
        <v>173695.6443</v>
      </c>
    </row>
    <row r="151">
      <c r="E151" s="150">
        <v>146.0</v>
      </c>
      <c r="F151" s="152">
        <f t="shared" si="1"/>
        <v>555.5555556</v>
      </c>
      <c r="G151" s="152">
        <f t="shared" si="2"/>
        <v>952.4667735</v>
      </c>
      <c r="H151" s="152">
        <f t="shared" si="3"/>
        <v>1508.022329</v>
      </c>
      <c r="I151" s="152">
        <f t="shared" si="4"/>
        <v>118888.8889</v>
      </c>
      <c r="J151" s="71"/>
      <c r="K151" s="153">
        <v>146.0</v>
      </c>
      <c r="L151" s="152">
        <f t="shared" si="5"/>
        <v>306.7081851</v>
      </c>
      <c r="M151" s="152">
        <f t="shared" si="6"/>
        <v>1385.073459</v>
      </c>
      <c r="N151" s="152">
        <f t="shared" si="7"/>
        <v>1691.781644</v>
      </c>
      <c r="O151" s="152">
        <f t="shared" si="8"/>
        <v>173388.9361</v>
      </c>
    </row>
    <row r="152">
      <c r="E152" s="150">
        <v>147.0</v>
      </c>
      <c r="F152" s="152">
        <f t="shared" si="1"/>
        <v>555.5555556</v>
      </c>
      <c r="G152" s="152">
        <f t="shared" si="2"/>
        <v>948.0366954</v>
      </c>
      <c r="H152" s="152">
        <f t="shared" si="3"/>
        <v>1503.592251</v>
      </c>
      <c r="I152" s="152">
        <f t="shared" si="4"/>
        <v>118333.3333</v>
      </c>
      <c r="J152" s="71"/>
      <c r="K152" s="153">
        <v>147.0</v>
      </c>
      <c r="L152" s="152">
        <f t="shared" si="5"/>
        <v>309.1539193</v>
      </c>
      <c r="M152" s="152">
        <f t="shared" si="6"/>
        <v>1382.627725</v>
      </c>
      <c r="N152" s="152">
        <f t="shared" si="7"/>
        <v>1691.781644</v>
      </c>
      <c r="O152" s="152">
        <f t="shared" si="8"/>
        <v>173079.7822</v>
      </c>
    </row>
    <row r="153">
      <c r="E153" s="150">
        <v>148.0</v>
      </c>
      <c r="F153" s="152">
        <f t="shared" si="1"/>
        <v>555.5555556</v>
      </c>
      <c r="G153" s="152">
        <f t="shared" si="2"/>
        <v>943.6066174</v>
      </c>
      <c r="H153" s="152">
        <f t="shared" si="3"/>
        <v>1499.162173</v>
      </c>
      <c r="I153" s="152">
        <f t="shared" si="4"/>
        <v>117777.7778</v>
      </c>
      <c r="J153" s="71"/>
      <c r="K153" s="153">
        <v>148.0</v>
      </c>
      <c r="L153" s="152">
        <f t="shared" si="5"/>
        <v>311.619156</v>
      </c>
      <c r="M153" s="152">
        <f t="shared" si="6"/>
        <v>1380.162488</v>
      </c>
      <c r="N153" s="152">
        <f t="shared" si="7"/>
        <v>1691.781644</v>
      </c>
      <c r="O153" s="152">
        <f t="shared" si="8"/>
        <v>172768.163</v>
      </c>
    </row>
    <row r="154">
      <c r="E154" s="150">
        <v>149.0</v>
      </c>
      <c r="F154" s="152">
        <f t="shared" si="1"/>
        <v>555.5555556</v>
      </c>
      <c r="G154" s="152">
        <f t="shared" si="2"/>
        <v>939.1765394</v>
      </c>
      <c r="H154" s="152">
        <f t="shared" si="3"/>
        <v>1494.732095</v>
      </c>
      <c r="I154" s="152">
        <f t="shared" si="4"/>
        <v>117222.2222</v>
      </c>
      <c r="J154" s="71"/>
      <c r="K154" s="153">
        <v>149.0</v>
      </c>
      <c r="L154" s="152">
        <f t="shared" si="5"/>
        <v>314.104051</v>
      </c>
      <c r="M154" s="152">
        <f t="shared" si="6"/>
        <v>1377.677593</v>
      </c>
      <c r="N154" s="152">
        <f t="shared" si="7"/>
        <v>1691.781644</v>
      </c>
      <c r="O154" s="152">
        <f t="shared" si="8"/>
        <v>172454.0589</v>
      </c>
    </row>
    <row r="155">
      <c r="E155" s="150">
        <v>150.0</v>
      </c>
      <c r="F155" s="152">
        <f t="shared" si="1"/>
        <v>555.5555556</v>
      </c>
      <c r="G155" s="152">
        <f t="shared" si="2"/>
        <v>934.7464614</v>
      </c>
      <c r="H155" s="152">
        <f t="shared" si="3"/>
        <v>1490.302017</v>
      </c>
      <c r="I155" s="152">
        <f t="shared" si="4"/>
        <v>116666.6667</v>
      </c>
      <c r="J155" s="71"/>
      <c r="K155" s="153">
        <v>150.0</v>
      </c>
      <c r="L155" s="152">
        <f t="shared" si="5"/>
        <v>316.6087608</v>
      </c>
      <c r="M155" s="152">
        <f t="shared" si="6"/>
        <v>1375.172884</v>
      </c>
      <c r="N155" s="152">
        <f t="shared" si="7"/>
        <v>1691.781644</v>
      </c>
      <c r="O155" s="152">
        <f t="shared" si="8"/>
        <v>172137.4502</v>
      </c>
    </row>
    <row r="156">
      <c r="E156" s="150">
        <v>151.0</v>
      </c>
      <c r="F156" s="152">
        <f t="shared" si="1"/>
        <v>555.5555556</v>
      </c>
      <c r="G156" s="152">
        <f t="shared" si="2"/>
        <v>930.3163834</v>
      </c>
      <c r="H156" s="152">
        <f t="shared" si="3"/>
        <v>1485.871939</v>
      </c>
      <c r="I156" s="152">
        <f t="shared" si="4"/>
        <v>116111.1111</v>
      </c>
      <c r="J156" s="71"/>
      <c r="K156" s="153">
        <v>151.0</v>
      </c>
      <c r="L156" s="152">
        <f t="shared" si="5"/>
        <v>319.1334435</v>
      </c>
      <c r="M156" s="152">
        <f t="shared" si="6"/>
        <v>1372.648201</v>
      </c>
      <c r="N156" s="152">
        <f t="shared" si="7"/>
        <v>1691.781644</v>
      </c>
      <c r="O156" s="152">
        <f t="shared" si="8"/>
        <v>171818.3167</v>
      </c>
    </row>
    <row r="157">
      <c r="E157" s="150">
        <v>152.0</v>
      </c>
      <c r="F157" s="152">
        <f t="shared" si="1"/>
        <v>555.5555556</v>
      </c>
      <c r="G157" s="152">
        <f t="shared" si="2"/>
        <v>925.8863054</v>
      </c>
      <c r="H157" s="152">
        <f t="shared" si="3"/>
        <v>1481.441861</v>
      </c>
      <c r="I157" s="152">
        <f t="shared" si="4"/>
        <v>115555.5556</v>
      </c>
      <c r="J157" s="71"/>
      <c r="K157" s="153">
        <v>152.0</v>
      </c>
      <c r="L157" s="152">
        <f t="shared" si="5"/>
        <v>321.6782584</v>
      </c>
      <c r="M157" s="152">
        <f t="shared" si="6"/>
        <v>1370.103386</v>
      </c>
      <c r="N157" s="152">
        <f t="shared" si="7"/>
        <v>1691.781644</v>
      </c>
      <c r="O157" s="152">
        <f t="shared" si="8"/>
        <v>171496.6385</v>
      </c>
    </row>
    <row r="158">
      <c r="E158" s="150">
        <v>153.0</v>
      </c>
      <c r="F158" s="152">
        <f t="shared" si="1"/>
        <v>555.5555556</v>
      </c>
      <c r="G158" s="152">
        <f t="shared" si="2"/>
        <v>921.4562273</v>
      </c>
      <c r="H158" s="152">
        <f t="shared" si="3"/>
        <v>1477.011783</v>
      </c>
      <c r="I158" s="152">
        <f t="shared" si="4"/>
        <v>115000</v>
      </c>
      <c r="J158" s="71"/>
      <c r="K158" s="153">
        <v>153.0</v>
      </c>
      <c r="L158" s="152">
        <f t="shared" si="5"/>
        <v>324.243366</v>
      </c>
      <c r="M158" s="152">
        <f t="shared" si="6"/>
        <v>1367.538278</v>
      </c>
      <c r="N158" s="152">
        <f t="shared" si="7"/>
        <v>1691.781644</v>
      </c>
      <c r="O158" s="152">
        <f t="shared" si="8"/>
        <v>171172.3951</v>
      </c>
    </row>
    <row r="159">
      <c r="E159" s="150">
        <v>154.0</v>
      </c>
      <c r="F159" s="152">
        <f t="shared" si="1"/>
        <v>555.5555556</v>
      </c>
      <c r="G159" s="152">
        <f t="shared" si="2"/>
        <v>917.0261493</v>
      </c>
      <c r="H159" s="152">
        <f t="shared" si="3"/>
        <v>1472.581705</v>
      </c>
      <c r="I159" s="152">
        <f t="shared" si="4"/>
        <v>114444.4444</v>
      </c>
      <c r="J159" s="71"/>
      <c r="K159" s="153">
        <v>154.0</v>
      </c>
      <c r="L159" s="152">
        <f t="shared" si="5"/>
        <v>326.8289281</v>
      </c>
      <c r="M159" s="152">
        <f t="shared" si="6"/>
        <v>1364.952716</v>
      </c>
      <c r="N159" s="152">
        <f t="shared" si="7"/>
        <v>1691.781644</v>
      </c>
      <c r="O159" s="152">
        <f t="shared" si="8"/>
        <v>170845.5662</v>
      </c>
    </row>
    <row r="160">
      <c r="E160" s="150">
        <v>155.0</v>
      </c>
      <c r="F160" s="152">
        <f t="shared" si="1"/>
        <v>555.5555556</v>
      </c>
      <c r="G160" s="152">
        <f t="shared" si="2"/>
        <v>912.5960713</v>
      </c>
      <c r="H160" s="152">
        <f t="shared" si="3"/>
        <v>1468.151627</v>
      </c>
      <c r="I160" s="152">
        <f t="shared" si="4"/>
        <v>113888.8889</v>
      </c>
      <c r="J160" s="71"/>
      <c r="K160" s="153">
        <v>155.0</v>
      </c>
      <c r="L160" s="152">
        <f t="shared" si="5"/>
        <v>329.4351079</v>
      </c>
      <c r="M160" s="152">
        <f t="shared" si="6"/>
        <v>1362.346536</v>
      </c>
      <c r="N160" s="152">
        <f t="shared" si="7"/>
        <v>1691.781644</v>
      </c>
      <c r="O160" s="152">
        <f t="shared" si="8"/>
        <v>170516.1311</v>
      </c>
    </row>
    <row r="161">
      <c r="E161" s="150">
        <v>156.0</v>
      </c>
      <c r="F161" s="152">
        <f t="shared" si="1"/>
        <v>555.5555556</v>
      </c>
      <c r="G161" s="152">
        <f t="shared" si="2"/>
        <v>908.1659933</v>
      </c>
      <c r="H161" s="152">
        <f t="shared" si="3"/>
        <v>1463.721549</v>
      </c>
      <c r="I161" s="152">
        <f t="shared" si="4"/>
        <v>113333.3333</v>
      </c>
      <c r="J161" s="71"/>
      <c r="K161" s="153">
        <v>156.0</v>
      </c>
      <c r="L161" s="152">
        <f t="shared" si="5"/>
        <v>332.0620697</v>
      </c>
      <c r="M161" s="152">
        <f t="shared" si="6"/>
        <v>1359.719575</v>
      </c>
      <c r="N161" s="152">
        <f t="shared" si="7"/>
        <v>1691.781644</v>
      </c>
      <c r="O161" s="152">
        <f t="shared" si="8"/>
        <v>170184.069</v>
      </c>
    </row>
    <row r="162">
      <c r="E162" s="150">
        <v>157.0</v>
      </c>
      <c r="F162" s="152">
        <f t="shared" si="1"/>
        <v>555.5555556</v>
      </c>
      <c r="G162" s="152">
        <f t="shared" si="2"/>
        <v>903.7359153</v>
      </c>
      <c r="H162" s="152">
        <f t="shared" si="3"/>
        <v>1459.291471</v>
      </c>
      <c r="I162" s="152">
        <f t="shared" si="4"/>
        <v>112777.7778</v>
      </c>
      <c r="J162" s="71"/>
      <c r="K162" s="153">
        <v>157.0</v>
      </c>
      <c r="L162" s="152">
        <f t="shared" si="5"/>
        <v>334.7099793</v>
      </c>
      <c r="M162" s="152">
        <f t="shared" si="6"/>
        <v>1357.071665</v>
      </c>
      <c r="N162" s="152">
        <f t="shared" si="7"/>
        <v>1691.781644</v>
      </c>
      <c r="O162" s="152">
        <f t="shared" si="8"/>
        <v>169849.359</v>
      </c>
    </row>
    <row r="163">
      <c r="E163" s="150">
        <v>158.0</v>
      </c>
      <c r="F163" s="152">
        <f t="shared" si="1"/>
        <v>555.5555556</v>
      </c>
      <c r="G163" s="152">
        <f t="shared" si="2"/>
        <v>899.3058373</v>
      </c>
      <c r="H163" s="152">
        <f t="shared" si="3"/>
        <v>1454.861393</v>
      </c>
      <c r="I163" s="152">
        <f t="shared" si="4"/>
        <v>112222.2222</v>
      </c>
      <c r="J163" s="71"/>
      <c r="K163" s="153">
        <v>158.0</v>
      </c>
      <c r="L163" s="152">
        <f t="shared" si="5"/>
        <v>337.3790036</v>
      </c>
      <c r="M163" s="152">
        <f t="shared" si="6"/>
        <v>1354.402641</v>
      </c>
      <c r="N163" s="152">
        <f t="shared" si="7"/>
        <v>1691.781644</v>
      </c>
      <c r="O163" s="152">
        <f t="shared" si="8"/>
        <v>169511.98</v>
      </c>
    </row>
    <row r="164">
      <c r="E164" s="150">
        <v>159.0</v>
      </c>
      <c r="F164" s="152">
        <f t="shared" si="1"/>
        <v>555.5555556</v>
      </c>
      <c r="G164" s="152">
        <f t="shared" si="2"/>
        <v>894.8757592</v>
      </c>
      <c r="H164" s="152">
        <f t="shared" si="3"/>
        <v>1450.431315</v>
      </c>
      <c r="I164" s="152">
        <f t="shared" si="4"/>
        <v>111666.6667</v>
      </c>
      <c r="J164" s="71"/>
      <c r="K164" s="153">
        <v>159.0</v>
      </c>
      <c r="L164" s="152">
        <f t="shared" si="5"/>
        <v>340.0693112</v>
      </c>
      <c r="M164" s="152">
        <f t="shared" si="6"/>
        <v>1351.712333</v>
      </c>
      <c r="N164" s="152">
        <f t="shared" si="7"/>
        <v>1691.781644</v>
      </c>
      <c r="O164" s="152">
        <f t="shared" si="8"/>
        <v>169171.9107</v>
      </c>
    </row>
    <row r="165">
      <c r="E165" s="150">
        <v>160.0</v>
      </c>
      <c r="F165" s="152">
        <f t="shared" si="1"/>
        <v>555.5555556</v>
      </c>
      <c r="G165" s="152">
        <f t="shared" si="2"/>
        <v>890.4456812</v>
      </c>
      <c r="H165" s="152">
        <f t="shared" si="3"/>
        <v>1446.001237</v>
      </c>
      <c r="I165" s="152">
        <f t="shared" si="4"/>
        <v>111111.1111</v>
      </c>
      <c r="J165" s="71"/>
      <c r="K165" s="153">
        <v>160.0</v>
      </c>
      <c r="L165" s="152">
        <f t="shared" si="5"/>
        <v>342.7810716</v>
      </c>
      <c r="M165" s="152">
        <f t="shared" si="6"/>
        <v>1349.000573</v>
      </c>
      <c r="N165" s="152">
        <f t="shared" si="7"/>
        <v>1691.781644</v>
      </c>
      <c r="O165" s="152">
        <f t="shared" si="8"/>
        <v>168829.1296</v>
      </c>
    </row>
    <row r="166">
      <c r="E166" s="150">
        <v>161.0</v>
      </c>
      <c r="F166" s="152">
        <f t="shared" si="1"/>
        <v>555.5555556</v>
      </c>
      <c r="G166" s="152">
        <f t="shared" si="2"/>
        <v>886.0156032</v>
      </c>
      <c r="H166" s="152">
        <f t="shared" si="3"/>
        <v>1441.571159</v>
      </c>
      <c r="I166" s="152">
        <f t="shared" si="4"/>
        <v>110555.5556</v>
      </c>
      <c r="J166" s="71"/>
      <c r="K166" s="153">
        <v>161.0</v>
      </c>
      <c r="L166" s="152">
        <f t="shared" si="5"/>
        <v>345.514456</v>
      </c>
      <c r="M166" s="152">
        <f t="shared" si="6"/>
        <v>1346.267188</v>
      </c>
      <c r="N166" s="152">
        <f t="shared" si="7"/>
        <v>1691.781644</v>
      </c>
      <c r="O166" s="152">
        <f t="shared" si="8"/>
        <v>168483.6152</v>
      </c>
    </row>
    <row r="167">
      <c r="E167" s="150">
        <v>162.0</v>
      </c>
      <c r="F167" s="152">
        <f t="shared" si="1"/>
        <v>555.5555556</v>
      </c>
      <c r="G167" s="152">
        <f t="shared" si="2"/>
        <v>881.5855252</v>
      </c>
      <c r="H167" s="152">
        <f t="shared" si="3"/>
        <v>1437.141081</v>
      </c>
      <c r="I167" s="152">
        <f t="shared" si="4"/>
        <v>110000</v>
      </c>
      <c r="J167" s="71"/>
      <c r="K167" s="153">
        <v>162.0</v>
      </c>
      <c r="L167" s="152">
        <f t="shared" si="5"/>
        <v>348.2696368</v>
      </c>
      <c r="M167" s="152">
        <f t="shared" si="6"/>
        <v>1343.512007</v>
      </c>
      <c r="N167" s="152">
        <f t="shared" si="7"/>
        <v>1691.781644</v>
      </c>
      <c r="O167" s="152">
        <f t="shared" si="8"/>
        <v>168135.3456</v>
      </c>
    </row>
    <row r="168">
      <c r="E168" s="150">
        <v>163.0</v>
      </c>
      <c r="F168" s="152">
        <f t="shared" si="1"/>
        <v>555.5555556</v>
      </c>
      <c r="G168" s="152">
        <f t="shared" si="2"/>
        <v>877.1554472</v>
      </c>
      <c r="H168" s="152">
        <f t="shared" si="3"/>
        <v>1432.711003</v>
      </c>
      <c r="I168" s="152">
        <f t="shared" si="4"/>
        <v>109444.4444</v>
      </c>
      <c r="J168" s="71"/>
      <c r="K168" s="153">
        <v>163.0</v>
      </c>
      <c r="L168" s="152">
        <f t="shared" si="5"/>
        <v>351.0467878</v>
      </c>
      <c r="M168" s="152">
        <f t="shared" si="6"/>
        <v>1340.734856</v>
      </c>
      <c r="N168" s="152">
        <f t="shared" si="7"/>
        <v>1691.781644</v>
      </c>
      <c r="O168" s="152">
        <f t="shared" si="8"/>
        <v>167784.2988</v>
      </c>
    </row>
    <row r="169">
      <c r="E169" s="150">
        <v>164.0</v>
      </c>
      <c r="F169" s="152">
        <f t="shared" si="1"/>
        <v>555.5555556</v>
      </c>
      <c r="G169" s="152">
        <f t="shared" si="2"/>
        <v>872.7253692</v>
      </c>
      <c r="H169" s="152">
        <f t="shared" si="3"/>
        <v>1428.280925</v>
      </c>
      <c r="I169" s="152">
        <f t="shared" si="4"/>
        <v>108888.8889</v>
      </c>
      <c r="J169" s="71"/>
      <c r="K169" s="153">
        <v>164.0</v>
      </c>
      <c r="L169" s="152">
        <f t="shared" si="5"/>
        <v>353.8460842</v>
      </c>
      <c r="M169" s="152">
        <f t="shared" si="6"/>
        <v>1337.93556</v>
      </c>
      <c r="N169" s="152">
        <f t="shared" si="7"/>
        <v>1691.781644</v>
      </c>
      <c r="O169" s="152">
        <f t="shared" si="8"/>
        <v>167430.4527</v>
      </c>
    </row>
    <row r="170">
      <c r="E170" s="150">
        <v>165.0</v>
      </c>
      <c r="F170" s="152">
        <f t="shared" si="1"/>
        <v>555.5555556</v>
      </c>
      <c r="G170" s="152">
        <f t="shared" si="2"/>
        <v>868.2952911</v>
      </c>
      <c r="H170" s="152">
        <f t="shared" si="3"/>
        <v>1423.850847</v>
      </c>
      <c r="I170" s="152">
        <f t="shared" si="4"/>
        <v>108333.3333</v>
      </c>
      <c r="J170" s="71"/>
      <c r="K170" s="153">
        <v>165.0</v>
      </c>
      <c r="L170" s="152">
        <f t="shared" si="5"/>
        <v>356.6677026</v>
      </c>
      <c r="M170" s="152">
        <f t="shared" si="6"/>
        <v>1335.113942</v>
      </c>
      <c r="N170" s="152">
        <f t="shared" si="7"/>
        <v>1691.781644</v>
      </c>
      <c r="O170" s="152">
        <f t="shared" si="8"/>
        <v>167073.785</v>
      </c>
    </row>
    <row r="171">
      <c r="E171" s="150">
        <v>166.0</v>
      </c>
      <c r="F171" s="152">
        <f t="shared" si="1"/>
        <v>555.5555556</v>
      </c>
      <c r="G171" s="152">
        <f t="shared" si="2"/>
        <v>863.8652131</v>
      </c>
      <c r="H171" s="152">
        <f t="shared" si="3"/>
        <v>1419.420769</v>
      </c>
      <c r="I171" s="152">
        <f t="shared" si="4"/>
        <v>107777.7778</v>
      </c>
      <c r="J171" s="71"/>
      <c r="K171" s="153">
        <v>166.0</v>
      </c>
      <c r="L171" s="152">
        <f t="shared" si="5"/>
        <v>359.5118209</v>
      </c>
      <c r="M171" s="152">
        <f t="shared" si="6"/>
        <v>1332.269823</v>
      </c>
      <c r="N171" s="152">
        <f t="shared" si="7"/>
        <v>1691.781644</v>
      </c>
      <c r="O171" s="152">
        <f t="shared" si="8"/>
        <v>166714.2732</v>
      </c>
    </row>
    <row r="172">
      <c r="E172" s="150">
        <v>167.0</v>
      </c>
      <c r="F172" s="152">
        <f t="shared" si="1"/>
        <v>555.5555556</v>
      </c>
      <c r="G172" s="152">
        <f t="shared" si="2"/>
        <v>859.4351351</v>
      </c>
      <c r="H172" s="152">
        <f t="shared" si="3"/>
        <v>1414.990691</v>
      </c>
      <c r="I172" s="152">
        <f t="shared" si="4"/>
        <v>107222.2222</v>
      </c>
      <c r="J172" s="71"/>
      <c r="K172" s="153">
        <v>167.0</v>
      </c>
      <c r="L172" s="152">
        <f t="shared" si="5"/>
        <v>362.3786187</v>
      </c>
      <c r="M172" s="152">
        <f t="shared" si="6"/>
        <v>1329.403026</v>
      </c>
      <c r="N172" s="152">
        <f t="shared" si="7"/>
        <v>1691.781644</v>
      </c>
      <c r="O172" s="152">
        <f t="shared" si="8"/>
        <v>166351.8945</v>
      </c>
    </row>
    <row r="173">
      <c r="E173" s="150">
        <v>168.0</v>
      </c>
      <c r="F173" s="152">
        <f t="shared" si="1"/>
        <v>555.5555556</v>
      </c>
      <c r="G173" s="152">
        <f t="shared" si="2"/>
        <v>855.0050571</v>
      </c>
      <c r="H173" s="152">
        <f t="shared" si="3"/>
        <v>1410.560613</v>
      </c>
      <c r="I173" s="152">
        <f t="shared" si="4"/>
        <v>106666.6667</v>
      </c>
      <c r="J173" s="71"/>
      <c r="K173" s="153">
        <v>168.0</v>
      </c>
      <c r="L173" s="152">
        <f t="shared" si="5"/>
        <v>365.2682767</v>
      </c>
      <c r="M173" s="152">
        <f t="shared" si="6"/>
        <v>1326.513368</v>
      </c>
      <c r="N173" s="152">
        <f t="shared" si="7"/>
        <v>1691.781644</v>
      </c>
      <c r="O173" s="152">
        <f t="shared" si="8"/>
        <v>165986.6263</v>
      </c>
    </row>
    <row r="174">
      <c r="E174" s="150">
        <v>169.0</v>
      </c>
      <c r="F174" s="152">
        <f t="shared" si="1"/>
        <v>555.5555556</v>
      </c>
      <c r="G174" s="152">
        <f t="shared" si="2"/>
        <v>850.5749791</v>
      </c>
      <c r="H174" s="152">
        <f t="shared" si="3"/>
        <v>1406.130535</v>
      </c>
      <c r="I174" s="152">
        <f t="shared" si="4"/>
        <v>106111.1111</v>
      </c>
      <c r="J174" s="71"/>
      <c r="K174" s="153">
        <v>169.0</v>
      </c>
      <c r="L174" s="152">
        <f t="shared" si="5"/>
        <v>368.1809772</v>
      </c>
      <c r="M174" s="152">
        <f t="shared" si="6"/>
        <v>1323.600667</v>
      </c>
      <c r="N174" s="152">
        <f t="shared" si="7"/>
        <v>1691.781644</v>
      </c>
      <c r="O174" s="152">
        <f t="shared" si="8"/>
        <v>165618.4453</v>
      </c>
    </row>
    <row r="175">
      <c r="E175" s="150">
        <v>170.0</v>
      </c>
      <c r="F175" s="152">
        <f t="shared" si="1"/>
        <v>555.5555556</v>
      </c>
      <c r="G175" s="152">
        <f t="shared" si="2"/>
        <v>846.1449011</v>
      </c>
      <c r="H175" s="152">
        <f t="shared" si="3"/>
        <v>1401.700457</v>
      </c>
      <c r="I175" s="152">
        <f t="shared" si="4"/>
        <v>105555.5556</v>
      </c>
      <c r="J175" s="71"/>
      <c r="K175" s="153">
        <v>170.0</v>
      </c>
      <c r="L175" s="152">
        <f t="shared" si="5"/>
        <v>371.116904</v>
      </c>
      <c r="M175" s="152">
        <f t="shared" si="6"/>
        <v>1320.66474</v>
      </c>
      <c r="N175" s="152">
        <f t="shared" si="7"/>
        <v>1691.781644</v>
      </c>
      <c r="O175" s="152">
        <f t="shared" si="8"/>
        <v>165247.3284</v>
      </c>
    </row>
    <row r="176">
      <c r="E176" s="150">
        <v>171.0</v>
      </c>
      <c r="F176" s="152">
        <f t="shared" si="1"/>
        <v>555.5555556</v>
      </c>
      <c r="G176" s="152">
        <f t="shared" si="2"/>
        <v>841.7148231</v>
      </c>
      <c r="H176" s="152">
        <f t="shared" si="3"/>
        <v>1397.270379</v>
      </c>
      <c r="I176" s="152">
        <f t="shared" si="4"/>
        <v>105000</v>
      </c>
      <c r="J176" s="71"/>
      <c r="K176" s="153">
        <v>171.0</v>
      </c>
      <c r="L176" s="152">
        <f t="shared" si="5"/>
        <v>374.0762423</v>
      </c>
      <c r="M176" s="152">
        <f t="shared" si="6"/>
        <v>1317.705402</v>
      </c>
      <c r="N176" s="152">
        <f t="shared" si="7"/>
        <v>1691.781644</v>
      </c>
      <c r="O176" s="152">
        <f t="shared" si="8"/>
        <v>164873.2521</v>
      </c>
    </row>
    <row r="177">
      <c r="E177" s="150">
        <v>172.0</v>
      </c>
      <c r="F177" s="152">
        <f t="shared" si="1"/>
        <v>555.5555556</v>
      </c>
      <c r="G177" s="152">
        <f t="shared" si="2"/>
        <v>837.284745</v>
      </c>
      <c r="H177" s="152">
        <f t="shared" si="3"/>
        <v>1392.840301</v>
      </c>
      <c r="I177" s="152">
        <f t="shared" si="4"/>
        <v>104444.4444</v>
      </c>
      <c r="J177" s="71"/>
      <c r="K177" s="153">
        <v>172.0</v>
      </c>
      <c r="L177" s="152">
        <f t="shared" si="5"/>
        <v>377.0591788</v>
      </c>
      <c r="M177" s="152">
        <f t="shared" si="6"/>
        <v>1314.722466</v>
      </c>
      <c r="N177" s="152">
        <f t="shared" si="7"/>
        <v>1691.781644</v>
      </c>
      <c r="O177" s="152">
        <f t="shared" si="8"/>
        <v>164496.193</v>
      </c>
    </row>
    <row r="178">
      <c r="E178" s="150">
        <v>173.0</v>
      </c>
      <c r="F178" s="152">
        <f t="shared" si="1"/>
        <v>555.5555556</v>
      </c>
      <c r="G178" s="152">
        <f t="shared" si="2"/>
        <v>832.854667</v>
      </c>
      <c r="H178" s="152">
        <f t="shared" si="3"/>
        <v>1388.410223</v>
      </c>
      <c r="I178" s="152">
        <f t="shared" si="4"/>
        <v>103888.8889</v>
      </c>
      <c r="J178" s="71"/>
      <c r="K178" s="153">
        <v>173.0</v>
      </c>
      <c r="L178" s="152">
        <f t="shared" si="5"/>
        <v>380.0659017</v>
      </c>
      <c r="M178" s="152">
        <f t="shared" si="6"/>
        <v>1311.715743</v>
      </c>
      <c r="N178" s="152">
        <f t="shared" si="7"/>
        <v>1691.781644</v>
      </c>
      <c r="O178" s="152">
        <f t="shared" si="8"/>
        <v>164116.1271</v>
      </c>
    </row>
    <row r="179">
      <c r="E179" s="150">
        <v>174.0</v>
      </c>
      <c r="F179" s="152">
        <f t="shared" si="1"/>
        <v>555.5555556</v>
      </c>
      <c r="G179" s="152">
        <f t="shared" si="2"/>
        <v>828.424589</v>
      </c>
      <c r="H179" s="152">
        <f t="shared" si="3"/>
        <v>1383.980145</v>
      </c>
      <c r="I179" s="152">
        <f t="shared" si="4"/>
        <v>103333.3333</v>
      </c>
      <c r="J179" s="71"/>
      <c r="K179" s="153">
        <v>174.0</v>
      </c>
      <c r="L179" s="152">
        <f t="shared" si="5"/>
        <v>383.0966005</v>
      </c>
      <c r="M179" s="152">
        <f t="shared" si="6"/>
        <v>1308.685044</v>
      </c>
      <c r="N179" s="152">
        <f t="shared" si="7"/>
        <v>1691.781644</v>
      </c>
      <c r="O179" s="152">
        <f t="shared" si="8"/>
        <v>163733.0305</v>
      </c>
    </row>
    <row r="180">
      <c r="E180" s="150">
        <v>175.0</v>
      </c>
      <c r="F180" s="152">
        <f t="shared" si="1"/>
        <v>555.5555556</v>
      </c>
      <c r="G180" s="152">
        <f t="shared" si="2"/>
        <v>823.994511</v>
      </c>
      <c r="H180" s="152">
        <f t="shared" si="3"/>
        <v>1379.550067</v>
      </c>
      <c r="I180" s="152">
        <f t="shared" si="4"/>
        <v>102777.7778</v>
      </c>
      <c r="J180" s="71"/>
      <c r="K180" s="153">
        <v>175.0</v>
      </c>
      <c r="L180" s="152">
        <f t="shared" si="5"/>
        <v>386.1514666</v>
      </c>
      <c r="M180" s="152">
        <f t="shared" si="6"/>
        <v>1305.630178</v>
      </c>
      <c r="N180" s="152">
        <f t="shared" si="7"/>
        <v>1691.781644</v>
      </c>
      <c r="O180" s="152">
        <f t="shared" si="8"/>
        <v>163346.879</v>
      </c>
    </row>
    <row r="181">
      <c r="E181" s="150">
        <v>176.0</v>
      </c>
      <c r="F181" s="152">
        <f t="shared" si="1"/>
        <v>555.5555556</v>
      </c>
      <c r="G181" s="152">
        <f t="shared" si="2"/>
        <v>819.564433</v>
      </c>
      <c r="H181" s="152">
        <f t="shared" si="3"/>
        <v>1375.119989</v>
      </c>
      <c r="I181" s="152">
        <f t="shared" si="4"/>
        <v>102222.2222</v>
      </c>
      <c r="J181" s="71"/>
      <c r="K181" s="153">
        <v>176.0</v>
      </c>
      <c r="L181" s="152">
        <f t="shared" si="5"/>
        <v>389.2306926</v>
      </c>
      <c r="M181" s="152">
        <f t="shared" si="6"/>
        <v>1302.550952</v>
      </c>
      <c r="N181" s="152">
        <f t="shared" si="7"/>
        <v>1691.781644</v>
      </c>
      <c r="O181" s="152">
        <f t="shared" si="8"/>
        <v>162957.6483</v>
      </c>
    </row>
    <row r="182">
      <c r="E182" s="150">
        <v>177.0</v>
      </c>
      <c r="F182" s="152">
        <f t="shared" si="1"/>
        <v>555.5555556</v>
      </c>
      <c r="G182" s="152">
        <f t="shared" si="2"/>
        <v>815.134355</v>
      </c>
      <c r="H182" s="152">
        <f t="shared" si="3"/>
        <v>1370.689911</v>
      </c>
      <c r="I182" s="152">
        <f t="shared" si="4"/>
        <v>101666.6667</v>
      </c>
      <c r="J182" s="71"/>
      <c r="K182" s="153">
        <v>177.0</v>
      </c>
      <c r="L182" s="152">
        <f t="shared" si="5"/>
        <v>392.3344728</v>
      </c>
      <c r="M182" s="152">
        <f t="shared" si="6"/>
        <v>1299.447171</v>
      </c>
      <c r="N182" s="152">
        <f t="shared" si="7"/>
        <v>1691.781644</v>
      </c>
      <c r="O182" s="152">
        <f t="shared" si="8"/>
        <v>162565.3138</v>
      </c>
    </row>
    <row r="183">
      <c r="E183" s="150">
        <v>178.0</v>
      </c>
      <c r="F183" s="152">
        <f t="shared" si="1"/>
        <v>555.5555556</v>
      </c>
      <c r="G183" s="152">
        <f t="shared" si="2"/>
        <v>810.7042769</v>
      </c>
      <c r="H183" s="152">
        <f t="shared" si="3"/>
        <v>1366.259832</v>
      </c>
      <c r="I183" s="152">
        <f t="shared" si="4"/>
        <v>101111.1111</v>
      </c>
      <c r="J183" s="71"/>
      <c r="K183" s="153">
        <v>178.0</v>
      </c>
      <c r="L183" s="152">
        <f t="shared" si="5"/>
        <v>395.463003</v>
      </c>
      <c r="M183" s="152">
        <f t="shared" si="6"/>
        <v>1296.318641</v>
      </c>
      <c r="N183" s="152">
        <f t="shared" si="7"/>
        <v>1691.781644</v>
      </c>
      <c r="O183" s="152">
        <f t="shared" si="8"/>
        <v>162169.8508</v>
      </c>
    </row>
    <row r="184">
      <c r="E184" s="150">
        <v>179.0</v>
      </c>
      <c r="F184" s="152">
        <f t="shared" si="1"/>
        <v>555.5555556</v>
      </c>
      <c r="G184" s="152">
        <f t="shared" si="2"/>
        <v>806.2741989</v>
      </c>
      <c r="H184" s="152">
        <f t="shared" si="3"/>
        <v>1361.829754</v>
      </c>
      <c r="I184" s="152">
        <f t="shared" si="4"/>
        <v>100555.5556</v>
      </c>
      <c r="J184" s="71"/>
      <c r="K184" s="153">
        <v>179.0</v>
      </c>
      <c r="L184" s="152">
        <f t="shared" si="5"/>
        <v>398.6164805</v>
      </c>
      <c r="M184" s="152">
        <f t="shared" si="6"/>
        <v>1293.165164</v>
      </c>
      <c r="N184" s="152">
        <f t="shared" si="7"/>
        <v>1691.781644</v>
      </c>
      <c r="O184" s="152">
        <f t="shared" si="8"/>
        <v>161771.2343</v>
      </c>
    </row>
    <row r="185">
      <c r="E185" s="150">
        <v>180.0</v>
      </c>
      <c r="F185" s="152">
        <f t="shared" si="1"/>
        <v>555.5555556</v>
      </c>
      <c r="G185" s="152">
        <f t="shared" si="2"/>
        <v>801.8441209</v>
      </c>
      <c r="H185" s="152">
        <f t="shared" si="3"/>
        <v>1357.399676</v>
      </c>
      <c r="I185" s="152">
        <f t="shared" si="4"/>
        <v>100000</v>
      </c>
      <c r="J185" s="71"/>
      <c r="K185" s="153">
        <v>180.0</v>
      </c>
      <c r="L185" s="152">
        <f t="shared" si="5"/>
        <v>401.7951043</v>
      </c>
      <c r="M185" s="152">
        <f t="shared" si="6"/>
        <v>1289.98654</v>
      </c>
      <c r="N185" s="152">
        <f t="shared" si="7"/>
        <v>1691.781644</v>
      </c>
      <c r="O185" s="152">
        <f t="shared" si="8"/>
        <v>161369.4392</v>
      </c>
    </row>
    <row r="186">
      <c r="E186" s="150">
        <v>181.0</v>
      </c>
      <c r="F186" s="152">
        <f t="shared" si="1"/>
        <v>555.5555556</v>
      </c>
      <c r="G186" s="152">
        <f t="shared" si="2"/>
        <v>797.4140429</v>
      </c>
      <c r="H186" s="152">
        <f t="shared" si="3"/>
        <v>1352.969598</v>
      </c>
      <c r="I186" s="152">
        <f t="shared" si="4"/>
        <v>99444.44444</v>
      </c>
      <c r="J186" s="71"/>
      <c r="K186" s="153">
        <v>181.0</v>
      </c>
      <c r="L186" s="152">
        <f t="shared" si="5"/>
        <v>404.9990749</v>
      </c>
      <c r="M186" s="152">
        <f t="shared" si="6"/>
        <v>1286.782569</v>
      </c>
      <c r="N186" s="152">
        <f t="shared" si="7"/>
        <v>1691.781644</v>
      </c>
      <c r="O186" s="152">
        <f t="shared" si="8"/>
        <v>160964.4402</v>
      </c>
    </row>
    <row r="187">
      <c r="E187" s="150">
        <v>182.0</v>
      </c>
      <c r="F187" s="152">
        <f t="shared" si="1"/>
        <v>555.5555556</v>
      </c>
      <c r="G187" s="152">
        <f t="shared" si="2"/>
        <v>792.9839649</v>
      </c>
      <c r="H187" s="152">
        <f t="shared" si="3"/>
        <v>1348.53952</v>
      </c>
      <c r="I187" s="152">
        <f t="shared" si="4"/>
        <v>98888.88889</v>
      </c>
      <c r="J187" s="71"/>
      <c r="K187" s="153">
        <v>182.0</v>
      </c>
      <c r="L187" s="152">
        <f t="shared" si="5"/>
        <v>408.2285944</v>
      </c>
      <c r="M187" s="152">
        <f t="shared" si="6"/>
        <v>1283.55305</v>
      </c>
      <c r="N187" s="152">
        <f t="shared" si="7"/>
        <v>1691.781644</v>
      </c>
      <c r="O187" s="152">
        <f t="shared" si="8"/>
        <v>160556.2116</v>
      </c>
    </row>
    <row r="188">
      <c r="E188" s="150">
        <v>183.0</v>
      </c>
      <c r="F188" s="152">
        <f t="shared" si="1"/>
        <v>555.5555556</v>
      </c>
      <c r="G188" s="152">
        <f t="shared" si="2"/>
        <v>788.5538869</v>
      </c>
      <c r="H188" s="152">
        <f t="shared" si="3"/>
        <v>1344.109442</v>
      </c>
      <c r="I188" s="152">
        <f t="shared" si="4"/>
        <v>98333.33333</v>
      </c>
      <c r="J188" s="71"/>
      <c r="K188" s="153">
        <v>183.0</v>
      </c>
      <c r="L188" s="152">
        <f t="shared" si="5"/>
        <v>411.4838666</v>
      </c>
      <c r="M188" s="152">
        <f t="shared" si="6"/>
        <v>1280.297778</v>
      </c>
      <c r="N188" s="152">
        <f t="shared" si="7"/>
        <v>1691.781644</v>
      </c>
      <c r="O188" s="152">
        <f t="shared" si="8"/>
        <v>160144.7277</v>
      </c>
    </row>
    <row r="189">
      <c r="E189" s="150">
        <v>184.0</v>
      </c>
      <c r="F189" s="152">
        <f t="shared" si="1"/>
        <v>555.5555556</v>
      </c>
      <c r="G189" s="152">
        <f t="shared" si="2"/>
        <v>784.1238088</v>
      </c>
      <c r="H189" s="152">
        <f t="shared" si="3"/>
        <v>1339.679364</v>
      </c>
      <c r="I189" s="152">
        <f t="shared" si="4"/>
        <v>97777.77778</v>
      </c>
      <c r="J189" s="71"/>
      <c r="K189" s="153">
        <v>184.0</v>
      </c>
      <c r="L189" s="152">
        <f t="shared" si="5"/>
        <v>414.7650967</v>
      </c>
      <c r="M189" s="152">
        <f t="shared" si="6"/>
        <v>1277.016548</v>
      </c>
      <c r="N189" s="152">
        <f t="shared" si="7"/>
        <v>1691.781644</v>
      </c>
      <c r="O189" s="152">
        <f t="shared" si="8"/>
        <v>159729.9626</v>
      </c>
    </row>
    <row r="190">
      <c r="E190" s="150">
        <v>185.0</v>
      </c>
      <c r="F190" s="152">
        <f t="shared" si="1"/>
        <v>555.5555556</v>
      </c>
      <c r="G190" s="152">
        <f t="shared" si="2"/>
        <v>779.6937308</v>
      </c>
      <c r="H190" s="152">
        <f t="shared" si="3"/>
        <v>1335.249286</v>
      </c>
      <c r="I190" s="152">
        <f t="shared" si="4"/>
        <v>97222.22222</v>
      </c>
      <c r="J190" s="71"/>
      <c r="K190" s="153">
        <v>185.0</v>
      </c>
      <c r="L190" s="152">
        <f t="shared" si="5"/>
        <v>418.0724918</v>
      </c>
      <c r="M190" s="152">
        <f t="shared" si="6"/>
        <v>1273.709153</v>
      </c>
      <c r="N190" s="152">
        <f t="shared" si="7"/>
        <v>1691.781644</v>
      </c>
      <c r="O190" s="152">
        <f t="shared" si="8"/>
        <v>159311.8901</v>
      </c>
    </row>
    <row r="191">
      <c r="E191" s="150">
        <v>186.0</v>
      </c>
      <c r="F191" s="152">
        <f t="shared" si="1"/>
        <v>555.5555556</v>
      </c>
      <c r="G191" s="152">
        <f t="shared" si="2"/>
        <v>775.2636528</v>
      </c>
      <c r="H191" s="152">
        <f t="shared" si="3"/>
        <v>1330.819208</v>
      </c>
      <c r="I191" s="152">
        <f t="shared" si="4"/>
        <v>96666.66667</v>
      </c>
      <c r="J191" s="71"/>
      <c r="K191" s="153">
        <v>186.0</v>
      </c>
      <c r="L191" s="152">
        <f t="shared" si="5"/>
        <v>421.4062606</v>
      </c>
      <c r="M191" s="152">
        <f t="shared" si="6"/>
        <v>1270.375384</v>
      </c>
      <c r="N191" s="152">
        <f t="shared" si="7"/>
        <v>1691.781644</v>
      </c>
      <c r="O191" s="152">
        <f t="shared" si="8"/>
        <v>158890.4839</v>
      </c>
    </row>
    <row r="192">
      <c r="E192" s="150">
        <v>187.0</v>
      </c>
      <c r="F192" s="152">
        <f t="shared" si="1"/>
        <v>555.5555556</v>
      </c>
      <c r="G192" s="152">
        <f t="shared" si="2"/>
        <v>770.8335748</v>
      </c>
      <c r="H192" s="152">
        <f t="shared" si="3"/>
        <v>1326.38913</v>
      </c>
      <c r="I192" s="152">
        <f t="shared" si="4"/>
        <v>96111.11111</v>
      </c>
      <c r="J192" s="71"/>
      <c r="K192" s="153">
        <v>187.0</v>
      </c>
      <c r="L192" s="152">
        <f t="shared" si="5"/>
        <v>424.7666133</v>
      </c>
      <c r="M192" s="152">
        <f t="shared" si="6"/>
        <v>1267.015031</v>
      </c>
      <c r="N192" s="152">
        <f t="shared" si="7"/>
        <v>1691.781644</v>
      </c>
      <c r="O192" s="152">
        <f t="shared" si="8"/>
        <v>158465.7172</v>
      </c>
    </row>
    <row r="193">
      <c r="E193" s="150">
        <v>188.0</v>
      </c>
      <c r="F193" s="152">
        <f t="shared" si="1"/>
        <v>555.5555556</v>
      </c>
      <c r="G193" s="152">
        <f t="shared" si="2"/>
        <v>766.4034968</v>
      </c>
      <c r="H193" s="152">
        <f t="shared" si="3"/>
        <v>1321.959052</v>
      </c>
      <c r="I193" s="152">
        <f t="shared" si="4"/>
        <v>95555.55556</v>
      </c>
      <c r="J193" s="71"/>
      <c r="K193" s="153">
        <v>188.0</v>
      </c>
      <c r="L193" s="152">
        <f t="shared" si="5"/>
        <v>428.1537619</v>
      </c>
      <c r="M193" s="152">
        <f t="shared" si="6"/>
        <v>1263.627882</v>
      </c>
      <c r="N193" s="152">
        <f t="shared" si="7"/>
        <v>1691.781644</v>
      </c>
      <c r="O193" s="152">
        <f t="shared" si="8"/>
        <v>158037.5635</v>
      </c>
    </row>
    <row r="194">
      <c r="E194" s="150">
        <v>189.0</v>
      </c>
      <c r="F194" s="152">
        <f t="shared" si="1"/>
        <v>555.5555556</v>
      </c>
      <c r="G194" s="152">
        <f t="shared" si="2"/>
        <v>761.9734188</v>
      </c>
      <c r="H194" s="152">
        <f t="shared" si="3"/>
        <v>1317.528974</v>
      </c>
      <c r="I194" s="152">
        <f t="shared" si="4"/>
        <v>95000</v>
      </c>
      <c r="J194" s="71"/>
      <c r="K194" s="153">
        <v>189.0</v>
      </c>
      <c r="L194" s="152">
        <f t="shared" si="5"/>
        <v>431.5679201</v>
      </c>
      <c r="M194" s="152">
        <f t="shared" si="6"/>
        <v>1260.213724</v>
      </c>
      <c r="N194" s="152">
        <f t="shared" si="7"/>
        <v>1691.781644</v>
      </c>
      <c r="O194" s="152">
        <f t="shared" si="8"/>
        <v>157605.9956</v>
      </c>
    </row>
    <row r="195">
      <c r="E195" s="150">
        <v>190.0</v>
      </c>
      <c r="F195" s="152">
        <f t="shared" si="1"/>
        <v>555.5555556</v>
      </c>
      <c r="G195" s="152">
        <f t="shared" si="2"/>
        <v>757.5433407</v>
      </c>
      <c r="H195" s="152">
        <f t="shared" si="3"/>
        <v>1313.098896</v>
      </c>
      <c r="I195" s="152">
        <f t="shared" si="4"/>
        <v>94444.44444</v>
      </c>
      <c r="J195" s="71"/>
      <c r="K195" s="153">
        <v>190.0</v>
      </c>
      <c r="L195" s="152">
        <f t="shared" si="5"/>
        <v>435.0093033</v>
      </c>
      <c r="M195" s="152">
        <f t="shared" si="6"/>
        <v>1256.772341</v>
      </c>
      <c r="N195" s="152">
        <f t="shared" si="7"/>
        <v>1691.781644</v>
      </c>
      <c r="O195" s="152">
        <f t="shared" si="8"/>
        <v>157170.9863</v>
      </c>
    </row>
    <row r="196">
      <c r="E196" s="150">
        <v>191.0</v>
      </c>
      <c r="F196" s="152">
        <f t="shared" si="1"/>
        <v>555.5555556</v>
      </c>
      <c r="G196" s="152">
        <f t="shared" si="2"/>
        <v>753.1132627</v>
      </c>
      <c r="H196" s="152">
        <f t="shared" si="3"/>
        <v>1308.668818</v>
      </c>
      <c r="I196" s="152">
        <f t="shared" si="4"/>
        <v>93888.88889</v>
      </c>
      <c r="J196" s="71"/>
      <c r="K196" s="153">
        <v>191.0</v>
      </c>
      <c r="L196" s="152">
        <f t="shared" si="5"/>
        <v>438.4781286</v>
      </c>
      <c r="M196" s="152">
        <f t="shared" si="6"/>
        <v>1253.303516</v>
      </c>
      <c r="N196" s="152">
        <f t="shared" si="7"/>
        <v>1691.781644</v>
      </c>
      <c r="O196" s="152">
        <f t="shared" si="8"/>
        <v>156732.5081</v>
      </c>
    </row>
    <row r="197">
      <c r="E197" s="150">
        <v>192.0</v>
      </c>
      <c r="F197" s="152">
        <f t="shared" si="1"/>
        <v>555.5555556</v>
      </c>
      <c r="G197" s="152">
        <f t="shared" si="2"/>
        <v>748.6831847</v>
      </c>
      <c r="H197" s="152">
        <f t="shared" si="3"/>
        <v>1304.23874</v>
      </c>
      <c r="I197" s="152">
        <f t="shared" si="4"/>
        <v>93333.33333</v>
      </c>
      <c r="J197" s="71"/>
      <c r="K197" s="153">
        <v>192.0</v>
      </c>
      <c r="L197" s="152">
        <f t="shared" si="5"/>
        <v>441.9746148</v>
      </c>
      <c r="M197" s="152">
        <f t="shared" si="6"/>
        <v>1249.80703</v>
      </c>
      <c r="N197" s="152">
        <f t="shared" si="7"/>
        <v>1691.781644</v>
      </c>
      <c r="O197" s="152">
        <f t="shared" si="8"/>
        <v>156290.5335</v>
      </c>
    </row>
    <row r="198">
      <c r="E198" s="150">
        <v>193.0</v>
      </c>
      <c r="F198" s="152">
        <f t="shared" si="1"/>
        <v>555.5555556</v>
      </c>
      <c r="G198" s="152">
        <f t="shared" si="2"/>
        <v>744.2531067</v>
      </c>
      <c r="H198" s="152">
        <f t="shared" si="3"/>
        <v>1299.808662</v>
      </c>
      <c r="I198" s="152">
        <f t="shared" si="4"/>
        <v>92777.77778</v>
      </c>
      <c r="J198" s="71"/>
      <c r="K198" s="153">
        <v>193.0</v>
      </c>
      <c r="L198" s="152">
        <f t="shared" si="5"/>
        <v>445.4989824</v>
      </c>
      <c r="M198" s="152">
        <f t="shared" si="6"/>
        <v>1246.282662</v>
      </c>
      <c r="N198" s="152">
        <f t="shared" si="7"/>
        <v>1691.781644</v>
      </c>
      <c r="O198" s="152">
        <f t="shared" si="8"/>
        <v>155845.0345</v>
      </c>
    </row>
    <row r="199">
      <c r="E199" s="150">
        <v>194.0</v>
      </c>
      <c r="F199" s="152">
        <f t="shared" si="1"/>
        <v>555.5555556</v>
      </c>
      <c r="G199" s="152">
        <f t="shared" si="2"/>
        <v>739.8230287</v>
      </c>
      <c r="H199" s="152">
        <f t="shared" si="3"/>
        <v>1295.378584</v>
      </c>
      <c r="I199" s="152">
        <f t="shared" si="4"/>
        <v>92222.22222</v>
      </c>
      <c r="J199" s="71"/>
      <c r="K199" s="153">
        <v>194.0</v>
      </c>
      <c r="L199" s="152">
        <f t="shared" si="5"/>
        <v>449.0514539</v>
      </c>
      <c r="M199" s="152">
        <f t="shared" si="6"/>
        <v>1242.73019</v>
      </c>
      <c r="N199" s="152">
        <f t="shared" si="7"/>
        <v>1691.781644</v>
      </c>
      <c r="O199" s="152">
        <f t="shared" si="8"/>
        <v>155395.9831</v>
      </c>
    </row>
    <row r="200">
      <c r="E200" s="150">
        <v>195.0</v>
      </c>
      <c r="F200" s="152">
        <f t="shared" si="1"/>
        <v>555.5555556</v>
      </c>
      <c r="G200" s="152">
        <f t="shared" si="2"/>
        <v>735.3929507</v>
      </c>
      <c r="H200" s="152">
        <f t="shared" si="3"/>
        <v>1290.948506</v>
      </c>
      <c r="I200" s="152">
        <f t="shared" si="4"/>
        <v>91666.66667</v>
      </c>
      <c r="J200" s="71"/>
      <c r="K200" s="153">
        <v>195.0</v>
      </c>
      <c r="L200" s="152">
        <f t="shared" si="5"/>
        <v>452.6322532</v>
      </c>
      <c r="M200" s="152">
        <f t="shared" si="6"/>
        <v>1239.149391</v>
      </c>
      <c r="N200" s="152">
        <f t="shared" si="7"/>
        <v>1691.781644</v>
      </c>
      <c r="O200" s="152">
        <f t="shared" si="8"/>
        <v>154943.3508</v>
      </c>
    </row>
    <row r="201">
      <c r="E201" s="150">
        <v>196.0</v>
      </c>
      <c r="F201" s="152">
        <f t="shared" si="1"/>
        <v>555.5555556</v>
      </c>
      <c r="G201" s="152">
        <f t="shared" si="2"/>
        <v>730.9628726</v>
      </c>
      <c r="H201" s="152">
        <f t="shared" si="3"/>
        <v>1286.518428</v>
      </c>
      <c r="I201" s="152">
        <f t="shared" si="4"/>
        <v>91111.11111</v>
      </c>
      <c r="J201" s="71"/>
      <c r="K201" s="153">
        <v>196.0</v>
      </c>
      <c r="L201" s="152">
        <f t="shared" si="5"/>
        <v>456.2416064</v>
      </c>
      <c r="M201" s="152">
        <f t="shared" si="6"/>
        <v>1235.540038</v>
      </c>
      <c r="N201" s="152">
        <f t="shared" si="7"/>
        <v>1691.781644</v>
      </c>
      <c r="O201" s="152">
        <f t="shared" si="8"/>
        <v>154487.1092</v>
      </c>
    </row>
    <row r="202">
      <c r="E202" s="150">
        <v>197.0</v>
      </c>
      <c r="F202" s="152">
        <f t="shared" si="1"/>
        <v>555.5555556</v>
      </c>
      <c r="G202" s="152">
        <f t="shared" si="2"/>
        <v>726.5327946</v>
      </c>
      <c r="H202" s="152">
        <f t="shared" si="3"/>
        <v>1282.08835</v>
      </c>
      <c r="I202" s="152">
        <f t="shared" si="4"/>
        <v>90555.55556</v>
      </c>
      <c r="J202" s="71"/>
      <c r="K202" s="153">
        <v>197.0</v>
      </c>
      <c r="L202" s="152">
        <f t="shared" si="5"/>
        <v>459.879741</v>
      </c>
      <c r="M202" s="152">
        <f t="shared" si="6"/>
        <v>1231.901903</v>
      </c>
      <c r="N202" s="152">
        <f t="shared" si="7"/>
        <v>1691.781644</v>
      </c>
      <c r="O202" s="152">
        <f t="shared" si="8"/>
        <v>154027.2295</v>
      </c>
    </row>
    <row r="203">
      <c r="E203" s="150">
        <v>198.0</v>
      </c>
      <c r="F203" s="152">
        <f t="shared" si="1"/>
        <v>555.5555556</v>
      </c>
      <c r="G203" s="152">
        <f t="shared" si="2"/>
        <v>722.1027166</v>
      </c>
      <c r="H203" s="152">
        <f t="shared" si="3"/>
        <v>1277.658272</v>
      </c>
      <c r="I203" s="152">
        <f t="shared" si="4"/>
        <v>90000</v>
      </c>
      <c r="J203" s="71"/>
      <c r="K203" s="153">
        <v>198.0</v>
      </c>
      <c r="L203" s="152">
        <f t="shared" si="5"/>
        <v>463.5468866</v>
      </c>
      <c r="M203" s="152">
        <f t="shared" si="6"/>
        <v>1228.234758</v>
      </c>
      <c r="N203" s="152">
        <f t="shared" si="7"/>
        <v>1691.781644</v>
      </c>
      <c r="O203" s="152">
        <f t="shared" si="8"/>
        <v>153563.6826</v>
      </c>
    </row>
    <row r="204">
      <c r="E204" s="150">
        <v>199.0</v>
      </c>
      <c r="F204" s="152">
        <f t="shared" si="1"/>
        <v>555.5555556</v>
      </c>
      <c r="G204" s="152">
        <f t="shared" si="2"/>
        <v>717.6726386</v>
      </c>
      <c r="H204" s="152">
        <f t="shared" si="3"/>
        <v>1273.228194</v>
      </c>
      <c r="I204" s="152">
        <f t="shared" si="4"/>
        <v>89444.44444</v>
      </c>
      <c r="J204" s="71"/>
      <c r="K204" s="153">
        <v>199.0</v>
      </c>
      <c r="L204" s="152">
        <f t="shared" si="5"/>
        <v>467.2432746</v>
      </c>
      <c r="M204" s="152">
        <f t="shared" si="6"/>
        <v>1224.53837</v>
      </c>
      <c r="N204" s="152">
        <f t="shared" si="7"/>
        <v>1691.781644</v>
      </c>
      <c r="O204" s="152">
        <f t="shared" si="8"/>
        <v>153096.4393</v>
      </c>
    </row>
    <row r="205">
      <c r="E205" s="150">
        <v>200.0</v>
      </c>
      <c r="F205" s="152">
        <f t="shared" si="1"/>
        <v>555.5555556</v>
      </c>
      <c r="G205" s="152">
        <f t="shared" si="2"/>
        <v>713.2425606</v>
      </c>
      <c r="H205" s="152">
        <f t="shared" si="3"/>
        <v>1268.798116</v>
      </c>
      <c r="I205" s="152">
        <f t="shared" si="4"/>
        <v>88888.88889</v>
      </c>
      <c r="J205" s="71"/>
      <c r="K205" s="153">
        <v>200.0</v>
      </c>
      <c r="L205" s="152">
        <f t="shared" si="5"/>
        <v>470.9691381</v>
      </c>
      <c r="M205" s="152">
        <f t="shared" si="6"/>
        <v>1220.812506</v>
      </c>
      <c r="N205" s="152">
        <f t="shared" si="7"/>
        <v>1691.781644</v>
      </c>
      <c r="O205" s="152">
        <f t="shared" si="8"/>
        <v>152625.4702</v>
      </c>
    </row>
    <row r="206">
      <c r="E206" s="150">
        <v>201.0</v>
      </c>
      <c r="F206" s="152">
        <f t="shared" si="1"/>
        <v>555.5555556</v>
      </c>
      <c r="G206" s="152">
        <f t="shared" si="2"/>
        <v>708.8124826</v>
      </c>
      <c r="H206" s="152">
        <f t="shared" si="3"/>
        <v>1264.368038</v>
      </c>
      <c r="I206" s="152">
        <f t="shared" si="4"/>
        <v>88333.33333</v>
      </c>
      <c r="J206" s="71"/>
      <c r="K206" s="153">
        <v>201.0</v>
      </c>
      <c r="L206" s="152">
        <f t="shared" si="5"/>
        <v>474.7247121</v>
      </c>
      <c r="M206" s="152">
        <f t="shared" si="6"/>
        <v>1217.056932</v>
      </c>
      <c r="N206" s="152">
        <f t="shared" si="7"/>
        <v>1691.781644</v>
      </c>
      <c r="O206" s="152">
        <f t="shared" si="8"/>
        <v>152150.7455</v>
      </c>
    </row>
    <row r="207">
      <c r="E207" s="150">
        <v>202.0</v>
      </c>
      <c r="F207" s="152">
        <f t="shared" si="1"/>
        <v>555.5555556</v>
      </c>
      <c r="G207" s="152">
        <f t="shared" si="2"/>
        <v>704.3824046</v>
      </c>
      <c r="H207" s="152">
        <f t="shared" si="3"/>
        <v>1259.93796</v>
      </c>
      <c r="I207" s="152">
        <f t="shared" si="4"/>
        <v>87777.77778</v>
      </c>
      <c r="J207" s="71"/>
      <c r="K207" s="153">
        <v>202.0</v>
      </c>
      <c r="L207" s="152">
        <f t="shared" si="5"/>
        <v>478.5102337</v>
      </c>
      <c r="M207" s="152">
        <f t="shared" si="6"/>
        <v>1213.271411</v>
      </c>
      <c r="N207" s="152">
        <f t="shared" si="7"/>
        <v>1691.781644</v>
      </c>
      <c r="O207" s="152">
        <f t="shared" si="8"/>
        <v>151672.2352</v>
      </c>
    </row>
    <row r="208">
      <c r="E208" s="150">
        <v>203.0</v>
      </c>
      <c r="F208" s="152">
        <f t="shared" si="1"/>
        <v>555.5555556</v>
      </c>
      <c r="G208" s="152">
        <f t="shared" si="2"/>
        <v>699.9523265</v>
      </c>
      <c r="H208" s="152">
        <f t="shared" si="3"/>
        <v>1255.507882</v>
      </c>
      <c r="I208" s="152">
        <f t="shared" si="4"/>
        <v>87222.22222</v>
      </c>
      <c r="J208" s="71"/>
      <c r="K208" s="153">
        <v>203.0</v>
      </c>
      <c r="L208" s="152">
        <f t="shared" si="5"/>
        <v>482.3259415</v>
      </c>
      <c r="M208" s="152">
        <f t="shared" si="6"/>
        <v>1209.455703</v>
      </c>
      <c r="N208" s="152">
        <f t="shared" si="7"/>
        <v>1691.781644</v>
      </c>
      <c r="O208" s="152">
        <f t="shared" si="8"/>
        <v>151189.9093</v>
      </c>
    </row>
    <row r="209">
      <c r="E209" s="150">
        <v>204.0</v>
      </c>
      <c r="F209" s="152">
        <f t="shared" si="1"/>
        <v>555.5555556</v>
      </c>
      <c r="G209" s="152">
        <f t="shared" si="2"/>
        <v>695.5222485</v>
      </c>
      <c r="H209" s="152">
        <f t="shared" si="3"/>
        <v>1251.077804</v>
      </c>
      <c r="I209" s="152">
        <f t="shared" si="4"/>
        <v>86666.66667</v>
      </c>
      <c r="J209" s="71"/>
      <c r="K209" s="153">
        <v>204.0</v>
      </c>
      <c r="L209" s="152">
        <f t="shared" si="5"/>
        <v>486.1720762</v>
      </c>
      <c r="M209" s="152">
        <f t="shared" si="6"/>
        <v>1205.609568</v>
      </c>
      <c r="N209" s="152">
        <f t="shared" si="7"/>
        <v>1691.781644</v>
      </c>
      <c r="O209" s="152">
        <f t="shared" si="8"/>
        <v>150703.7372</v>
      </c>
    </row>
    <row r="210">
      <c r="E210" s="150">
        <v>205.0</v>
      </c>
      <c r="F210" s="152">
        <f t="shared" si="1"/>
        <v>555.5555556</v>
      </c>
      <c r="G210" s="152">
        <f t="shared" si="2"/>
        <v>691.0921705</v>
      </c>
      <c r="H210" s="152">
        <f t="shared" si="3"/>
        <v>1246.647726</v>
      </c>
      <c r="I210" s="152">
        <f t="shared" si="4"/>
        <v>86111.11111</v>
      </c>
      <c r="J210" s="71"/>
      <c r="K210" s="153">
        <v>205.0</v>
      </c>
      <c r="L210" s="152">
        <f t="shared" si="5"/>
        <v>490.0488807</v>
      </c>
      <c r="M210" s="152">
        <f t="shared" si="6"/>
        <v>1201.732764</v>
      </c>
      <c r="N210" s="152">
        <f t="shared" si="7"/>
        <v>1691.781644</v>
      </c>
      <c r="O210" s="152">
        <f t="shared" si="8"/>
        <v>150213.6883</v>
      </c>
    </row>
    <row r="211">
      <c r="E211" s="150">
        <v>206.0</v>
      </c>
      <c r="F211" s="152">
        <f t="shared" si="1"/>
        <v>555.5555556</v>
      </c>
      <c r="G211" s="152">
        <f t="shared" si="2"/>
        <v>686.6620925</v>
      </c>
      <c r="H211" s="152">
        <f t="shared" si="3"/>
        <v>1242.217648</v>
      </c>
      <c r="I211" s="152">
        <f t="shared" si="4"/>
        <v>85555.55556</v>
      </c>
      <c r="J211" s="71"/>
      <c r="K211" s="153">
        <v>206.0</v>
      </c>
      <c r="L211" s="152">
        <f t="shared" si="5"/>
        <v>493.9565992</v>
      </c>
      <c r="M211" s="152">
        <f t="shared" si="6"/>
        <v>1197.825045</v>
      </c>
      <c r="N211" s="152">
        <f t="shared" si="7"/>
        <v>1691.781644</v>
      </c>
      <c r="O211" s="152">
        <f t="shared" si="8"/>
        <v>149719.7317</v>
      </c>
    </row>
    <row r="212">
      <c r="E212" s="150">
        <v>207.0</v>
      </c>
      <c r="F212" s="152">
        <f t="shared" si="1"/>
        <v>555.5555556</v>
      </c>
      <c r="G212" s="152">
        <f t="shared" si="2"/>
        <v>682.2320145</v>
      </c>
      <c r="H212" s="152">
        <f t="shared" si="3"/>
        <v>1237.78757</v>
      </c>
      <c r="I212" s="152">
        <f t="shared" si="4"/>
        <v>85000</v>
      </c>
      <c r="J212" s="71"/>
      <c r="K212" s="153">
        <v>207.0</v>
      </c>
      <c r="L212" s="152">
        <f t="shared" si="5"/>
        <v>497.8954785</v>
      </c>
      <c r="M212" s="152">
        <f t="shared" si="6"/>
        <v>1193.886166</v>
      </c>
      <c r="N212" s="152">
        <f t="shared" si="7"/>
        <v>1691.781644</v>
      </c>
      <c r="O212" s="152">
        <f t="shared" si="8"/>
        <v>149221.8363</v>
      </c>
    </row>
    <row r="213">
      <c r="E213" s="150">
        <v>208.0</v>
      </c>
      <c r="F213" s="152">
        <f t="shared" si="1"/>
        <v>555.5555556</v>
      </c>
      <c r="G213" s="152">
        <f t="shared" si="2"/>
        <v>677.8019365</v>
      </c>
      <c r="H213" s="152">
        <f t="shared" si="3"/>
        <v>1233.357492</v>
      </c>
      <c r="I213" s="152">
        <f t="shared" si="4"/>
        <v>84444.44444</v>
      </c>
      <c r="J213" s="71"/>
      <c r="K213" s="153">
        <v>208.0</v>
      </c>
      <c r="L213" s="152">
        <f t="shared" si="5"/>
        <v>501.865767</v>
      </c>
      <c r="M213" s="152">
        <f t="shared" si="6"/>
        <v>1189.915877</v>
      </c>
      <c r="N213" s="152">
        <f t="shared" si="7"/>
        <v>1691.781644</v>
      </c>
      <c r="O213" s="152">
        <f t="shared" si="8"/>
        <v>148719.9705</v>
      </c>
    </row>
    <row r="214">
      <c r="E214" s="150">
        <v>209.0</v>
      </c>
      <c r="F214" s="152">
        <f t="shared" si="1"/>
        <v>555.5555556</v>
      </c>
      <c r="G214" s="152">
        <f t="shared" si="2"/>
        <v>673.3718584</v>
      </c>
      <c r="H214" s="152">
        <f t="shared" si="3"/>
        <v>1228.927414</v>
      </c>
      <c r="I214" s="152">
        <f t="shared" si="4"/>
        <v>83888.88889</v>
      </c>
      <c r="J214" s="71"/>
      <c r="K214" s="153">
        <v>209.0</v>
      </c>
      <c r="L214" s="152">
        <f t="shared" si="5"/>
        <v>505.8677151</v>
      </c>
      <c r="M214" s="152">
        <f t="shared" si="6"/>
        <v>1185.913929</v>
      </c>
      <c r="N214" s="152">
        <f t="shared" si="7"/>
        <v>1691.781644</v>
      </c>
      <c r="O214" s="152">
        <f t="shared" si="8"/>
        <v>148214.1028</v>
      </c>
    </row>
    <row r="215">
      <c r="E215" s="150">
        <v>210.0</v>
      </c>
      <c r="F215" s="152">
        <f t="shared" si="1"/>
        <v>555.5555556</v>
      </c>
      <c r="G215" s="152">
        <f t="shared" si="2"/>
        <v>668.9417804</v>
      </c>
      <c r="H215" s="152">
        <f t="shared" si="3"/>
        <v>1224.497336</v>
      </c>
      <c r="I215" s="152">
        <f t="shared" si="4"/>
        <v>83333.33333</v>
      </c>
      <c r="J215" s="71"/>
      <c r="K215" s="153">
        <v>210.0</v>
      </c>
      <c r="L215" s="152">
        <f t="shared" si="5"/>
        <v>509.9015753</v>
      </c>
      <c r="M215" s="152">
        <f t="shared" si="6"/>
        <v>1181.880069</v>
      </c>
      <c r="N215" s="152">
        <f t="shared" si="7"/>
        <v>1691.781644</v>
      </c>
      <c r="O215" s="152">
        <f t="shared" si="8"/>
        <v>147704.2012</v>
      </c>
    </row>
    <row r="216">
      <c r="E216" s="150">
        <v>211.0</v>
      </c>
      <c r="F216" s="152">
        <f t="shared" si="1"/>
        <v>555.5555556</v>
      </c>
      <c r="G216" s="152">
        <f t="shared" si="2"/>
        <v>664.5117024</v>
      </c>
      <c r="H216" s="152">
        <f t="shared" si="3"/>
        <v>1220.067258</v>
      </c>
      <c r="I216" s="152">
        <f t="shared" si="4"/>
        <v>82777.77778</v>
      </c>
      <c r="J216" s="71"/>
      <c r="K216" s="153">
        <v>211.0</v>
      </c>
      <c r="L216" s="152">
        <f t="shared" si="5"/>
        <v>513.9676021</v>
      </c>
      <c r="M216" s="152">
        <f t="shared" si="6"/>
        <v>1177.814042</v>
      </c>
      <c r="N216" s="152">
        <f t="shared" si="7"/>
        <v>1691.781644</v>
      </c>
      <c r="O216" s="152">
        <f t="shared" si="8"/>
        <v>147190.2336</v>
      </c>
    </row>
    <row r="217">
      <c r="E217" s="150">
        <v>212.0</v>
      </c>
      <c r="F217" s="152">
        <f t="shared" si="1"/>
        <v>555.5555556</v>
      </c>
      <c r="G217" s="152">
        <f t="shared" si="2"/>
        <v>660.0816244</v>
      </c>
      <c r="H217" s="152">
        <f t="shared" si="3"/>
        <v>1215.63718</v>
      </c>
      <c r="I217" s="152">
        <f t="shared" si="4"/>
        <v>82222.22222</v>
      </c>
      <c r="J217" s="71"/>
      <c r="K217" s="153">
        <v>212.0</v>
      </c>
      <c r="L217" s="152">
        <f t="shared" si="5"/>
        <v>518.0660519</v>
      </c>
      <c r="M217" s="152">
        <f t="shared" si="6"/>
        <v>1173.715592</v>
      </c>
      <c r="N217" s="152">
        <f t="shared" si="7"/>
        <v>1691.781644</v>
      </c>
      <c r="O217" s="152">
        <f t="shared" si="8"/>
        <v>146672.1675</v>
      </c>
    </row>
    <row r="218">
      <c r="E218" s="150">
        <v>213.0</v>
      </c>
      <c r="F218" s="152">
        <f t="shared" si="1"/>
        <v>555.5555556</v>
      </c>
      <c r="G218" s="152">
        <f t="shared" si="2"/>
        <v>655.6515464</v>
      </c>
      <c r="H218" s="152">
        <f t="shared" si="3"/>
        <v>1211.207102</v>
      </c>
      <c r="I218" s="152">
        <f t="shared" si="4"/>
        <v>81666.66667</v>
      </c>
      <c r="J218" s="71"/>
      <c r="K218" s="153">
        <v>213.0</v>
      </c>
      <c r="L218" s="152">
        <f t="shared" si="5"/>
        <v>522.1971833</v>
      </c>
      <c r="M218" s="152">
        <f t="shared" si="6"/>
        <v>1169.584461</v>
      </c>
      <c r="N218" s="152">
        <f t="shared" si="7"/>
        <v>1691.781644</v>
      </c>
      <c r="O218" s="152">
        <f t="shared" si="8"/>
        <v>146149.9704</v>
      </c>
    </row>
    <row r="219">
      <c r="E219" s="150">
        <v>214.0</v>
      </c>
      <c r="F219" s="152">
        <f t="shared" si="1"/>
        <v>555.5555556</v>
      </c>
      <c r="G219" s="152">
        <f t="shared" si="2"/>
        <v>651.2214684</v>
      </c>
      <c r="H219" s="152">
        <f t="shared" si="3"/>
        <v>1206.777024</v>
      </c>
      <c r="I219" s="152">
        <f t="shared" si="4"/>
        <v>81111.11111</v>
      </c>
      <c r="J219" s="71"/>
      <c r="K219" s="153">
        <v>214.0</v>
      </c>
      <c r="L219" s="152">
        <f t="shared" si="5"/>
        <v>526.361257</v>
      </c>
      <c r="M219" s="152">
        <f t="shared" si="6"/>
        <v>1165.420387</v>
      </c>
      <c r="N219" s="152">
        <f t="shared" si="7"/>
        <v>1691.781644</v>
      </c>
      <c r="O219" s="152">
        <f t="shared" si="8"/>
        <v>145623.6091</v>
      </c>
    </row>
    <row r="220">
      <c r="E220" s="150">
        <v>215.0</v>
      </c>
      <c r="F220" s="152">
        <f t="shared" si="1"/>
        <v>555.5555556</v>
      </c>
      <c r="G220" s="152">
        <f t="shared" si="2"/>
        <v>646.7913903</v>
      </c>
      <c r="H220" s="152">
        <f t="shared" si="3"/>
        <v>1202.346946</v>
      </c>
      <c r="I220" s="152">
        <f t="shared" si="4"/>
        <v>80555.55556</v>
      </c>
      <c r="J220" s="71"/>
      <c r="K220" s="153">
        <v>215.0</v>
      </c>
      <c r="L220" s="152">
        <f t="shared" si="5"/>
        <v>530.5585356</v>
      </c>
      <c r="M220" s="152">
        <f t="shared" si="6"/>
        <v>1161.223109</v>
      </c>
      <c r="N220" s="152">
        <f t="shared" si="7"/>
        <v>1691.781644</v>
      </c>
      <c r="O220" s="152">
        <f t="shared" si="8"/>
        <v>145093.0506</v>
      </c>
    </row>
    <row r="221">
      <c r="E221" s="150">
        <v>216.0</v>
      </c>
      <c r="F221" s="152">
        <f t="shared" si="1"/>
        <v>555.5555556</v>
      </c>
      <c r="G221" s="152">
        <f t="shared" si="2"/>
        <v>642.3613123</v>
      </c>
      <c r="H221" s="152">
        <f t="shared" si="3"/>
        <v>1197.916868</v>
      </c>
      <c r="I221" s="152">
        <f t="shared" si="4"/>
        <v>80000</v>
      </c>
      <c r="J221" s="71"/>
      <c r="K221" s="153">
        <v>216.0</v>
      </c>
      <c r="L221" s="152">
        <f t="shared" si="5"/>
        <v>534.7892839</v>
      </c>
      <c r="M221" s="152">
        <f t="shared" si="6"/>
        <v>1156.99236</v>
      </c>
      <c r="N221" s="152">
        <f t="shared" si="7"/>
        <v>1691.781644</v>
      </c>
      <c r="O221" s="152">
        <f t="shared" si="8"/>
        <v>144558.2613</v>
      </c>
    </row>
    <row r="222">
      <c r="E222" s="150">
        <v>217.0</v>
      </c>
      <c r="F222" s="152">
        <f t="shared" si="1"/>
        <v>555.5555556</v>
      </c>
      <c r="G222" s="152">
        <f t="shared" si="2"/>
        <v>637.9312343</v>
      </c>
      <c r="H222" s="152">
        <f t="shared" si="3"/>
        <v>1193.48679</v>
      </c>
      <c r="I222" s="152">
        <f t="shared" si="4"/>
        <v>79444.44444</v>
      </c>
      <c r="J222" s="71"/>
      <c r="K222" s="153">
        <v>217.0</v>
      </c>
      <c r="L222" s="152">
        <f t="shared" si="5"/>
        <v>539.0537687</v>
      </c>
      <c r="M222" s="152">
        <f t="shared" si="6"/>
        <v>1152.727876</v>
      </c>
      <c r="N222" s="152">
        <f t="shared" si="7"/>
        <v>1691.781644</v>
      </c>
      <c r="O222" s="152">
        <f t="shared" si="8"/>
        <v>144019.2075</v>
      </c>
    </row>
    <row r="223">
      <c r="E223" s="150">
        <v>218.0</v>
      </c>
      <c r="F223" s="152">
        <f t="shared" si="1"/>
        <v>555.5555556</v>
      </c>
      <c r="G223" s="152">
        <f t="shared" si="2"/>
        <v>633.5011563</v>
      </c>
      <c r="H223" s="152">
        <f t="shared" si="3"/>
        <v>1189.056712</v>
      </c>
      <c r="I223" s="152">
        <f t="shared" si="4"/>
        <v>78888.88889</v>
      </c>
      <c r="J223" s="71"/>
      <c r="K223" s="153">
        <v>218.0</v>
      </c>
      <c r="L223" s="152">
        <f t="shared" si="5"/>
        <v>543.3522592</v>
      </c>
      <c r="M223" s="152">
        <f t="shared" si="6"/>
        <v>1148.429385</v>
      </c>
      <c r="N223" s="152">
        <f t="shared" si="7"/>
        <v>1691.781644</v>
      </c>
      <c r="O223" s="152">
        <f t="shared" si="8"/>
        <v>143475.8553</v>
      </c>
    </row>
    <row r="224">
      <c r="E224" s="150">
        <v>219.0</v>
      </c>
      <c r="F224" s="152">
        <f t="shared" si="1"/>
        <v>555.5555556</v>
      </c>
      <c r="G224" s="152">
        <f t="shared" si="2"/>
        <v>629.0710783</v>
      </c>
      <c r="H224" s="152">
        <f t="shared" si="3"/>
        <v>1184.626634</v>
      </c>
      <c r="I224" s="152">
        <f t="shared" si="4"/>
        <v>78333.33333</v>
      </c>
      <c r="J224" s="71"/>
      <c r="K224" s="153">
        <v>219.0</v>
      </c>
      <c r="L224" s="152">
        <f t="shared" si="5"/>
        <v>547.6850264</v>
      </c>
      <c r="M224" s="152">
        <f t="shared" si="6"/>
        <v>1144.096618</v>
      </c>
      <c r="N224" s="152">
        <f t="shared" si="7"/>
        <v>1691.781644</v>
      </c>
      <c r="O224" s="152">
        <f t="shared" si="8"/>
        <v>142928.1702</v>
      </c>
    </row>
    <row r="225">
      <c r="E225" s="150">
        <v>220.0</v>
      </c>
      <c r="F225" s="152">
        <f t="shared" si="1"/>
        <v>555.5555556</v>
      </c>
      <c r="G225" s="152">
        <f t="shared" si="2"/>
        <v>624.6410003</v>
      </c>
      <c r="H225" s="152">
        <f t="shared" si="3"/>
        <v>1180.196556</v>
      </c>
      <c r="I225" s="152">
        <f t="shared" si="4"/>
        <v>77777.77778</v>
      </c>
      <c r="J225" s="71"/>
      <c r="K225" s="153">
        <v>220.0</v>
      </c>
      <c r="L225" s="152">
        <f t="shared" si="5"/>
        <v>552.0523437</v>
      </c>
      <c r="M225" s="152">
        <f t="shared" si="6"/>
        <v>1139.729301</v>
      </c>
      <c r="N225" s="152">
        <f t="shared" si="7"/>
        <v>1691.781644</v>
      </c>
      <c r="O225" s="152">
        <f t="shared" si="8"/>
        <v>142376.1179</v>
      </c>
    </row>
    <row r="226">
      <c r="E226" s="150">
        <v>221.0</v>
      </c>
      <c r="F226" s="152">
        <f t="shared" si="1"/>
        <v>555.5555556</v>
      </c>
      <c r="G226" s="152">
        <f t="shared" si="2"/>
        <v>620.2109222</v>
      </c>
      <c r="H226" s="152">
        <f t="shared" si="3"/>
        <v>1175.766478</v>
      </c>
      <c r="I226" s="152">
        <f t="shared" si="4"/>
        <v>77222.22222</v>
      </c>
      <c r="J226" s="71"/>
      <c r="K226" s="153">
        <v>221.0</v>
      </c>
      <c r="L226" s="152">
        <f t="shared" si="5"/>
        <v>556.4544866</v>
      </c>
      <c r="M226" s="152">
        <f t="shared" si="6"/>
        <v>1135.327158</v>
      </c>
      <c r="N226" s="152">
        <f t="shared" si="7"/>
        <v>1691.781644</v>
      </c>
      <c r="O226" s="152">
        <f t="shared" si="8"/>
        <v>141819.6634</v>
      </c>
    </row>
    <row r="227">
      <c r="E227" s="150">
        <v>222.0</v>
      </c>
      <c r="F227" s="152">
        <f t="shared" si="1"/>
        <v>555.5555556</v>
      </c>
      <c r="G227" s="152">
        <f t="shared" si="2"/>
        <v>615.7808442</v>
      </c>
      <c r="H227" s="152">
        <f t="shared" si="3"/>
        <v>1171.3364</v>
      </c>
      <c r="I227" s="152">
        <f t="shared" si="4"/>
        <v>76666.66667</v>
      </c>
      <c r="J227" s="71"/>
      <c r="K227" s="153">
        <v>222.0</v>
      </c>
      <c r="L227" s="152">
        <f t="shared" si="5"/>
        <v>560.8917328</v>
      </c>
      <c r="M227" s="152">
        <f t="shared" si="6"/>
        <v>1130.889911</v>
      </c>
      <c r="N227" s="152">
        <f t="shared" si="7"/>
        <v>1691.781644</v>
      </c>
      <c r="O227" s="152">
        <f t="shared" si="8"/>
        <v>141258.7717</v>
      </c>
    </row>
    <row r="228">
      <c r="E228" s="150">
        <v>223.0</v>
      </c>
      <c r="F228" s="152">
        <f t="shared" si="1"/>
        <v>555.5555556</v>
      </c>
      <c r="G228" s="152">
        <f t="shared" si="2"/>
        <v>611.3507662</v>
      </c>
      <c r="H228" s="152">
        <f t="shared" si="3"/>
        <v>1166.906322</v>
      </c>
      <c r="I228" s="152">
        <f t="shared" si="4"/>
        <v>76111.11111</v>
      </c>
      <c r="J228" s="71"/>
      <c r="K228" s="153">
        <v>223.0</v>
      </c>
      <c r="L228" s="152">
        <f t="shared" si="5"/>
        <v>565.3643623</v>
      </c>
      <c r="M228" s="152">
        <f t="shared" si="6"/>
        <v>1126.417282</v>
      </c>
      <c r="N228" s="152">
        <f t="shared" si="7"/>
        <v>1691.781644</v>
      </c>
      <c r="O228" s="152">
        <f t="shared" si="8"/>
        <v>140693.4073</v>
      </c>
    </row>
    <row r="229">
      <c r="E229" s="150">
        <v>224.0</v>
      </c>
      <c r="F229" s="152">
        <f t="shared" si="1"/>
        <v>555.5555556</v>
      </c>
      <c r="G229" s="152">
        <f t="shared" si="2"/>
        <v>606.9206882</v>
      </c>
      <c r="H229" s="152">
        <f t="shared" si="3"/>
        <v>1162.476244</v>
      </c>
      <c r="I229" s="152">
        <f t="shared" si="4"/>
        <v>75555.55556</v>
      </c>
      <c r="J229" s="71"/>
      <c r="K229" s="153">
        <v>224.0</v>
      </c>
      <c r="L229" s="152">
        <f t="shared" si="5"/>
        <v>569.8726571</v>
      </c>
      <c r="M229" s="152">
        <f t="shared" si="6"/>
        <v>1121.908987</v>
      </c>
      <c r="N229" s="152">
        <f t="shared" si="7"/>
        <v>1691.781644</v>
      </c>
      <c r="O229" s="152">
        <f t="shared" si="8"/>
        <v>140123.5346</v>
      </c>
    </row>
    <row r="230">
      <c r="E230" s="150">
        <v>225.0</v>
      </c>
      <c r="F230" s="152">
        <f t="shared" si="1"/>
        <v>555.5555556</v>
      </c>
      <c r="G230" s="152">
        <f t="shared" si="2"/>
        <v>602.4906102</v>
      </c>
      <c r="H230" s="152">
        <f t="shared" si="3"/>
        <v>1158.046166</v>
      </c>
      <c r="I230" s="152">
        <f t="shared" si="4"/>
        <v>75000</v>
      </c>
      <c r="J230" s="71"/>
      <c r="K230" s="153">
        <v>225.0</v>
      </c>
      <c r="L230" s="152">
        <f t="shared" si="5"/>
        <v>574.4169017</v>
      </c>
      <c r="M230" s="152">
        <f t="shared" si="6"/>
        <v>1117.364743</v>
      </c>
      <c r="N230" s="152">
        <f t="shared" si="7"/>
        <v>1691.781644</v>
      </c>
      <c r="O230" s="152">
        <f t="shared" si="8"/>
        <v>139549.1177</v>
      </c>
    </row>
    <row r="231">
      <c r="E231" s="150">
        <v>226.0</v>
      </c>
      <c r="F231" s="152">
        <f t="shared" si="1"/>
        <v>555.5555556</v>
      </c>
      <c r="G231" s="152">
        <f t="shared" si="2"/>
        <v>598.0605322</v>
      </c>
      <c r="H231" s="152">
        <f t="shared" si="3"/>
        <v>1153.616088</v>
      </c>
      <c r="I231" s="152">
        <f t="shared" si="4"/>
        <v>74444.44444</v>
      </c>
      <c r="J231" s="71"/>
      <c r="K231" s="153">
        <v>226.0</v>
      </c>
      <c r="L231" s="152">
        <f t="shared" si="5"/>
        <v>578.9973827</v>
      </c>
      <c r="M231" s="152">
        <f t="shared" si="6"/>
        <v>1112.784262</v>
      </c>
      <c r="N231" s="152">
        <f t="shared" si="7"/>
        <v>1691.781644</v>
      </c>
      <c r="O231" s="152">
        <f t="shared" si="8"/>
        <v>138970.1204</v>
      </c>
    </row>
    <row r="232">
      <c r="E232" s="150">
        <v>227.0</v>
      </c>
      <c r="F232" s="152">
        <f t="shared" si="1"/>
        <v>555.5555556</v>
      </c>
      <c r="G232" s="152">
        <f t="shared" si="2"/>
        <v>593.6304542</v>
      </c>
      <c r="H232" s="152">
        <f t="shared" si="3"/>
        <v>1149.18601</v>
      </c>
      <c r="I232" s="152">
        <f t="shared" si="4"/>
        <v>73888.88889</v>
      </c>
      <c r="J232" s="71"/>
      <c r="K232" s="153">
        <v>227.0</v>
      </c>
      <c r="L232" s="152">
        <f t="shared" si="5"/>
        <v>583.6143892</v>
      </c>
      <c r="M232" s="152">
        <f t="shared" si="6"/>
        <v>1108.167255</v>
      </c>
      <c r="N232" s="152">
        <f t="shared" si="7"/>
        <v>1691.781644</v>
      </c>
      <c r="O232" s="152">
        <f t="shared" si="8"/>
        <v>138386.506</v>
      </c>
    </row>
    <row r="233">
      <c r="E233" s="150">
        <v>228.0</v>
      </c>
      <c r="F233" s="152">
        <f t="shared" si="1"/>
        <v>555.5555556</v>
      </c>
      <c r="G233" s="152">
        <f t="shared" si="2"/>
        <v>589.2003761</v>
      </c>
      <c r="H233" s="152">
        <f t="shared" si="3"/>
        <v>1144.755932</v>
      </c>
      <c r="I233" s="152">
        <f t="shared" si="4"/>
        <v>73333.33333</v>
      </c>
      <c r="J233" s="71"/>
      <c r="K233" s="153">
        <v>228.0</v>
      </c>
      <c r="L233" s="152">
        <f t="shared" si="5"/>
        <v>588.2682123</v>
      </c>
      <c r="M233" s="152">
        <f t="shared" si="6"/>
        <v>1103.513432</v>
      </c>
      <c r="N233" s="152">
        <f t="shared" si="7"/>
        <v>1691.781644</v>
      </c>
      <c r="O233" s="152">
        <f t="shared" si="8"/>
        <v>137798.2378</v>
      </c>
    </row>
    <row r="234">
      <c r="E234" s="150">
        <v>229.0</v>
      </c>
      <c r="F234" s="152">
        <f t="shared" si="1"/>
        <v>555.5555556</v>
      </c>
      <c r="G234" s="152">
        <f t="shared" si="2"/>
        <v>584.7702981</v>
      </c>
      <c r="H234" s="152">
        <f t="shared" si="3"/>
        <v>1140.325854</v>
      </c>
      <c r="I234" s="152">
        <f t="shared" si="4"/>
        <v>72777.77778</v>
      </c>
      <c r="J234" s="71"/>
      <c r="K234" s="153">
        <v>229.0</v>
      </c>
      <c r="L234" s="152">
        <f t="shared" si="5"/>
        <v>592.9591456</v>
      </c>
      <c r="M234" s="152">
        <f t="shared" si="6"/>
        <v>1098.822499</v>
      </c>
      <c r="N234" s="152">
        <f t="shared" si="7"/>
        <v>1691.781644</v>
      </c>
      <c r="O234" s="152">
        <f t="shared" si="8"/>
        <v>137205.2786</v>
      </c>
    </row>
    <row r="235">
      <c r="E235" s="150">
        <v>230.0</v>
      </c>
      <c r="F235" s="152">
        <f t="shared" si="1"/>
        <v>555.5555556</v>
      </c>
      <c r="G235" s="152">
        <f t="shared" si="2"/>
        <v>580.3402201</v>
      </c>
      <c r="H235" s="152">
        <f t="shared" si="3"/>
        <v>1135.895776</v>
      </c>
      <c r="I235" s="152">
        <f t="shared" si="4"/>
        <v>72222.22222</v>
      </c>
      <c r="J235" s="71"/>
      <c r="K235" s="153">
        <v>230.0</v>
      </c>
      <c r="L235" s="152">
        <f t="shared" si="5"/>
        <v>597.6874851</v>
      </c>
      <c r="M235" s="152">
        <f t="shared" si="6"/>
        <v>1094.094159</v>
      </c>
      <c r="N235" s="152">
        <f t="shared" si="7"/>
        <v>1691.781644</v>
      </c>
      <c r="O235" s="152">
        <f t="shared" si="8"/>
        <v>136607.5911</v>
      </c>
    </row>
    <row r="236">
      <c r="E236" s="150">
        <v>231.0</v>
      </c>
      <c r="F236" s="152">
        <f t="shared" si="1"/>
        <v>555.5555556</v>
      </c>
      <c r="G236" s="152">
        <f t="shared" si="2"/>
        <v>575.9101421</v>
      </c>
      <c r="H236" s="152">
        <f t="shared" si="3"/>
        <v>1131.465698</v>
      </c>
      <c r="I236" s="152">
        <f t="shared" si="4"/>
        <v>71666.66667</v>
      </c>
      <c r="J236" s="71"/>
      <c r="K236" s="153">
        <v>231.0</v>
      </c>
      <c r="L236" s="152">
        <f t="shared" si="5"/>
        <v>602.453529</v>
      </c>
      <c r="M236" s="152">
        <f t="shared" si="6"/>
        <v>1089.328115</v>
      </c>
      <c r="N236" s="152">
        <f t="shared" si="7"/>
        <v>1691.781644</v>
      </c>
      <c r="O236" s="152">
        <f t="shared" si="8"/>
        <v>136005.1376</v>
      </c>
    </row>
    <row r="237">
      <c r="E237" s="150">
        <v>232.0</v>
      </c>
      <c r="F237" s="152">
        <f t="shared" si="1"/>
        <v>555.5555556</v>
      </c>
      <c r="G237" s="152">
        <f t="shared" si="2"/>
        <v>571.4800641</v>
      </c>
      <c r="H237" s="152">
        <f t="shared" si="3"/>
        <v>1127.03562</v>
      </c>
      <c r="I237" s="152">
        <f t="shared" si="4"/>
        <v>71111.11111</v>
      </c>
      <c r="J237" s="71"/>
      <c r="K237" s="153">
        <v>232.0</v>
      </c>
      <c r="L237" s="152">
        <f t="shared" si="5"/>
        <v>607.2575781</v>
      </c>
      <c r="M237" s="152">
        <f t="shared" si="6"/>
        <v>1084.524066</v>
      </c>
      <c r="N237" s="152">
        <f t="shared" si="7"/>
        <v>1691.781644</v>
      </c>
      <c r="O237" s="152">
        <f t="shared" si="8"/>
        <v>135397.88</v>
      </c>
    </row>
    <row r="238">
      <c r="E238" s="150">
        <v>233.0</v>
      </c>
      <c r="F238" s="152">
        <f t="shared" si="1"/>
        <v>555.5555556</v>
      </c>
      <c r="G238" s="152">
        <f t="shared" si="2"/>
        <v>567.0499861</v>
      </c>
      <c r="H238" s="152">
        <f t="shared" si="3"/>
        <v>1122.605542</v>
      </c>
      <c r="I238" s="152">
        <f t="shared" si="4"/>
        <v>70555.55556</v>
      </c>
      <c r="J238" s="71"/>
      <c r="K238" s="153">
        <v>233.0</v>
      </c>
      <c r="L238" s="152">
        <f t="shared" si="5"/>
        <v>612.0999353</v>
      </c>
      <c r="M238" s="152">
        <f t="shared" si="6"/>
        <v>1079.681709</v>
      </c>
      <c r="N238" s="152">
        <f t="shared" si="7"/>
        <v>1691.781644</v>
      </c>
      <c r="O238" s="152">
        <f t="shared" si="8"/>
        <v>134785.7801</v>
      </c>
    </row>
    <row r="239">
      <c r="E239" s="150">
        <v>234.0</v>
      </c>
      <c r="F239" s="152">
        <f t="shared" si="1"/>
        <v>555.5555556</v>
      </c>
      <c r="G239" s="152">
        <f t="shared" si="2"/>
        <v>562.619908</v>
      </c>
      <c r="H239" s="152">
        <f t="shared" si="3"/>
        <v>1118.175464</v>
      </c>
      <c r="I239" s="152">
        <f t="shared" si="4"/>
        <v>70000</v>
      </c>
      <c r="J239" s="71"/>
      <c r="K239" s="153">
        <v>234.0</v>
      </c>
      <c r="L239" s="152">
        <f t="shared" si="5"/>
        <v>616.9809061</v>
      </c>
      <c r="M239" s="152">
        <f t="shared" si="6"/>
        <v>1074.800738</v>
      </c>
      <c r="N239" s="152">
        <f t="shared" si="7"/>
        <v>1691.781644</v>
      </c>
      <c r="O239" s="152">
        <f t="shared" si="8"/>
        <v>134168.7992</v>
      </c>
    </row>
    <row r="240">
      <c r="E240" s="150">
        <v>235.0</v>
      </c>
      <c r="F240" s="152">
        <f t="shared" si="1"/>
        <v>555.5555556</v>
      </c>
      <c r="G240" s="152">
        <f t="shared" si="2"/>
        <v>558.18983</v>
      </c>
      <c r="H240" s="152">
        <f t="shared" si="3"/>
        <v>1113.745386</v>
      </c>
      <c r="I240" s="152">
        <f t="shared" si="4"/>
        <v>69444.44444</v>
      </c>
      <c r="J240" s="71"/>
      <c r="K240" s="153">
        <v>235.0</v>
      </c>
      <c r="L240" s="152">
        <f t="shared" si="5"/>
        <v>621.9007985</v>
      </c>
      <c r="M240" s="152">
        <f t="shared" si="6"/>
        <v>1069.880846</v>
      </c>
      <c r="N240" s="152">
        <f t="shared" si="7"/>
        <v>1691.781644</v>
      </c>
      <c r="O240" s="152">
        <f t="shared" si="8"/>
        <v>133546.8984</v>
      </c>
    </row>
    <row r="241">
      <c r="E241" s="150">
        <v>236.0</v>
      </c>
      <c r="F241" s="152">
        <f t="shared" si="1"/>
        <v>555.5555556</v>
      </c>
      <c r="G241" s="152">
        <f t="shared" si="2"/>
        <v>553.759752</v>
      </c>
      <c r="H241" s="152">
        <f t="shared" si="3"/>
        <v>1109.315308</v>
      </c>
      <c r="I241" s="152">
        <f t="shared" si="4"/>
        <v>68888.88889</v>
      </c>
      <c r="J241" s="71"/>
      <c r="K241" s="153">
        <v>236.0</v>
      </c>
      <c r="L241" s="152">
        <f t="shared" si="5"/>
        <v>626.8599228</v>
      </c>
      <c r="M241" s="152">
        <f t="shared" si="6"/>
        <v>1064.921722</v>
      </c>
      <c r="N241" s="152">
        <f t="shared" si="7"/>
        <v>1691.781644</v>
      </c>
      <c r="O241" s="152">
        <f t="shared" si="8"/>
        <v>132920.0385</v>
      </c>
    </row>
    <row r="242">
      <c r="E242" s="150">
        <v>237.0</v>
      </c>
      <c r="F242" s="152">
        <f t="shared" si="1"/>
        <v>555.5555556</v>
      </c>
      <c r="G242" s="152">
        <f t="shared" si="2"/>
        <v>549.329674</v>
      </c>
      <c r="H242" s="152">
        <f t="shared" si="3"/>
        <v>1104.88523</v>
      </c>
      <c r="I242" s="152">
        <f t="shared" si="4"/>
        <v>68333.33333</v>
      </c>
      <c r="J242" s="71"/>
      <c r="K242" s="153">
        <v>237.0</v>
      </c>
      <c r="L242" s="152">
        <f t="shared" si="5"/>
        <v>631.8585918</v>
      </c>
      <c r="M242" s="152">
        <f t="shared" si="6"/>
        <v>1059.923052</v>
      </c>
      <c r="N242" s="152">
        <f t="shared" si="7"/>
        <v>1691.781644</v>
      </c>
      <c r="O242" s="152">
        <f t="shared" si="8"/>
        <v>132288.1799</v>
      </c>
    </row>
    <row r="243">
      <c r="E243" s="150">
        <v>238.0</v>
      </c>
      <c r="F243" s="152">
        <f t="shared" si="1"/>
        <v>555.5555556</v>
      </c>
      <c r="G243" s="152">
        <f t="shared" si="2"/>
        <v>544.899596</v>
      </c>
      <c r="H243" s="152">
        <f t="shared" si="3"/>
        <v>1100.455152</v>
      </c>
      <c r="I243" s="152">
        <f t="shared" si="4"/>
        <v>67777.77778</v>
      </c>
      <c r="J243" s="71"/>
      <c r="K243" s="153">
        <v>238.0</v>
      </c>
      <c r="L243" s="152">
        <f t="shared" si="5"/>
        <v>636.897121</v>
      </c>
      <c r="M243" s="152">
        <f t="shared" si="6"/>
        <v>1054.884523</v>
      </c>
      <c r="N243" s="152">
        <f t="shared" si="7"/>
        <v>1691.781644</v>
      </c>
      <c r="O243" s="152">
        <f t="shared" si="8"/>
        <v>131651.2827</v>
      </c>
    </row>
    <row r="244">
      <c r="E244" s="150">
        <v>239.0</v>
      </c>
      <c r="F244" s="152">
        <f t="shared" si="1"/>
        <v>555.5555556</v>
      </c>
      <c r="G244" s="152">
        <f t="shared" si="2"/>
        <v>540.469518</v>
      </c>
      <c r="H244" s="152">
        <f t="shared" si="3"/>
        <v>1096.025074</v>
      </c>
      <c r="I244" s="152">
        <f t="shared" si="4"/>
        <v>67222.22222</v>
      </c>
      <c r="J244" s="71"/>
      <c r="K244" s="153">
        <v>239.0</v>
      </c>
      <c r="L244" s="152">
        <f t="shared" si="5"/>
        <v>641.9758281</v>
      </c>
      <c r="M244" s="152">
        <f t="shared" si="6"/>
        <v>1049.805816</v>
      </c>
      <c r="N244" s="152">
        <f t="shared" si="7"/>
        <v>1691.781644</v>
      </c>
      <c r="O244" s="152">
        <f t="shared" si="8"/>
        <v>131009.3069</v>
      </c>
    </row>
    <row r="245">
      <c r="E245" s="150">
        <v>240.0</v>
      </c>
      <c r="F245" s="152">
        <f t="shared" si="1"/>
        <v>555.5555556</v>
      </c>
      <c r="G245" s="152">
        <f t="shared" si="2"/>
        <v>536.0394399</v>
      </c>
      <c r="H245" s="152">
        <f t="shared" si="3"/>
        <v>1091.594995</v>
      </c>
      <c r="I245" s="152">
        <f t="shared" si="4"/>
        <v>66666.66667</v>
      </c>
      <c r="J245" s="71"/>
      <c r="K245" s="153">
        <v>240.0</v>
      </c>
      <c r="L245" s="152">
        <f t="shared" si="5"/>
        <v>647.0950335</v>
      </c>
      <c r="M245" s="152">
        <f t="shared" si="6"/>
        <v>1044.686611</v>
      </c>
      <c r="N245" s="152">
        <f t="shared" si="7"/>
        <v>1691.781644</v>
      </c>
      <c r="O245" s="152">
        <f t="shared" si="8"/>
        <v>130362.2119</v>
      </c>
    </row>
    <row r="246">
      <c r="E246" s="150">
        <v>241.0</v>
      </c>
      <c r="F246" s="152">
        <f t="shared" si="1"/>
        <v>555.5555556</v>
      </c>
      <c r="G246" s="152">
        <f t="shared" si="2"/>
        <v>531.6093619</v>
      </c>
      <c r="H246" s="152">
        <f t="shared" si="3"/>
        <v>1087.164917</v>
      </c>
      <c r="I246" s="152">
        <f t="shared" si="4"/>
        <v>66111.11111</v>
      </c>
      <c r="J246" s="71"/>
      <c r="K246" s="153">
        <v>241.0</v>
      </c>
      <c r="L246" s="152">
        <f t="shared" si="5"/>
        <v>652.2550601</v>
      </c>
      <c r="M246" s="152">
        <f t="shared" si="6"/>
        <v>1039.526584</v>
      </c>
      <c r="N246" s="152">
        <f t="shared" si="7"/>
        <v>1691.781644</v>
      </c>
      <c r="O246" s="152">
        <f t="shared" si="8"/>
        <v>129709.9568</v>
      </c>
    </row>
    <row r="247">
      <c r="E247" s="150">
        <v>242.0</v>
      </c>
      <c r="F247" s="152">
        <f t="shared" si="1"/>
        <v>555.5555556</v>
      </c>
      <c r="G247" s="152">
        <f t="shared" si="2"/>
        <v>527.1792839</v>
      </c>
      <c r="H247" s="152">
        <f t="shared" si="3"/>
        <v>1082.734839</v>
      </c>
      <c r="I247" s="152">
        <f t="shared" si="4"/>
        <v>65555.55556</v>
      </c>
      <c r="J247" s="71"/>
      <c r="K247" s="153">
        <v>242.0</v>
      </c>
      <c r="L247" s="152">
        <f t="shared" si="5"/>
        <v>657.4562336</v>
      </c>
      <c r="M247" s="152">
        <f t="shared" si="6"/>
        <v>1034.325411</v>
      </c>
      <c r="N247" s="152">
        <f t="shared" si="7"/>
        <v>1691.781644</v>
      </c>
      <c r="O247" s="152">
        <f t="shared" si="8"/>
        <v>129052.5006</v>
      </c>
    </row>
    <row r="248">
      <c r="E248" s="150">
        <v>243.0</v>
      </c>
      <c r="F248" s="152">
        <f t="shared" si="1"/>
        <v>555.5555556</v>
      </c>
      <c r="G248" s="152">
        <f t="shared" si="2"/>
        <v>522.7492059</v>
      </c>
      <c r="H248" s="152">
        <f t="shared" si="3"/>
        <v>1078.304761</v>
      </c>
      <c r="I248" s="152">
        <f t="shared" si="4"/>
        <v>65000</v>
      </c>
      <c r="J248" s="71"/>
      <c r="K248" s="153">
        <v>243.0</v>
      </c>
      <c r="L248" s="152">
        <f t="shared" si="5"/>
        <v>662.6988819</v>
      </c>
      <c r="M248" s="152">
        <f t="shared" si="6"/>
        <v>1029.082762</v>
      </c>
      <c r="N248" s="152">
        <f t="shared" si="7"/>
        <v>1691.781644</v>
      </c>
      <c r="O248" s="152">
        <f t="shared" si="8"/>
        <v>128389.8017</v>
      </c>
    </row>
    <row r="249">
      <c r="E249" s="150">
        <v>244.0</v>
      </c>
      <c r="F249" s="152">
        <f t="shared" si="1"/>
        <v>555.5555556</v>
      </c>
      <c r="G249" s="152">
        <f t="shared" si="2"/>
        <v>518.3191279</v>
      </c>
      <c r="H249" s="152">
        <f t="shared" si="3"/>
        <v>1073.874683</v>
      </c>
      <c r="I249" s="152">
        <f t="shared" si="4"/>
        <v>64444.44444</v>
      </c>
      <c r="J249" s="71"/>
      <c r="K249" s="153">
        <v>244.0</v>
      </c>
      <c r="L249" s="152">
        <f t="shared" si="5"/>
        <v>667.9833359</v>
      </c>
      <c r="M249" s="152">
        <f t="shared" si="6"/>
        <v>1023.798308</v>
      </c>
      <c r="N249" s="152">
        <f t="shared" si="7"/>
        <v>1691.781644</v>
      </c>
      <c r="O249" s="152">
        <f t="shared" si="8"/>
        <v>127721.8184</v>
      </c>
    </row>
    <row r="250">
      <c r="E250" s="150">
        <v>245.0</v>
      </c>
      <c r="F250" s="152">
        <f t="shared" si="1"/>
        <v>555.5555556</v>
      </c>
      <c r="G250" s="152">
        <f t="shared" si="2"/>
        <v>513.8890499</v>
      </c>
      <c r="H250" s="152">
        <f t="shared" si="3"/>
        <v>1069.444605</v>
      </c>
      <c r="I250" s="152">
        <f t="shared" si="4"/>
        <v>63888.88889</v>
      </c>
      <c r="J250" s="71"/>
      <c r="K250" s="153">
        <v>245.0</v>
      </c>
      <c r="L250" s="152">
        <f t="shared" si="5"/>
        <v>673.3099288</v>
      </c>
      <c r="M250" s="152">
        <f t="shared" si="6"/>
        <v>1018.471716</v>
      </c>
      <c r="N250" s="152">
        <f t="shared" si="7"/>
        <v>1691.781644</v>
      </c>
      <c r="O250" s="152">
        <f t="shared" si="8"/>
        <v>127048.5084</v>
      </c>
    </row>
    <row r="251">
      <c r="E251" s="150">
        <v>246.0</v>
      </c>
      <c r="F251" s="152">
        <f t="shared" si="1"/>
        <v>555.5555556</v>
      </c>
      <c r="G251" s="152">
        <f t="shared" si="2"/>
        <v>509.4589718</v>
      </c>
      <c r="H251" s="152">
        <f t="shared" si="3"/>
        <v>1065.014527</v>
      </c>
      <c r="I251" s="152">
        <f t="shared" si="4"/>
        <v>63333.33333</v>
      </c>
      <c r="J251" s="71"/>
      <c r="K251" s="153">
        <v>246.0</v>
      </c>
      <c r="L251" s="152">
        <f t="shared" si="5"/>
        <v>678.6789967</v>
      </c>
      <c r="M251" s="152">
        <f t="shared" si="6"/>
        <v>1013.102648</v>
      </c>
      <c r="N251" s="152">
        <f t="shared" si="7"/>
        <v>1691.781644</v>
      </c>
      <c r="O251" s="152">
        <f t="shared" si="8"/>
        <v>126369.8294</v>
      </c>
    </row>
    <row r="252">
      <c r="E252" s="150">
        <v>247.0</v>
      </c>
      <c r="F252" s="152">
        <f t="shared" si="1"/>
        <v>555.5555556</v>
      </c>
      <c r="G252" s="152">
        <f t="shared" si="2"/>
        <v>505.0288938</v>
      </c>
      <c r="H252" s="152">
        <f t="shared" si="3"/>
        <v>1060.584449</v>
      </c>
      <c r="I252" s="152">
        <f t="shared" si="4"/>
        <v>62777.77778</v>
      </c>
      <c r="J252" s="71"/>
      <c r="K252" s="153">
        <v>247.0</v>
      </c>
      <c r="L252" s="152">
        <f t="shared" si="5"/>
        <v>684.0908783</v>
      </c>
      <c r="M252" s="152">
        <f t="shared" si="6"/>
        <v>1007.690766</v>
      </c>
      <c r="N252" s="152">
        <f t="shared" si="7"/>
        <v>1691.781644</v>
      </c>
      <c r="O252" s="152">
        <f t="shared" si="8"/>
        <v>125685.7386</v>
      </c>
    </row>
    <row r="253">
      <c r="E253" s="150">
        <v>248.0</v>
      </c>
      <c r="F253" s="152">
        <f t="shared" si="1"/>
        <v>555.5555556</v>
      </c>
      <c r="G253" s="152">
        <f t="shared" si="2"/>
        <v>500.5988158</v>
      </c>
      <c r="H253" s="152">
        <f t="shared" si="3"/>
        <v>1056.154371</v>
      </c>
      <c r="I253" s="152">
        <f t="shared" si="4"/>
        <v>62222.22222</v>
      </c>
      <c r="J253" s="71"/>
      <c r="K253" s="153">
        <v>248.0</v>
      </c>
      <c r="L253" s="152">
        <f t="shared" si="5"/>
        <v>689.5459151</v>
      </c>
      <c r="M253" s="152">
        <f t="shared" si="6"/>
        <v>1002.235729</v>
      </c>
      <c r="N253" s="152">
        <f t="shared" si="7"/>
        <v>1691.781644</v>
      </c>
      <c r="O253" s="152">
        <f t="shared" si="8"/>
        <v>124996.1927</v>
      </c>
    </row>
    <row r="254">
      <c r="E254" s="150">
        <v>249.0</v>
      </c>
      <c r="F254" s="152">
        <f t="shared" si="1"/>
        <v>555.5555556</v>
      </c>
      <c r="G254" s="152">
        <f t="shared" si="2"/>
        <v>496.1687378</v>
      </c>
      <c r="H254" s="152">
        <f t="shared" si="3"/>
        <v>1051.724293</v>
      </c>
      <c r="I254" s="152">
        <f t="shared" si="4"/>
        <v>61666.66667</v>
      </c>
      <c r="J254" s="71"/>
      <c r="K254" s="153">
        <v>249.0</v>
      </c>
      <c r="L254" s="152">
        <f t="shared" si="5"/>
        <v>695.044451</v>
      </c>
      <c r="M254" s="152">
        <f t="shared" si="6"/>
        <v>996.7371933</v>
      </c>
      <c r="N254" s="152">
        <f t="shared" si="7"/>
        <v>1691.781644</v>
      </c>
      <c r="O254" s="152">
        <f t="shared" si="8"/>
        <v>124301.1482</v>
      </c>
    </row>
    <row r="255">
      <c r="E255" s="150">
        <v>250.0</v>
      </c>
      <c r="F255" s="152">
        <f t="shared" si="1"/>
        <v>555.5555556</v>
      </c>
      <c r="G255" s="152">
        <f t="shared" si="2"/>
        <v>491.7386598</v>
      </c>
      <c r="H255" s="152">
        <f t="shared" si="3"/>
        <v>1047.294215</v>
      </c>
      <c r="I255" s="152">
        <f t="shared" si="4"/>
        <v>61111.11111</v>
      </c>
      <c r="J255" s="71"/>
      <c r="K255" s="153">
        <v>250.0</v>
      </c>
      <c r="L255" s="152">
        <f t="shared" si="5"/>
        <v>700.5868331</v>
      </c>
      <c r="M255" s="152">
        <f t="shared" si="6"/>
        <v>991.1948112</v>
      </c>
      <c r="N255" s="152">
        <f t="shared" si="7"/>
        <v>1691.781644</v>
      </c>
      <c r="O255" s="152">
        <f t="shared" si="8"/>
        <v>123600.5614</v>
      </c>
    </row>
    <row r="256">
      <c r="E256" s="150">
        <v>251.0</v>
      </c>
      <c r="F256" s="152">
        <f t="shared" si="1"/>
        <v>555.5555556</v>
      </c>
      <c r="G256" s="152">
        <f t="shared" si="2"/>
        <v>487.3085818</v>
      </c>
      <c r="H256" s="152">
        <f t="shared" si="3"/>
        <v>1042.864137</v>
      </c>
      <c r="I256" s="152">
        <f t="shared" si="4"/>
        <v>60555.55556</v>
      </c>
      <c r="J256" s="71"/>
      <c r="K256" s="153">
        <v>251.0</v>
      </c>
      <c r="L256" s="152">
        <f t="shared" si="5"/>
        <v>706.1734109</v>
      </c>
      <c r="M256" s="152">
        <f t="shared" si="6"/>
        <v>985.6082334</v>
      </c>
      <c r="N256" s="152">
        <f t="shared" si="7"/>
        <v>1691.781644</v>
      </c>
      <c r="O256" s="152">
        <f t="shared" si="8"/>
        <v>122894.388</v>
      </c>
    </row>
    <row r="257">
      <c r="E257" s="150">
        <v>252.0</v>
      </c>
      <c r="F257" s="152">
        <f t="shared" si="1"/>
        <v>555.5555556</v>
      </c>
      <c r="G257" s="152">
        <f t="shared" si="2"/>
        <v>482.8785038</v>
      </c>
      <c r="H257" s="152">
        <f t="shared" si="3"/>
        <v>1038.434059</v>
      </c>
      <c r="I257" s="152">
        <f t="shared" si="4"/>
        <v>60000</v>
      </c>
      <c r="J257" s="71"/>
      <c r="K257" s="153">
        <v>252.0</v>
      </c>
      <c r="L257" s="152">
        <f t="shared" si="5"/>
        <v>711.8045368</v>
      </c>
      <c r="M257" s="152">
        <f t="shared" si="6"/>
        <v>979.9771075</v>
      </c>
      <c r="N257" s="152">
        <f t="shared" si="7"/>
        <v>1691.781644</v>
      </c>
      <c r="O257" s="152">
        <f t="shared" si="8"/>
        <v>122182.5834</v>
      </c>
    </row>
    <row r="258">
      <c r="E258" s="150">
        <v>253.0</v>
      </c>
      <c r="F258" s="152">
        <f t="shared" si="1"/>
        <v>555.5555556</v>
      </c>
      <c r="G258" s="152">
        <f t="shared" si="2"/>
        <v>478.4484257</v>
      </c>
      <c r="H258" s="152">
        <f t="shared" si="3"/>
        <v>1034.003981</v>
      </c>
      <c r="I258" s="152">
        <f t="shared" si="4"/>
        <v>59444.44444</v>
      </c>
      <c r="J258" s="71"/>
      <c r="K258" s="153">
        <v>253.0</v>
      </c>
      <c r="L258" s="152">
        <f t="shared" si="5"/>
        <v>717.4805662</v>
      </c>
      <c r="M258" s="152">
        <f t="shared" si="6"/>
        <v>974.3010782</v>
      </c>
      <c r="N258" s="152">
        <f t="shared" si="7"/>
        <v>1691.781644</v>
      </c>
      <c r="O258" s="152">
        <f t="shared" si="8"/>
        <v>121465.1029</v>
      </c>
    </row>
    <row r="259">
      <c r="E259" s="150">
        <v>254.0</v>
      </c>
      <c r="F259" s="152">
        <f t="shared" si="1"/>
        <v>555.5555556</v>
      </c>
      <c r="G259" s="152">
        <f t="shared" si="2"/>
        <v>474.0183477</v>
      </c>
      <c r="H259" s="152">
        <f t="shared" si="3"/>
        <v>1029.573903</v>
      </c>
      <c r="I259" s="152">
        <f t="shared" si="4"/>
        <v>58888.88889</v>
      </c>
      <c r="J259" s="71"/>
      <c r="K259" s="153">
        <v>254.0</v>
      </c>
      <c r="L259" s="152">
        <f t="shared" si="5"/>
        <v>723.201857</v>
      </c>
      <c r="M259" s="152">
        <f t="shared" si="6"/>
        <v>968.5797874</v>
      </c>
      <c r="N259" s="152">
        <f t="shared" si="7"/>
        <v>1691.781644</v>
      </c>
      <c r="O259" s="152">
        <f t="shared" si="8"/>
        <v>120741.901</v>
      </c>
    </row>
    <row r="260">
      <c r="E260" s="150">
        <v>255.0</v>
      </c>
      <c r="F260" s="152">
        <f t="shared" si="1"/>
        <v>555.5555556</v>
      </c>
      <c r="G260" s="152">
        <f t="shared" si="2"/>
        <v>469.5882697</v>
      </c>
      <c r="H260" s="152">
        <f t="shared" si="3"/>
        <v>1025.143825</v>
      </c>
      <c r="I260" s="152">
        <f t="shared" si="4"/>
        <v>58333.33333</v>
      </c>
      <c r="J260" s="71"/>
      <c r="K260" s="153">
        <v>255.0</v>
      </c>
      <c r="L260" s="152">
        <f t="shared" si="5"/>
        <v>728.9687701</v>
      </c>
      <c r="M260" s="152">
        <f t="shared" si="6"/>
        <v>962.8128742</v>
      </c>
      <c r="N260" s="152">
        <f t="shared" si="7"/>
        <v>1691.781644</v>
      </c>
      <c r="O260" s="152">
        <f t="shared" si="8"/>
        <v>120012.9322</v>
      </c>
    </row>
    <row r="261">
      <c r="E261" s="150">
        <v>256.0</v>
      </c>
      <c r="F261" s="152">
        <f t="shared" si="1"/>
        <v>555.5555556</v>
      </c>
      <c r="G261" s="152">
        <f t="shared" si="2"/>
        <v>465.1581917</v>
      </c>
      <c r="H261" s="152">
        <f t="shared" si="3"/>
        <v>1020.713747</v>
      </c>
      <c r="I261" s="152">
        <f t="shared" si="4"/>
        <v>57777.77778</v>
      </c>
      <c r="J261" s="71"/>
      <c r="K261" s="153">
        <v>256.0</v>
      </c>
      <c r="L261" s="152">
        <f t="shared" si="5"/>
        <v>734.7816695</v>
      </c>
      <c r="M261" s="152">
        <f t="shared" si="6"/>
        <v>956.9999749</v>
      </c>
      <c r="N261" s="152">
        <f t="shared" si="7"/>
        <v>1691.781644</v>
      </c>
      <c r="O261" s="152">
        <f t="shared" si="8"/>
        <v>119278.1506</v>
      </c>
    </row>
    <row r="262">
      <c r="E262" s="150">
        <v>257.0</v>
      </c>
      <c r="F262" s="152">
        <f t="shared" si="1"/>
        <v>555.5555556</v>
      </c>
      <c r="G262" s="152">
        <f t="shared" si="2"/>
        <v>460.7281137</v>
      </c>
      <c r="H262" s="152">
        <f t="shared" si="3"/>
        <v>1016.283669</v>
      </c>
      <c r="I262" s="152">
        <f t="shared" si="4"/>
        <v>57222.22222</v>
      </c>
      <c r="J262" s="71"/>
      <c r="K262" s="153">
        <v>257.0</v>
      </c>
      <c r="L262" s="152">
        <f t="shared" si="5"/>
        <v>740.6409217</v>
      </c>
      <c r="M262" s="152">
        <f t="shared" si="6"/>
        <v>951.1407226</v>
      </c>
      <c r="N262" s="152">
        <f t="shared" si="7"/>
        <v>1691.781644</v>
      </c>
      <c r="O262" s="152">
        <f t="shared" si="8"/>
        <v>118537.5096</v>
      </c>
    </row>
    <row r="263">
      <c r="E263" s="150">
        <v>258.0</v>
      </c>
      <c r="F263" s="152">
        <f t="shared" si="1"/>
        <v>555.5555556</v>
      </c>
      <c r="G263" s="152">
        <f t="shared" si="2"/>
        <v>456.2980357</v>
      </c>
      <c r="H263" s="152">
        <f t="shared" si="3"/>
        <v>1011.853591</v>
      </c>
      <c r="I263" s="152">
        <f t="shared" si="4"/>
        <v>56666.66667</v>
      </c>
      <c r="J263" s="71"/>
      <c r="K263" s="153">
        <v>258.0</v>
      </c>
      <c r="L263" s="152">
        <f t="shared" si="5"/>
        <v>746.5468964</v>
      </c>
      <c r="M263" s="152">
        <f t="shared" si="6"/>
        <v>945.2347479</v>
      </c>
      <c r="N263" s="152">
        <f t="shared" si="7"/>
        <v>1691.781644</v>
      </c>
      <c r="O263" s="152">
        <f t="shared" si="8"/>
        <v>117790.9627</v>
      </c>
    </row>
    <row r="264">
      <c r="E264" s="150">
        <v>259.0</v>
      </c>
      <c r="F264" s="152">
        <f t="shared" si="1"/>
        <v>555.5555556</v>
      </c>
      <c r="G264" s="152">
        <f t="shared" si="2"/>
        <v>451.8679576</v>
      </c>
      <c r="H264" s="152">
        <f t="shared" si="3"/>
        <v>1007.423513</v>
      </c>
      <c r="I264" s="152">
        <f t="shared" si="4"/>
        <v>56111.11111</v>
      </c>
      <c r="J264" s="71"/>
      <c r="K264" s="153">
        <v>259.0</v>
      </c>
      <c r="L264" s="152">
        <f t="shared" si="5"/>
        <v>752.4999662</v>
      </c>
      <c r="M264" s="152">
        <f t="shared" si="6"/>
        <v>939.2816781</v>
      </c>
      <c r="N264" s="152">
        <f t="shared" si="7"/>
        <v>1691.781644</v>
      </c>
      <c r="O264" s="152">
        <f t="shared" si="8"/>
        <v>117038.4628</v>
      </c>
    </row>
    <row r="265">
      <c r="E265" s="150">
        <v>260.0</v>
      </c>
      <c r="F265" s="152">
        <f t="shared" si="1"/>
        <v>555.5555556</v>
      </c>
      <c r="G265" s="152">
        <f t="shared" si="2"/>
        <v>447.4378796</v>
      </c>
      <c r="H265" s="152">
        <f t="shared" si="3"/>
        <v>1002.993435</v>
      </c>
      <c r="I265" s="152">
        <f t="shared" si="4"/>
        <v>55555.55556</v>
      </c>
      <c r="J265" s="71"/>
      <c r="K265" s="153">
        <v>260.0</v>
      </c>
      <c r="L265" s="152">
        <f t="shared" si="5"/>
        <v>758.5005066</v>
      </c>
      <c r="M265" s="152">
        <f t="shared" si="6"/>
        <v>933.2811377</v>
      </c>
      <c r="N265" s="152">
        <f t="shared" si="7"/>
        <v>1691.781644</v>
      </c>
      <c r="O265" s="152">
        <f t="shared" si="8"/>
        <v>116279.9623</v>
      </c>
    </row>
    <row r="266">
      <c r="E266" s="150">
        <v>261.0</v>
      </c>
      <c r="F266" s="152">
        <f t="shared" si="1"/>
        <v>555.5555556</v>
      </c>
      <c r="G266" s="152">
        <f t="shared" si="2"/>
        <v>443.0078016</v>
      </c>
      <c r="H266" s="152">
        <f t="shared" si="3"/>
        <v>998.5633572</v>
      </c>
      <c r="I266" s="152">
        <f t="shared" si="4"/>
        <v>55000</v>
      </c>
      <c r="J266" s="71"/>
      <c r="K266" s="153">
        <v>261.0</v>
      </c>
      <c r="L266" s="152">
        <f t="shared" si="5"/>
        <v>764.5488961</v>
      </c>
      <c r="M266" s="152">
        <f t="shared" si="6"/>
        <v>927.2327482</v>
      </c>
      <c r="N266" s="152">
        <f t="shared" si="7"/>
        <v>1691.781644</v>
      </c>
      <c r="O266" s="152">
        <f t="shared" si="8"/>
        <v>115515.4134</v>
      </c>
    </row>
    <row r="267">
      <c r="E267" s="150">
        <v>262.0</v>
      </c>
      <c r="F267" s="152">
        <f t="shared" si="1"/>
        <v>555.5555556</v>
      </c>
      <c r="G267" s="152">
        <f t="shared" si="2"/>
        <v>438.5777236</v>
      </c>
      <c r="H267" s="152">
        <f t="shared" si="3"/>
        <v>994.1332791</v>
      </c>
      <c r="I267" s="152">
        <f t="shared" si="4"/>
        <v>54444.44444</v>
      </c>
      <c r="J267" s="71"/>
      <c r="K267" s="153">
        <v>262.0</v>
      </c>
      <c r="L267" s="152">
        <f t="shared" si="5"/>
        <v>770.6455164</v>
      </c>
      <c r="M267" s="152">
        <f t="shared" si="6"/>
        <v>921.1361279</v>
      </c>
      <c r="N267" s="152">
        <f t="shared" si="7"/>
        <v>1691.781644</v>
      </c>
      <c r="O267" s="152">
        <f t="shared" si="8"/>
        <v>114744.7679</v>
      </c>
    </row>
    <row r="268">
      <c r="E268" s="150">
        <v>263.0</v>
      </c>
      <c r="F268" s="152">
        <f t="shared" si="1"/>
        <v>555.5555556</v>
      </c>
      <c r="G268" s="152">
        <f t="shared" si="2"/>
        <v>434.1476456</v>
      </c>
      <c r="H268" s="152">
        <f t="shared" si="3"/>
        <v>989.7032011</v>
      </c>
      <c r="I268" s="152">
        <f t="shared" si="4"/>
        <v>53888.88889</v>
      </c>
      <c r="J268" s="71"/>
      <c r="K268" s="153">
        <v>263.0</v>
      </c>
      <c r="L268" s="152">
        <f t="shared" si="5"/>
        <v>776.790752</v>
      </c>
      <c r="M268" s="152">
        <f t="shared" si="6"/>
        <v>914.9908923</v>
      </c>
      <c r="N268" s="152">
        <f t="shared" si="7"/>
        <v>1691.781644</v>
      </c>
      <c r="O268" s="152">
        <f t="shared" si="8"/>
        <v>113967.9771</v>
      </c>
    </row>
    <row r="269">
      <c r="E269" s="150">
        <v>264.0</v>
      </c>
      <c r="F269" s="152">
        <f t="shared" si="1"/>
        <v>555.5555556</v>
      </c>
      <c r="G269" s="152">
        <f t="shared" si="2"/>
        <v>429.7175676</v>
      </c>
      <c r="H269" s="152">
        <f t="shared" si="3"/>
        <v>985.2731231</v>
      </c>
      <c r="I269" s="152">
        <f t="shared" si="4"/>
        <v>53333.33333</v>
      </c>
      <c r="J269" s="71"/>
      <c r="K269" s="153">
        <v>264.0</v>
      </c>
      <c r="L269" s="152">
        <f t="shared" si="5"/>
        <v>782.9849905</v>
      </c>
      <c r="M269" s="152">
        <f t="shared" si="6"/>
        <v>908.7966538</v>
      </c>
      <c r="N269" s="152">
        <f t="shared" si="7"/>
        <v>1691.781644</v>
      </c>
      <c r="O269" s="152">
        <f t="shared" si="8"/>
        <v>113184.9921</v>
      </c>
    </row>
    <row r="270">
      <c r="E270" s="150">
        <v>265.0</v>
      </c>
      <c r="F270" s="152">
        <f t="shared" si="1"/>
        <v>555.5555556</v>
      </c>
      <c r="G270" s="152">
        <f t="shared" si="2"/>
        <v>425.2874895</v>
      </c>
      <c r="H270" s="152">
        <f t="shared" si="3"/>
        <v>980.8430451</v>
      </c>
      <c r="I270" s="152">
        <f t="shared" si="4"/>
        <v>52777.77778</v>
      </c>
      <c r="J270" s="71"/>
      <c r="K270" s="153">
        <v>265.0</v>
      </c>
      <c r="L270" s="152">
        <f t="shared" si="5"/>
        <v>789.2286228</v>
      </c>
      <c r="M270" s="152">
        <f t="shared" si="6"/>
        <v>902.5530215</v>
      </c>
      <c r="N270" s="152">
        <f t="shared" si="7"/>
        <v>1691.781644</v>
      </c>
      <c r="O270" s="152">
        <f t="shared" si="8"/>
        <v>112395.7635</v>
      </c>
    </row>
    <row r="271">
      <c r="E271" s="150">
        <v>266.0</v>
      </c>
      <c r="F271" s="152">
        <f t="shared" si="1"/>
        <v>555.5555556</v>
      </c>
      <c r="G271" s="152">
        <f t="shared" si="2"/>
        <v>420.8574115</v>
      </c>
      <c r="H271" s="152">
        <f t="shared" si="3"/>
        <v>976.4129671</v>
      </c>
      <c r="I271" s="152">
        <f t="shared" si="4"/>
        <v>52222.22222</v>
      </c>
      <c r="J271" s="71"/>
      <c r="K271" s="153">
        <v>266.0</v>
      </c>
      <c r="L271" s="152">
        <f t="shared" si="5"/>
        <v>795.5220426</v>
      </c>
      <c r="M271" s="152">
        <f t="shared" si="6"/>
        <v>896.2596017</v>
      </c>
      <c r="N271" s="152">
        <f t="shared" si="7"/>
        <v>1691.781644</v>
      </c>
      <c r="O271" s="152">
        <f t="shared" si="8"/>
        <v>111600.2414</v>
      </c>
    </row>
    <row r="272">
      <c r="E272" s="150">
        <v>267.0</v>
      </c>
      <c r="F272" s="152">
        <f t="shared" si="1"/>
        <v>555.5555556</v>
      </c>
      <c r="G272" s="152">
        <f t="shared" si="2"/>
        <v>416.4273335</v>
      </c>
      <c r="H272" s="152">
        <f t="shared" si="3"/>
        <v>971.9828891</v>
      </c>
      <c r="I272" s="152">
        <f t="shared" si="4"/>
        <v>51666.66667</v>
      </c>
      <c r="J272" s="71"/>
      <c r="K272" s="153">
        <v>267.0</v>
      </c>
      <c r="L272" s="152">
        <f t="shared" si="5"/>
        <v>801.8656471</v>
      </c>
      <c r="M272" s="152">
        <f t="shared" si="6"/>
        <v>889.9159972</v>
      </c>
      <c r="N272" s="152">
        <f t="shared" si="7"/>
        <v>1691.781644</v>
      </c>
      <c r="O272" s="152">
        <f t="shared" si="8"/>
        <v>110798.3758</v>
      </c>
    </row>
    <row r="273">
      <c r="E273" s="150">
        <v>268.0</v>
      </c>
      <c r="F273" s="152">
        <f t="shared" si="1"/>
        <v>555.5555556</v>
      </c>
      <c r="G273" s="152">
        <f t="shared" si="2"/>
        <v>411.9972555</v>
      </c>
      <c r="H273" s="152">
        <f t="shared" si="3"/>
        <v>967.552811</v>
      </c>
      <c r="I273" s="152">
        <f t="shared" si="4"/>
        <v>51111.11111</v>
      </c>
      <c r="J273" s="71"/>
      <c r="K273" s="153">
        <v>268.0</v>
      </c>
      <c r="L273" s="152">
        <f t="shared" si="5"/>
        <v>808.2598364</v>
      </c>
      <c r="M273" s="152">
        <f t="shared" si="6"/>
        <v>883.5218079</v>
      </c>
      <c r="N273" s="152">
        <f t="shared" si="7"/>
        <v>1691.781644</v>
      </c>
      <c r="O273" s="152">
        <f t="shared" si="8"/>
        <v>109990.116</v>
      </c>
    </row>
    <row r="274">
      <c r="E274" s="150">
        <v>269.0</v>
      </c>
      <c r="F274" s="152">
        <f t="shared" si="1"/>
        <v>555.5555556</v>
      </c>
      <c r="G274" s="152">
        <f t="shared" si="2"/>
        <v>407.5671775</v>
      </c>
      <c r="H274" s="152">
        <f t="shared" si="3"/>
        <v>963.122733</v>
      </c>
      <c r="I274" s="152">
        <f t="shared" si="4"/>
        <v>50555.55556</v>
      </c>
      <c r="J274" s="71"/>
      <c r="K274" s="153">
        <v>269.0</v>
      </c>
      <c r="L274" s="152">
        <f t="shared" si="5"/>
        <v>814.7050138</v>
      </c>
      <c r="M274" s="152">
        <f t="shared" si="6"/>
        <v>877.0766305</v>
      </c>
      <c r="N274" s="152">
        <f t="shared" si="7"/>
        <v>1691.781644</v>
      </c>
      <c r="O274" s="152">
        <f t="shared" si="8"/>
        <v>109175.4109</v>
      </c>
    </row>
    <row r="275">
      <c r="E275" s="150">
        <v>270.0</v>
      </c>
      <c r="F275" s="152">
        <f t="shared" si="1"/>
        <v>555.5555556</v>
      </c>
      <c r="G275" s="152">
        <f t="shared" si="2"/>
        <v>403.1370995</v>
      </c>
      <c r="H275" s="152">
        <f t="shared" si="3"/>
        <v>958.692655</v>
      </c>
      <c r="I275" s="152">
        <f t="shared" si="4"/>
        <v>50000</v>
      </c>
      <c r="J275" s="71"/>
      <c r="K275" s="153">
        <v>270.0</v>
      </c>
      <c r="L275" s="152">
        <f t="shared" si="5"/>
        <v>821.201586</v>
      </c>
      <c r="M275" s="152">
        <f t="shared" si="6"/>
        <v>870.5800583</v>
      </c>
      <c r="N275" s="152">
        <f t="shared" si="7"/>
        <v>1691.781644</v>
      </c>
      <c r="O275" s="152">
        <f t="shared" si="8"/>
        <v>108354.2094</v>
      </c>
    </row>
    <row r="276">
      <c r="E276" s="150">
        <v>271.0</v>
      </c>
      <c r="F276" s="152">
        <f t="shared" si="1"/>
        <v>555.5555556</v>
      </c>
      <c r="G276" s="152">
        <f t="shared" si="2"/>
        <v>398.7070214</v>
      </c>
      <c r="H276" s="152">
        <f t="shared" si="3"/>
        <v>954.262577</v>
      </c>
      <c r="I276" s="152">
        <f t="shared" si="4"/>
        <v>49444.44444</v>
      </c>
      <c r="J276" s="71"/>
      <c r="K276" s="153">
        <v>271.0</v>
      </c>
      <c r="L276" s="152">
        <f t="shared" si="5"/>
        <v>827.7499628</v>
      </c>
      <c r="M276" s="152">
        <f t="shared" si="6"/>
        <v>864.0316815</v>
      </c>
      <c r="N276" s="152">
        <f t="shared" si="7"/>
        <v>1691.781644</v>
      </c>
      <c r="O276" s="152">
        <f t="shared" si="8"/>
        <v>107526.4594</v>
      </c>
    </row>
    <row r="277">
      <c r="E277" s="150">
        <v>272.0</v>
      </c>
      <c r="F277" s="152">
        <f t="shared" si="1"/>
        <v>555.5555556</v>
      </c>
      <c r="G277" s="152">
        <f t="shared" si="2"/>
        <v>394.2769434</v>
      </c>
      <c r="H277" s="152">
        <f t="shared" si="3"/>
        <v>949.832499</v>
      </c>
      <c r="I277" s="152">
        <f t="shared" si="4"/>
        <v>48888.88889</v>
      </c>
      <c r="J277" s="71"/>
      <c r="K277" s="153">
        <v>272.0</v>
      </c>
      <c r="L277" s="152">
        <f t="shared" si="5"/>
        <v>834.3505572</v>
      </c>
      <c r="M277" s="152">
        <f t="shared" si="6"/>
        <v>857.4310871</v>
      </c>
      <c r="N277" s="152">
        <f t="shared" si="7"/>
        <v>1691.781644</v>
      </c>
      <c r="O277" s="152">
        <f t="shared" si="8"/>
        <v>106692.1088</v>
      </c>
    </row>
    <row r="278">
      <c r="E278" s="150">
        <v>273.0</v>
      </c>
      <c r="F278" s="152">
        <f t="shared" si="1"/>
        <v>555.5555556</v>
      </c>
      <c r="G278" s="152">
        <f t="shared" si="2"/>
        <v>389.8468654</v>
      </c>
      <c r="H278" s="152">
        <f t="shared" si="3"/>
        <v>945.402421</v>
      </c>
      <c r="I278" s="152">
        <f t="shared" si="4"/>
        <v>48333.33333</v>
      </c>
      <c r="J278" s="71"/>
      <c r="K278" s="153">
        <v>273.0</v>
      </c>
      <c r="L278" s="152">
        <f t="shared" si="5"/>
        <v>841.0037858</v>
      </c>
      <c r="M278" s="152">
        <f t="shared" si="6"/>
        <v>850.7778586</v>
      </c>
      <c r="N278" s="152">
        <f t="shared" si="7"/>
        <v>1691.781644</v>
      </c>
      <c r="O278" s="152">
        <f t="shared" si="8"/>
        <v>105851.1051</v>
      </c>
    </row>
    <row r="279">
      <c r="E279" s="150">
        <v>274.0</v>
      </c>
      <c r="F279" s="152">
        <f t="shared" si="1"/>
        <v>555.5555556</v>
      </c>
      <c r="G279" s="152">
        <f t="shared" si="2"/>
        <v>385.4167874</v>
      </c>
      <c r="H279" s="152">
        <f t="shared" si="3"/>
        <v>940.972343</v>
      </c>
      <c r="I279" s="152">
        <f t="shared" si="4"/>
        <v>47777.77778</v>
      </c>
      <c r="J279" s="71"/>
      <c r="K279" s="153">
        <v>274.0</v>
      </c>
      <c r="L279" s="152">
        <f t="shared" si="5"/>
        <v>847.710068</v>
      </c>
      <c r="M279" s="152">
        <f t="shared" si="6"/>
        <v>844.0715763</v>
      </c>
      <c r="N279" s="152">
        <f t="shared" si="7"/>
        <v>1691.781644</v>
      </c>
      <c r="O279" s="152">
        <f t="shared" si="8"/>
        <v>105003.395</v>
      </c>
    </row>
    <row r="280">
      <c r="E280" s="150">
        <v>275.0</v>
      </c>
      <c r="F280" s="152">
        <f t="shared" si="1"/>
        <v>555.5555556</v>
      </c>
      <c r="G280" s="152">
        <f t="shared" si="2"/>
        <v>380.9867094</v>
      </c>
      <c r="H280" s="152">
        <f t="shared" si="3"/>
        <v>936.5422649</v>
      </c>
      <c r="I280" s="152">
        <f t="shared" si="4"/>
        <v>47222.22222</v>
      </c>
      <c r="J280" s="71"/>
      <c r="K280" s="153">
        <v>275.0</v>
      </c>
      <c r="L280" s="152">
        <f t="shared" si="5"/>
        <v>854.4698272</v>
      </c>
      <c r="M280" s="152">
        <f t="shared" si="6"/>
        <v>837.3118172</v>
      </c>
      <c r="N280" s="152">
        <f t="shared" si="7"/>
        <v>1691.781644</v>
      </c>
      <c r="O280" s="152">
        <f t="shared" si="8"/>
        <v>104148.9252</v>
      </c>
    </row>
    <row r="281">
      <c r="E281" s="150">
        <v>276.0</v>
      </c>
      <c r="F281" s="152">
        <f t="shared" si="1"/>
        <v>555.5555556</v>
      </c>
      <c r="G281" s="152">
        <f t="shared" si="2"/>
        <v>376.5566314</v>
      </c>
      <c r="H281" s="152">
        <f t="shared" si="3"/>
        <v>932.1121869</v>
      </c>
      <c r="I281" s="152">
        <f t="shared" si="4"/>
        <v>46666.66667</v>
      </c>
      <c r="J281" s="71"/>
      <c r="K281" s="153">
        <v>276.0</v>
      </c>
      <c r="L281" s="152">
        <f t="shared" si="5"/>
        <v>861.2834896</v>
      </c>
      <c r="M281" s="152">
        <f t="shared" si="6"/>
        <v>830.4981548</v>
      </c>
      <c r="N281" s="152">
        <f t="shared" si="7"/>
        <v>1691.781644</v>
      </c>
      <c r="O281" s="152">
        <f t="shared" si="8"/>
        <v>103287.6417</v>
      </c>
    </row>
    <row r="282">
      <c r="E282" s="150">
        <v>277.0</v>
      </c>
      <c r="F282" s="152">
        <f t="shared" si="1"/>
        <v>555.5555556</v>
      </c>
      <c r="G282" s="152">
        <f t="shared" si="2"/>
        <v>372.1265533</v>
      </c>
      <c r="H282" s="152">
        <f t="shared" si="3"/>
        <v>927.6821089</v>
      </c>
      <c r="I282" s="152">
        <f t="shared" si="4"/>
        <v>46111.11111</v>
      </c>
      <c r="J282" s="71"/>
      <c r="K282" s="153">
        <v>277.0</v>
      </c>
      <c r="L282" s="152">
        <f t="shared" si="5"/>
        <v>868.1514851</v>
      </c>
      <c r="M282" s="152">
        <f t="shared" si="6"/>
        <v>823.6301593</v>
      </c>
      <c r="N282" s="152">
        <f t="shared" si="7"/>
        <v>1691.781644</v>
      </c>
      <c r="O282" s="152">
        <f t="shared" si="8"/>
        <v>102419.4902</v>
      </c>
    </row>
    <row r="283">
      <c r="E283" s="150">
        <v>278.0</v>
      </c>
      <c r="F283" s="152">
        <f t="shared" si="1"/>
        <v>555.5555556</v>
      </c>
      <c r="G283" s="152">
        <f t="shared" si="2"/>
        <v>367.6964753</v>
      </c>
      <c r="H283" s="152">
        <f t="shared" si="3"/>
        <v>923.2520309</v>
      </c>
      <c r="I283" s="152">
        <f t="shared" si="4"/>
        <v>45555.55556</v>
      </c>
      <c r="J283" s="71"/>
      <c r="K283" s="153">
        <v>278.0</v>
      </c>
      <c r="L283" s="152">
        <f t="shared" si="5"/>
        <v>875.0742469</v>
      </c>
      <c r="M283" s="152">
        <f t="shared" si="6"/>
        <v>816.7073974</v>
      </c>
      <c r="N283" s="152">
        <f t="shared" si="7"/>
        <v>1691.781644</v>
      </c>
      <c r="O283" s="152">
        <f t="shared" si="8"/>
        <v>101544.4159</v>
      </c>
    </row>
    <row r="284">
      <c r="E284" s="150">
        <v>279.0</v>
      </c>
      <c r="F284" s="152">
        <f t="shared" si="1"/>
        <v>555.5555556</v>
      </c>
      <c r="G284" s="152">
        <f t="shared" si="2"/>
        <v>363.2663973</v>
      </c>
      <c r="H284" s="152">
        <f t="shared" si="3"/>
        <v>918.8219529</v>
      </c>
      <c r="I284" s="152">
        <f t="shared" si="4"/>
        <v>45000</v>
      </c>
      <c r="J284" s="71"/>
      <c r="K284" s="153">
        <v>279.0</v>
      </c>
      <c r="L284" s="152">
        <f t="shared" si="5"/>
        <v>882.0522118</v>
      </c>
      <c r="M284" s="152">
        <f t="shared" si="6"/>
        <v>809.7294325</v>
      </c>
      <c r="N284" s="152">
        <f t="shared" si="7"/>
        <v>1691.781644</v>
      </c>
      <c r="O284" s="152">
        <f t="shared" si="8"/>
        <v>100662.3637</v>
      </c>
    </row>
    <row r="285">
      <c r="E285" s="150">
        <v>280.0</v>
      </c>
      <c r="F285" s="152">
        <f t="shared" si="1"/>
        <v>555.5555556</v>
      </c>
      <c r="G285" s="152">
        <f t="shared" si="2"/>
        <v>358.8363193</v>
      </c>
      <c r="H285" s="152">
        <f t="shared" si="3"/>
        <v>914.3918749</v>
      </c>
      <c r="I285" s="152">
        <f t="shared" si="4"/>
        <v>44444.44444</v>
      </c>
      <c r="J285" s="71"/>
      <c r="K285" s="153">
        <v>280.0</v>
      </c>
      <c r="L285" s="152">
        <f t="shared" si="5"/>
        <v>889.08582</v>
      </c>
      <c r="M285" s="152">
        <f t="shared" si="6"/>
        <v>802.6958243</v>
      </c>
      <c r="N285" s="152">
        <f t="shared" si="7"/>
        <v>1691.781644</v>
      </c>
      <c r="O285" s="152">
        <f t="shared" si="8"/>
        <v>99773.27791</v>
      </c>
    </row>
    <row r="286">
      <c r="E286" s="150">
        <v>281.0</v>
      </c>
      <c r="F286" s="152">
        <f t="shared" si="1"/>
        <v>555.5555556</v>
      </c>
      <c r="G286" s="152">
        <f t="shared" si="2"/>
        <v>354.4062413</v>
      </c>
      <c r="H286" s="152">
        <f t="shared" si="3"/>
        <v>909.9617968</v>
      </c>
      <c r="I286" s="152">
        <f t="shared" si="4"/>
        <v>43888.88889</v>
      </c>
      <c r="J286" s="71"/>
      <c r="K286" s="153">
        <v>281.0</v>
      </c>
      <c r="L286" s="152">
        <f t="shared" si="5"/>
        <v>896.1755152</v>
      </c>
      <c r="M286" s="152">
        <f t="shared" si="6"/>
        <v>795.6061291</v>
      </c>
      <c r="N286" s="152">
        <f t="shared" si="7"/>
        <v>1691.781644</v>
      </c>
      <c r="O286" s="152">
        <f t="shared" si="8"/>
        <v>98877.10239</v>
      </c>
    </row>
    <row r="287">
      <c r="E287" s="150">
        <v>282.0</v>
      </c>
      <c r="F287" s="152">
        <f t="shared" si="1"/>
        <v>555.5555556</v>
      </c>
      <c r="G287" s="152">
        <f t="shared" si="2"/>
        <v>349.9761633</v>
      </c>
      <c r="H287" s="152">
        <f t="shared" si="3"/>
        <v>905.5317188</v>
      </c>
      <c r="I287" s="152">
        <f t="shared" si="4"/>
        <v>43333.33333</v>
      </c>
      <c r="J287" s="71"/>
      <c r="K287" s="153">
        <v>282.0</v>
      </c>
      <c r="L287" s="152">
        <f t="shared" si="5"/>
        <v>903.3217446</v>
      </c>
      <c r="M287" s="152">
        <f t="shared" si="6"/>
        <v>788.4598997</v>
      </c>
      <c r="N287" s="152">
        <f t="shared" si="7"/>
        <v>1691.781644</v>
      </c>
      <c r="O287" s="152">
        <f t="shared" si="8"/>
        <v>97973.78065</v>
      </c>
    </row>
    <row r="288">
      <c r="E288" s="150">
        <v>283.0</v>
      </c>
      <c r="F288" s="152">
        <f t="shared" si="1"/>
        <v>555.5555556</v>
      </c>
      <c r="G288" s="152">
        <f t="shared" si="2"/>
        <v>345.5460853</v>
      </c>
      <c r="H288" s="152">
        <f t="shared" si="3"/>
        <v>901.1016408</v>
      </c>
      <c r="I288" s="152">
        <f t="shared" si="4"/>
        <v>42777.77778</v>
      </c>
      <c r="J288" s="71"/>
      <c r="K288" s="153">
        <v>283.0</v>
      </c>
      <c r="L288" s="152">
        <f t="shared" si="5"/>
        <v>910.5249591</v>
      </c>
      <c r="M288" s="152">
        <f t="shared" si="6"/>
        <v>781.2566852</v>
      </c>
      <c r="N288" s="152">
        <f t="shared" si="7"/>
        <v>1691.781644</v>
      </c>
      <c r="O288" s="152">
        <f t="shared" si="8"/>
        <v>97063.25569</v>
      </c>
    </row>
    <row r="289">
      <c r="E289" s="150">
        <v>284.0</v>
      </c>
      <c r="F289" s="152">
        <f t="shared" si="1"/>
        <v>555.5555556</v>
      </c>
      <c r="G289" s="152">
        <f t="shared" si="2"/>
        <v>341.1160072</v>
      </c>
      <c r="H289" s="152">
        <f t="shared" si="3"/>
        <v>896.6715628</v>
      </c>
      <c r="I289" s="152">
        <f t="shared" si="4"/>
        <v>42222.22222</v>
      </c>
      <c r="J289" s="71"/>
      <c r="K289" s="153">
        <v>284.0</v>
      </c>
      <c r="L289" s="152">
        <f t="shared" si="5"/>
        <v>917.785613</v>
      </c>
      <c r="M289" s="152">
        <f t="shared" si="6"/>
        <v>773.9960314</v>
      </c>
      <c r="N289" s="152">
        <f t="shared" si="7"/>
        <v>1691.781644</v>
      </c>
      <c r="O289" s="152">
        <f t="shared" si="8"/>
        <v>96145.47008</v>
      </c>
    </row>
    <row r="290">
      <c r="E290" s="150">
        <v>285.0</v>
      </c>
      <c r="F290" s="152">
        <f t="shared" si="1"/>
        <v>555.5555556</v>
      </c>
      <c r="G290" s="152">
        <f t="shared" si="2"/>
        <v>336.6859292</v>
      </c>
      <c r="H290" s="152">
        <f t="shared" si="3"/>
        <v>892.2414848</v>
      </c>
      <c r="I290" s="152">
        <f t="shared" si="4"/>
        <v>41666.66667</v>
      </c>
      <c r="J290" s="71"/>
      <c r="K290" s="153">
        <v>285.0</v>
      </c>
      <c r="L290" s="152">
        <f t="shared" si="5"/>
        <v>925.1041643</v>
      </c>
      <c r="M290" s="152">
        <f t="shared" si="6"/>
        <v>766.67748</v>
      </c>
      <c r="N290" s="152">
        <f t="shared" si="7"/>
        <v>1691.781644</v>
      </c>
      <c r="O290" s="152">
        <f t="shared" si="8"/>
        <v>95220.36591</v>
      </c>
    </row>
    <row r="291">
      <c r="E291" s="150">
        <v>286.0</v>
      </c>
      <c r="F291" s="152">
        <f t="shared" si="1"/>
        <v>555.5555556</v>
      </c>
      <c r="G291" s="152">
        <f t="shared" si="2"/>
        <v>332.2558512</v>
      </c>
      <c r="H291" s="152">
        <f t="shared" si="3"/>
        <v>887.8114068</v>
      </c>
      <c r="I291" s="152">
        <f t="shared" si="4"/>
        <v>41111.11111</v>
      </c>
      <c r="J291" s="71"/>
      <c r="K291" s="153">
        <v>286.0</v>
      </c>
      <c r="L291" s="152">
        <f t="shared" si="5"/>
        <v>932.4810748</v>
      </c>
      <c r="M291" s="152">
        <f t="shared" si="6"/>
        <v>759.3005695</v>
      </c>
      <c r="N291" s="152">
        <f t="shared" si="7"/>
        <v>1691.781644</v>
      </c>
      <c r="O291" s="152">
        <f t="shared" si="8"/>
        <v>94287.88484</v>
      </c>
    </row>
    <row r="292">
      <c r="E292" s="150">
        <v>287.0</v>
      </c>
      <c r="F292" s="152">
        <f t="shared" si="1"/>
        <v>555.5555556</v>
      </c>
      <c r="G292" s="152">
        <f t="shared" si="2"/>
        <v>327.8257732</v>
      </c>
      <c r="H292" s="152">
        <f t="shared" si="3"/>
        <v>883.3813287</v>
      </c>
      <c r="I292" s="152">
        <f t="shared" si="4"/>
        <v>40555.55556</v>
      </c>
      <c r="J292" s="71"/>
      <c r="K292" s="153">
        <v>287.0</v>
      </c>
      <c r="L292" s="152">
        <f t="shared" si="5"/>
        <v>939.9168099</v>
      </c>
      <c r="M292" s="152">
        <f t="shared" si="6"/>
        <v>751.8648344</v>
      </c>
      <c r="N292" s="152">
        <f t="shared" si="7"/>
        <v>1691.781644</v>
      </c>
      <c r="O292" s="152">
        <f t="shared" si="8"/>
        <v>93347.96803</v>
      </c>
    </row>
    <row r="293">
      <c r="E293" s="150">
        <v>288.0</v>
      </c>
      <c r="F293" s="152">
        <f t="shared" si="1"/>
        <v>555.5555556</v>
      </c>
      <c r="G293" s="152">
        <f t="shared" si="2"/>
        <v>323.3956952</v>
      </c>
      <c r="H293" s="152">
        <f t="shared" si="3"/>
        <v>878.9512507</v>
      </c>
      <c r="I293" s="152">
        <f t="shared" si="4"/>
        <v>40000</v>
      </c>
      <c r="J293" s="71"/>
      <c r="K293" s="153">
        <v>288.0</v>
      </c>
      <c r="L293" s="152">
        <f t="shared" si="5"/>
        <v>947.4118385</v>
      </c>
      <c r="M293" s="152">
        <f t="shared" si="6"/>
        <v>744.3698058</v>
      </c>
      <c r="N293" s="152">
        <f t="shared" si="7"/>
        <v>1691.781644</v>
      </c>
      <c r="O293" s="152">
        <f t="shared" si="8"/>
        <v>92400.55619</v>
      </c>
    </row>
    <row r="294">
      <c r="E294" s="150">
        <v>289.0</v>
      </c>
      <c r="F294" s="152">
        <f t="shared" si="1"/>
        <v>555.5555556</v>
      </c>
      <c r="G294" s="152">
        <f t="shared" si="2"/>
        <v>318.9656172</v>
      </c>
      <c r="H294" s="152">
        <f t="shared" si="3"/>
        <v>874.5211727</v>
      </c>
      <c r="I294" s="152">
        <f t="shared" si="4"/>
        <v>39444.44444</v>
      </c>
      <c r="J294" s="71"/>
      <c r="K294" s="153">
        <v>289.0</v>
      </c>
      <c r="L294" s="152">
        <f t="shared" si="5"/>
        <v>954.9666336</v>
      </c>
      <c r="M294" s="152">
        <f t="shared" si="6"/>
        <v>736.8150108</v>
      </c>
      <c r="N294" s="152">
        <f t="shared" si="7"/>
        <v>1691.781644</v>
      </c>
      <c r="O294" s="152">
        <f t="shared" si="8"/>
        <v>91445.58956</v>
      </c>
    </row>
    <row r="295">
      <c r="E295" s="150">
        <v>290.0</v>
      </c>
      <c r="F295" s="152">
        <f t="shared" si="1"/>
        <v>555.5555556</v>
      </c>
      <c r="G295" s="152">
        <f t="shared" si="2"/>
        <v>314.5355391</v>
      </c>
      <c r="H295" s="152">
        <f t="shared" si="3"/>
        <v>870.0910947</v>
      </c>
      <c r="I295" s="152">
        <f t="shared" si="4"/>
        <v>38888.88889</v>
      </c>
      <c r="J295" s="71"/>
      <c r="K295" s="153">
        <v>290.0</v>
      </c>
      <c r="L295" s="152">
        <f t="shared" si="5"/>
        <v>962.5816716</v>
      </c>
      <c r="M295" s="152">
        <f t="shared" si="6"/>
        <v>729.1999727</v>
      </c>
      <c r="N295" s="152">
        <f t="shared" si="7"/>
        <v>1691.781644</v>
      </c>
      <c r="O295" s="152">
        <f t="shared" si="8"/>
        <v>90483.00788</v>
      </c>
    </row>
    <row r="296">
      <c r="E296" s="150">
        <v>291.0</v>
      </c>
      <c r="F296" s="152">
        <f t="shared" si="1"/>
        <v>555.5555556</v>
      </c>
      <c r="G296" s="152">
        <f t="shared" si="2"/>
        <v>310.1054611</v>
      </c>
      <c r="H296" s="152">
        <f t="shared" si="3"/>
        <v>865.6610167</v>
      </c>
      <c r="I296" s="152">
        <f t="shared" si="4"/>
        <v>38333.33333</v>
      </c>
      <c r="J296" s="71"/>
      <c r="K296" s="153">
        <v>291.0</v>
      </c>
      <c r="L296" s="152">
        <f t="shared" si="5"/>
        <v>970.257433</v>
      </c>
      <c r="M296" s="152">
        <f t="shared" si="6"/>
        <v>721.5242113</v>
      </c>
      <c r="N296" s="152">
        <f t="shared" si="7"/>
        <v>1691.781644</v>
      </c>
      <c r="O296" s="152">
        <f t="shared" si="8"/>
        <v>89512.75045</v>
      </c>
    </row>
    <row r="297">
      <c r="E297" s="150">
        <v>292.0</v>
      </c>
      <c r="F297" s="152">
        <f t="shared" si="1"/>
        <v>555.5555556</v>
      </c>
      <c r="G297" s="152">
        <f t="shared" si="2"/>
        <v>305.6753831</v>
      </c>
      <c r="H297" s="152">
        <f t="shared" si="3"/>
        <v>861.2309387</v>
      </c>
      <c r="I297" s="152">
        <f t="shared" si="4"/>
        <v>37777.77778</v>
      </c>
      <c r="J297" s="71"/>
      <c r="K297" s="153">
        <v>292.0</v>
      </c>
      <c r="L297" s="152">
        <f t="shared" si="5"/>
        <v>977.994402</v>
      </c>
      <c r="M297" s="152">
        <f t="shared" si="6"/>
        <v>713.7872423</v>
      </c>
      <c r="N297" s="152">
        <f t="shared" si="7"/>
        <v>1691.781644</v>
      </c>
      <c r="O297" s="152">
        <f t="shared" si="8"/>
        <v>88534.75605</v>
      </c>
    </row>
    <row r="298">
      <c r="E298" s="150">
        <v>293.0</v>
      </c>
      <c r="F298" s="152">
        <f t="shared" si="1"/>
        <v>555.5555556</v>
      </c>
      <c r="G298" s="152">
        <f t="shared" si="2"/>
        <v>301.2453051</v>
      </c>
      <c r="H298" s="152">
        <f t="shared" si="3"/>
        <v>856.8008606</v>
      </c>
      <c r="I298" s="152">
        <f t="shared" si="4"/>
        <v>37222.22222</v>
      </c>
      <c r="J298" s="71"/>
      <c r="K298" s="153">
        <v>293.0</v>
      </c>
      <c r="L298" s="152">
        <f t="shared" si="5"/>
        <v>985.7930667</v>
      </c>
      <c r="M298" s="152">
        <f t="shared" si="6"/>
        <v>705.9885776</v>
      </c>
      <c r="N298" s="152">
        <f t="shared" si="7"/>
        <v>1691.781644</v>
      </c>
      <c r="O298" s="152">
        <f t="shared" si="8"/>
        <v>87548.96298</v>
      </c>
    </row>
    <row r="299">
      <c r="E299" s="150">
        <v>294.0</v>
      </c>
      <c r="F299" s="152">
        <f t="shared" si="1"/>
        <v>555.5555556</v>
      </c>
      <c r="G299" s="152">
        <f t="shared" si="2"/>
        <v>296.8152271</v>
      </c>
      <c r="H299" s="152">
        <f t="shared" si="3"/>
        <v>852.3707826</v>
      </c>
      <c r="I299" s="152">
        <f t="shared" si="4"/>
        <v>36666.66667</v>
      </c>
      <c r="J299" s="71"/>
      <c r="K299" s="153">
        <v>294.0</v>
      </c>
      <c r="L299" s="152">
        <f t="shared" si="5"/>
        <v>993.6539191</v>
      </c>
      <c r="M299" s="152">
        <f t="shared" si="6"/>
        <v>698.1277252</v>
      </c>
      <c r="N299" s="152">
        <f t="shared" si="7"/>
        <v>1691.781644</v>
      </c>
      <c r="O299" s="152">
        <f t="shared" si="8"/>
        <v>86555.30906</v>
      </c>
    </row>
    <row r="300">
      <c r="E300" s="150">
        <v>295.0</v>
      </c>
      <c r="F300" s="152">
        <f t="shared" si="1"/>
        <v>555.5555556</v>
      </c>
      <c r="G300" s="152">
        <f t="shared" si="2"/>
        <v>292.3851491</v>
      </c>
      <c r="H300" s="152">
        <f t="shared" si="3"/>
        <v>847.9407046</v>
      </c>
      <c r="I300" s="152">
        <f t="shared" si="4"/>
        <v>36111.11111</v>
      </c>
      <c r="J300" s="71"/>
      <c r="K300" s="153">
        <v>295.0</v>
      </c>
      <c r="L300" s="152">
        <f t="shared" si="5"/>
        <v>1001.577455</v>
      </c>
      <c r="M300" s="152">
        <f t="shared" si="6"/>
        <v>690.2041893</v>
      </c>
      <c r="N300" s="152">
        <f t="shared" si="7"/>
        <v>1691.781644</v>
      </c>
      <c r="O300" s="152">
        <f t="shared" si="8"/>
        <v>85553.73161</v>
      </c>
    </row>
    <row r="301">
      <c r="E301" s="150">
        <v>296.0</v>
      </c>
      <c r="F301" s="152">
        <f t="shared" si="1"/>
        <v>555.5555556</v>
      </c>
      <c r="G301" s="152">
        <f t="shared" si="2"/>
        <v>287.955071</v>
      </c>
      <c r="H301" s="152">
        <f t="shared" si="3"/>
        <v>843.5106266</v>
      </c>
      <c r="I301" s="152">
        <f t="shared" si="4"/>
        <v>35555.55556</v>
      </c>
      <c r="J301" s="71"/>
      <c r="K301" s="153">
        <v>296.0</v>
      </c>
      <c r="L301" s="152">
        <f t="shared" si="5"/>
        <v>1009.564174</v>
      </c>
      <c r="M301" s="152">
        <f t="shared" si="6"/>
        <v>682.2174701</v>
      </c>
      <c r="N301" s="152">
        <f t="shared" si="7"/>
        <v>1691.781644</v>
      </c>
      <c r="O301" s="152">
        <f t="shared" si="8"/>
        <v>84544.16743</v>
      </c>
    </row>
    <row r="302">
      <c r="E302" s="150">
        <v>297.0</v>
      </c>
      <c r="F302" s="152">
        <f t="shared" si="1"/>
        <v>555.5555556</v>
      </c>
      <c r="G302" s="152">
        <f t="shared" si="2"/>
        <v>283.524993</v>
      </c>
      <c r="H302" s="152">
        <f t="shared" si="3"/>
        <v>839.0805486</v>
      </c>
      <c r="I302" s="152">
        <f t="shared" si="4"/>
        <v>35000</v>
      </c>
      <c r="J302" s="71"/>
      <c r="K302" s="153">
        <v>297.0</v>
      </c>
      <c r="L302" s="152">
        <f t="shared" si="5"/>
        <v>1017.614581</v>
      </c>
      <c r="M302" s="152">
        <f t="shared" si="6"/>
        <v>674.1670636</v>
      </c>
      <c r="N302" s="152">
        <f t="shared" si="7"/>
        <v>1691.781644</v>
      </c>
      <c r="O302" s="152">
        <f t="shared" si="8"/>
        <v>83526.55285</v>
      </c>
    </row>
    <row r="303">
      <c r="E303" s="150">
        <v>298.0</v>
      </c>
      <c r="F303" s="152">
        <f t="shared" si="1"/>
        <v>555.5555556</v>
      </c>
      <c r="G303" s="152">
        <f t="shared" si="2"/>
        <v>279.094915</v>
      </c>
      <c r="H303" s="152">
        <f t="shared" si="3"/>
        <v>834.6504706</v>
      </c>
      <c r="I303" s="152">
        <f t="shared" si="4"/>
        <v>34444.44444</v>
      </c>
      <c r="J303" s="71"/>
      <c r="K303" s="153">
        <v>298.0</v>
      </c>
      <c r="L303" s="152">
        <f t="shared" si="5"/>
        <v>1025.729182</v>
      </c>
      <c r="M303" s="152">
        <f t="shared" si="6"/>
        <v>666.052462</v>
      </c>
      <c r="N303" s="152">
        <f t="shared" si="7"/>
        <v>1691.781644</v>
      </c>
      <c r="O303" s="152">
        <f t="shared" si="8"/>
        <v>82500.82367</v>
      </c>
    </row>
    <row r="304">
      <c r="E304" s="150">
        <v>299.0</v>
      </c>
      <c r="F304" s="152">
        <f t="shared" si="1"/>
        <v>555.5555556</v>
      </c>
      <c r="G304" s="152">
        <f t="shared" si="2"/>
        <v>274.664837</v>
      </c>
      <c r="H304" s="152">
        <f t="shared" si="3"/>
        <v>830.2203926</v>
      </c>
      <c r="I304" s="152">
        <f t="shared" si="4"/>
        <v>33888.88889</v>
      </c>
      <c r="J304" s="71"/>
      <c r="K304" s="153">
        <v>299.0</v>
      </c>
      <c r="L304" s="152">
        <f t="shared" si="5"/>
        <v>1033.908491</v>
      </c>
      <c r="M304" s="152">
        <f t="shared" si="6"/>
        <v>657.8731534</v>
      </c>
      <c r="N304" s="152">
        <f t="shared" si="7"/>
        <v>1691.781644</v>
      </c>
      <c r="O304" s="152">
        <f t="shared" si="8"/>
        <v>81466.91518</v>
      </c>
    </row>
    <row r="305">
      <c r="E305" s="150">
        <v>300.0</v>
      </c>
      <c r="F305" s="152">
        <f t="shared" si="1"/>
        <v>555.5555556</v>
      </c>
      <c r="G305" s="152">
        <f t="shared" si="2"/>
        <v>270.234759</v>
      </c>
      <c r="H305" s="152">
        <f t="shared" si="3"/>
        <v>825.7903145</v>
      </c>
      <c r="I305" s="152">
        <f t="shared" si="4"/>
        <v>33333.33333</v>
      </c>
      <c r="J305" s="71"/>
      <c r="K305" s="153">
        <v>300.0</v>
      </c>
      <c r="L305" s="152">
        <f t="shared" si="5"/>
        <v>1042.153022</v>
      </c>
      <c r="M305" s="152">
        <f t="shared" si="6"/>
        <v>649.6286219</v>
      </c>
      <c r="N305" s="152">
        <f t="shared" si="7"/>
        <v>1691.781644</v>
      </c>
      <c r="O305" s="152">
        <f t="shared" si="8"/>
        <v>80424.76216</v>
      </c>
    </row>
    <row r="306">
      <c r="E306" s="150">
        <v>301.0</v>
      </c>
      <c r="F306" s="152">
        <f t="shared" si="1"/>
        <v>555.5555556</v>
      </c>
      <c r="G306" s="152">
        <f t="shared" si="2"/>
        <v>265.804681</v>
      </c>
      <c r="H306" s="152">
        <f t="shared" si="3"/>
        <v>821.3602365</v>
      </c>
      <c r="I306" s="152">
        <f t="shared" si="4"/>
        <v>32777.77778</v>
      </c>
      <c r="J306" s="71"/>
      <c r="K306" s="153">
        <v>301.0</v>
      </c>
      <c r="L306" s="152">
        <f t="shared" si="5"/>
        <v>1050.463297</v>
      </c>
      <c r="M306" s="152">
        <f t="shared" si="6"/>
        <v>641.3183474</v>
      </c>
      <c r="N306" s="152">
        <f t="shared" si="7"/>
        <v>1691.781644</v>
      </c>
      <c r="O306" s="152">
        <f t="shared" si="8"/>
        <v>79374.29886</v>
      </c>
    </row>
    <row r="307">
      <c r="E307" s="150">
        <v>302.0</v>
      </c>
      <c r="F307" s="152">
        <f t="shared" si="1"/>
        <v>555.5555556</v>
      </c>
      <c r="G307" s="152">
        <f t="shared" si="2"/>
        <v>261.3746029</v>
      </c>
      <c r="H307" s="152">
        <f t="shared" si="3"/>
        <v>816.9301585</v>
      </c>
      <c r="I307" s="152">
        <f t="shared" si="4"/>
        <v>32222.22222</v>
      </c>
      <c r="J307" s="71"/>
      <c r="K307" s="153">
        <v>302.0</v>
      </c>
      <c r="L307" s="152">
        <f t="shared" si="5"/>
        <v>1058.839839</v>
      </c>
      <c r="M307" s="152">
        <f t="shared" si="6"/>
        <v>632.9418056</v>
      </c>
      <c r="N307" s="152">
        <f t="shared" si="7"/>
        <v>1691.781644</v>
      </c>
      <c r="O307" s="152">
        <f t="shared" si="8"/>
        <v>78315.45902</v>
      </c>
    </row>
    <row r="308">
      <c r="E308" s="150">
        <v>303.0</v>
      </c>
      <c r="F308" s="152">
        <f t="shared" si="1"/>
        <v>555.5555556</v>
      </c>
      <c r="G308" s="152">
        <f t="shared" si="2"/>
        <v>256.9445249</v>
      </c>
      <c r="H308" s="152">
        <f t="shared" si="3"/>
        <v>812.5000805</v>
      </c>
      <c r="I308" s="152">
        <f t="shared" si="4"/>
        <v>31666.66667</v>
      </c>
      <c r="J308" s="71"/>
      <c r="K308" s="153">
        <v>303.0</v>
      </c>
      <c r="L308" s="152">
        <f t="shared" si="5"/>
        <v>1067.283176</v>
      </c>
      <c r="M308" s="152">
        <f t="shared" si="6"/>
        <v>624.498468</v>
      </c>
      <c r="N308" s="152">
        <f t="shared" si="7"/>
        <v>1691.781644</v>
      </c>
      <c r="O308" s="152">
        <f t="shared" si="8"/>
        <v>77248.17584</v>
      </c>
    </row>
    <row r="309">
      <c r="E309" s="150">
        <v>304.0</v>
      </c>
      <c r="F309" s="152">
        <f t="shared" si="1"/>
        <v>555.5555556</v>
      </c>
      <c r="G309" s="152">
        <f t="shared" si="2"/>
        <v>252.5144469</v>
      </c>
      <c r="H309" s="152">
        <f t="shared" si="3"/>
        <v>808.0700025</v>
      </c>
      <c r="I309" s="152">
        <f t="shared" si="4"/>
        <v>31111.11111</v>
      </c>
      <c r="J309" s="71"/>
      <c r="K309" s="153">
        <v>304.0</v>
      </c>
      <c r="L309" s="152">
        <f t="shared" si="5"/>
        <v>1075.793842</v>
      </c>
      <c r="M309" s="152">
        <f t="shared" si="6"/>
        <v>615.9878021</v>
      </c>
      <c r="N309" s="152">
        <f t="shared" si="7"/>
        <v>1691.781644</v>
      </c>
      <c r="O309" s="152">
        <f t="shared" si="8"/>
        <v>76172.382</v>
      </c>
    </row>
    <row r="310">
      <c r="E310" s="150">
        <v>305.0</v>
      </c>
      <c r="F310" s="152">
        <f t="shared" si="1"/>
        <v>555.5555556</v>
      </c>
      <c r="G310" s="152">
        <f t="shared" si="2"/>
        <v>248.0843689</v>
      </c>
      <c r="H310" s="152">
        <f t="shared" si="3"/>
        <v>803.6399245</v>
      </c>
      <c r="I310" s="152">
        <f t="shared" si="4"/>
        <v>30555.55556</v>
      </c>
      <c r="J310" s="71"/>
      <c r="K310" s="153">
        <v>305.0</v>
      </c>
      <c r="L310" s="152">
        <f t="shared" si="5"/>
        <v>1084.372373</v>
      </c>
      <c r="M310" s="152">
        <f t="shared" si="6"/>
        <v>607.4092709</v>
      </c>
      <c r="N310" s="152">
        <f t="shared" si="7"/>
        <v>1691.781644</v>
      </c>
      <c r="O310" s="152">
        <f t="shared" si="8"/>
        <v>75088.00963</v>
      </c>
    </row>
    <row r="311">
      <c r="E311" s="150">
        <v>306.0</v>
      </c>
      <c r="F311" s="152">
        <f t="shared" si="1"/>
        <v>555.5555556</v>
      </c>
      <c r="G311" s="152">
        <f t="shared" si="2"/>
        <v>243.6542909</v>
      </c>
      <c r="H311" s="152">
        <f t="shared" si="3"/>
        <v>799.2098464</v>
      </c>
      <c r="I311" s="152">
        <f t="shared" si="4"/>
        <v>30000</v>
      </c>
      <c r="J311" s="71"/>
      <c r="K311" s="153">
        <v>306.0</v>
      </c>
      <c r="L311" s="152">
        <f t="shared" si="5"/>
        <v>1093.019311</v>
      </c>
      <c r="M311" s="152">
        <f t="shared" si="6"/>
        <v>598.7623333</v>
      </c>
      <c r="N311" s="152">
        <f t="shared" si="7"/>
        <v>1691.781644</v>
      </c>
      <c r="O311" s="152">
        <f t="shared" si="8"/>
        <v>73994.99032</v>
      </c>
    </row>
    <row r="312">
      <c r="E312" s="150">
        <v>307.0</v>
      </c>
      <c r="F312" s="152">
        <f t="shared" si="1"/>
        <v>555.5555556</v>
      </c>
      <c r="G312" s="152">
        <f t="shared" si="2"/>
        <v>239.2242129</v>
      </c>
      <c r="H312" s="152">
        <f t="shared" si="3"/>
        <v>794.7797684</v>
      </c>
      <c r="I312" s="152">
        <f t="shared" si="4"/>
        <v>29444.44444</v>
      </c>
      <c r="J312" s="71"/>
      <c r="K312" s="153">
        <v>307.0</v>
      </c>
      <c r="L312" s="152">
        <f t="shared" si="5"/>
        <v>1101.7352</v>
      </c>
      <c r="M312" s="152">
        <f t="shared" si="6"/>
        <v>590.0464438</v>
      </c>
      <c r="N312" s="152">
        <f t="shared" si="7"/>
        <v>1691.781644</v>
      </c>
      <c r="O312" s="152">
        <f t="shared" si="8"/>
        <v>72893.25512</v>
      </c>
    </row>
    <row r="313">
      <c r="E313" s="150">
        <v>308.0</v>
      </c>
      <c r="F313" s="152">
        <f t="shared" si="1"/>
        <v>555.5555556</v>
      </c>
      <c r="G313" s="152">
        <f t="shared" si="2"/>
        <v>234.7941349</v>
      </c>
      <c r="H313" s="152">
        <f t="shared" si="3"/>
        <v>790.3496904</v>
      </c>
      <c r="I313" s="152">
        <f t="shared" si="4"/>
        <v>28888.88889</v>
      </c>
      <c r="J313" s="71"/>
      <c r="K313" s="153">
        <v>308.0</v>
      </c>
      <c r="L313" s="152">
        <f t="shared" si="5"/>
        <v>1110.520592</v>
      </c>
      <c r="M313" s="152">
        <f t="shared" si="6"/>
        <v>581.2610526</v>
      </c>
      <c r="N313" s="152">
        <f t="shared" si="7"/>
        <v>1691.781644</v>
      </c>
      <c r="O313" s="152">
        <f t="shared" si="8"/>
        <v>71782.73453</v>
      </c>
    </row>
    <row r="314">
      <c r="E314" s="150">
        <v>309.0</v>
      </c>
      <c r="F314" s="152">
        <f t="shared" si="1"/>
        <v>555.5555556</v>
      </c>
      <c r="G314" s="152">
        <f t="shared" si="2"/>
        <v>230.3640568</v>
      </c>
      <c r="H314" s="152">
        <f t="shared" si="3"/>
        <v>785.9196124</v>
      </c>
      <c r="I314" s="152">
        <f t="shared" si="4"/>
        <v>28333.33333</v>
      </c>
      <c r="J314" s="71"/>
      <c r="K314" s="153">
        <v>309.0</v>
      </c>
      <c r="L314" s="152">
        <f t="shared" si="5"/>
        <v>1119.376039</v>
      </c>
      <c r="M314" s="152">
        <f t="shared" si="6"/>
        <v>572.4056055</v>
      </c>
      <c r="N314" s="152">
        <f t="shared" si="7"/>
        <v>1691.781644</v>
      </c>
      <c r="O314" s="152">
        <f t="shared" si="8"/>
        <v>70663.35849</v>
      </c>
    </row>
    <row r="315">
      <c r="E315" s="150">
        <v>310.0</v>
      </c>
      <c r="F315" s="152">
        <f t="shared" si="1"/>
        <v>555.5555556</v>
      </c>
      <c r="G315" s="152">
        <f t="shared" si="2"/>
        <v>225.9339788</v>
      </c>
      <c r="H315" s="152">
        <f t="shared" si="3"/>
        <v>781.4895344</v>
      </c>
      <c r="I315" s="152">
        <f t="shared" si="4"/>
        <v>27777.77778</v>
      </c>
      <c r="J315" s="71"/>
      <c r="K315" s="153">
        <v>310.0</v>
      </c>
      <c r="L315" s="152">
        <f t="shared" si="5"/>
        <v>1128.302101</v>
      </c>
      <c r="M315" s="152">
        <f t="shared" si="6"/>
        <v>563.4795438</v>
      </c>
      <c r="N315" s="152">
        <f t="shared" si="7"/>
        <v>1691.781644</v>
      </c>
      <c r="O315" s="152">
        <f t="shared" si="8"/>
        <v>69535.05639</v>
      </c>
    </row>
    <row r="316">
      <c r="E316" s="150">
        <v>311.0</v>
      </c>
      <c r="F316" s="152">
        <f t="shared" si="1"/>
        <v>555.5555556</v>
      </c>
      <c r="G316" s="152">
        <f t="shared" si="2"/>
        <v>221.5039008</v>
      </c>
      <c r="H316" s="152">
        <f t="shared" si="3"/>
        <v>777.0594564</v>
      </c>
      <c r="I316" s="152">
        <f t="shared" si="4"/>
        <v>27222.22222</v>
      </c>
      <c r="J316" s="71"/>
      <c r="K316" s="153">
        <v>311.0</v>
      </c>
      <c r="L316" s="152">
        <f t="shared" si="5"/>
        <v>1137.29934</v>
      </c>
      <c r="M316" s="152">
        <f t="shared" si="6"/>
        <v>554.4823044</v>
      </c>
      <c r="N316" s="152">
        <f t="shared" si="7"/>
        <v>1691.781644</v>
      </c>
      <c r="O316" s="152">
        <f t="shared" si="8"/>
        <v>68397.75705</v>
      </c>
    </row>
    <row r="317">
      <c r="E317" s="150">
        <v>312.0</v>
      </c>
      <c r="F317" s="152">
        <f t="shared" si="1"/>
        <v>555.5555556</v>
      </c>
      <c r="G317" s="152">
        <f t="shared" si="2"/>
        <v>217.0738228</v>
      </c>
      <c r="H317" s="152">
        <f t="shared" si="3"/>
        <v>772.6293783</v>
      </c>
      <c r="I317" s="152">
        <f t="shared" si="4"/>
        <v>26666.66667</v>
      </c>
      <c r="J317" s="71"/>
      <c r="K317" s="153">
        <v>312.0</v>
      </c>
      <c r="L317" s="152">
        <f t="shared" si="5"/>
        <v>1146.368325</v>
      </c>
      <c r="M317" s="152">
        <f t="shared" si="6"/>
        <v>545.4133197</v>
      </c>
      <c r="N317" s="152">
        <f t="shared" si="7"/>
        <v>1691.781644</v>
      </c>
      <c r="O317" s="152">
        <f t="shared" si="8"/>
        <v>67251.38872</v>
      </c>
    </row>
    <row r="318">
      <c r="E318" s="150">
        <v>313.0</v>
      </c>
      <c r="F318" s="152">
        <f t="shared" si="1"/>
        <v>555.5555556</v>
      </c>
      <c r="G318" s="152">
        <f t="shared" si="2"/>
        <v>212.6437448</v>
      </c>
      <c r="H318" s="152">
        <f t="shared" si="3"/>
        <v>768.1993003</v>
      </c>
      <c r="I318" s="152">
        <f t="shared" si="4"/>
        <v>26111.11111</v>
      </c>
      <c r="J318" s="71"/>
      <c r="K318" s="153">
        <v>313.0</v>
      </c>
      <c r="L318" s="152">
        <f t="shared" si="5"/>
        <v>1155.509627</v>
      </c>
      <c r="M318" s="152">
        <f t="shared" si="6"/>
        <v>536.2720177</v>
      </c>
      <c r="N318" s="152">
        <f t="shared" si="7"/>
        <v>1691.781644</v>
      </c>
      <c r="O318" s="152">
        <f t="shared" si="8"/>
        <v>66095.8791</v>
      </c>
    </row>
    <row r="319">
      <c r="E319" s="150">
        <v>314.0</v>
      </c>
      <c r="F319" s="152">
        <f t="shared" si="1"/>
        <v>555.5555556</v>
      </c>
      <c r="G319" s="152">
        <f t="shared" si="2"/>
        <v>208.2136668</v>
      </c>
      <c r="H319" s="152">
        <f t="shared" si="3"/>
        <v>763.7692223</v>
      </c>
      <c r="I319" s="152">
        <f t="shared" si="4"/>
        <v>25555.55556</v>
      </c>
      <c r="J319" s="71"/>
      <c r="K319" s="153">
        <v>314.0</v>
      </c>
      <c r="L319" s="152">
        <f t="shared" si="5"/>
        <v>1164.723823</v>
      </c>
      <c r="M319" s="152">
        <f t="shared" si="6"/>
        <v>527.0578217</v>
      </c>
      <c r="N319" s="152">
        <f t="shared" si="7"/>
        <v>1691.781644</v>
      </c>
      <c r="O319" s="152">
        <f t="shared" si="8"/>
        <v>64931.15527</v>
      </c>
    </row>
    <row r="320">
      <c r="E320" s="150">
        <v>315.0</v>
      </c>
      <c r="F320" s="152">
        <f t="shared" si="1"/>
        <v>555.5555556</v>
      </c>
      <c r="G320" s="152">
        <f t="shared" si="2"/>
        <v>203.7835887</v>
      </c>
      <c r="H320" s="152">
        <f t="shared" si="3"/>
        <v>759.3391443</v>
      </c>
      <c r="I320" s="152">
        <f t="shared" si="4"/>
        <v>25000</v>
      </c>
      <c r="J320" s="71"/>
      <c r="K320" s="153">
        <v>315.0</v>
      </c>
      <c r="L320" s="152">
        <f t="shared" si="5"/>
        <v>1174.011494</v>
      </c>
      <c r="M320" s="152">
        <f t="shared" si="6"/>
        <v>517.7701504</v>
      </c>
      <c r="N320" s="152">
        <f t="shared" si="7"/>
        <v>1691.781644</v>
      </c>
      <c r="O320" s="152">
        <f t="shared" si="8"/>
        <v>63757.14378</v>
      </c>
    </row>
    <row r="321">
      <c r="E321" s="150">
        <v>316.0</v>
      </c>
      <c r="F321" s="152">
        <f t="shared" si="1"/>
        <v>555.5555556</v>
      </c>
      <c r="G321" s="152">
        <f t="shared" si="2"/>
        <v>199.3535107</v>
      </c>
      <c r="H321" s="152">
        <f t="shared" si="3"/>
        <v>754.9090663</v>
      </c>
      <c r="I321" s="152">
        <f t="shared" si="4"/>
        <v>24444.44444</v>
      </c>
      <c r="J321" s="71"/>
      <c r="K321" s="153">
        <v>316.0</v>
      </c>
      <c r="L321" s="152">
        <f t="shared" si="5"/>
        <v>1183.373226</v>
      </c>
      <c r="M321" s="152">
        <f t="shared" si="6"/>
        <v>508.4084178</v>
      </c>
      <c r="N321" s="152">
        <f t="shared" si="7"/>
        <v>1691.781644</v>
      </c>
      <c r="O321" s="152">
        <f t="shared" si="8"/>
        <v>62573.77055</v>
      </c>
    </row>
    <row r="322">
      <c r="E322" s="150">
        <v>317.0</v>
      </c>
      <c r="F322" s="152">
        <f t="shared" si="1"/>
        <v>555.5555556</v>
      </c>
      <c r="G322" s="152">
        <f t="shared" si="2"/>
        <v>194.9234327</v>
      </c>
      <c r="H322" s="152">
        <f t="shared" si="3"/>
        <v>750.4789883</v>
      </c>
      <c r="I322" s="152">
        <f t="shared" si="4"/>
        <v>23888.88889</v>
      </c>
      <c r="J322" s="71"/>
      <c r="K322" s="153">
        <v>317.0</v>
      </c>
      <c r="L322" s="152">
        <f t="shared" si="5"/>
        <v>1192.809611</v>
      </c>
      <c r="M322" s="152">
        <f t="shared" si="6"/>
        <v>498.9720336</v>
      </c>
      <c r="N322" s="152">
        <f t="shared" si="7"/>
        <v>1691.781644</v>
      </c>
      <c r="O322" s="152">
        <f t="shared" si="8"/>
        <v>61380.96094</v>
      </c>
    </row>
    <row r="323">
      <c r="E323" s="150">
        <v>318.0</v>
      </c>
      <c r="F323" s="152">
        <f t="shared" si="1"/>
        <v>555.5555556</v>
      </c>
      <c r="G323" s="152">
        <f t="shared" si="2"/>
        <v>190.4933547</v>
      </c>
      <c r="H323" s="152">
        <f t="shared" si="3"/>
        <v>746.0489102</v>
      </c>
      <c r="I323" s="152">
        <f t="shared" si="4"/>
        <v>23333.33333</v>
      </c>
      <c r="J323" s="71"/>
      <c r="K323" s="153">
        <v>318.0</v>
      </c>
      <c r="L323" s="152">
        <f t="shared" si="5"/>
        <v>1202.321242</v>
      </c>
      <c r="M323" s="152">
        <f t="shared" si="6"/>
        <v>489.4604022</v>
      </c>
      <c r="N323" s="152">
        <f t="shared" si="7"/>
        <v>1691.781644</v>
      </c>
      <c r="O323" s="152">
        <f t="shared" si="8"/>
        <v>60178.6397</v>
      </c>
    </row>
    <row r="324">
      <c r="E324" s="150">
        <v>319.0</v>
      </c>
      <c r="F324" s="152">
        <f t="shared" si="1"/>
        <v>555.5555556</v>
      </c>
      <c r="G324" s="152">
        <f t="shared" si="2"/>
        <v>186.0632767</v>
      </c>
      <c r="H324" s="152">
        <f t="shared" si="3"/>
        <v>741.6188322</v>
      </c>
      <c r="I324" s="152">
        <f t="shared" si="4"/>
        <v>22777.77778</v>
      </c>
      <c r="J324" s="71"/>
      <c r="K324" s="153">
        <v>319.0</v>
      </c>
      <c r="L324" s="152">
        <f t="shared" si="5"/>
        <v>1211.908721</v>
      </c>
      <c r="M324" s="152">
        <f t="shared" si="6"/>
        <v>479.8729238</v>
      </c>
      <c r="N324" s="152">
        <f t="shared" si="7"/>
        <v>1691.781644</v>
      </c>
      <c r="O324" s="152">
        <f t="shared" si="8"/>
        <v>58966.73098</v>
      </c>
    </row>
    <row r="325">
      <c r="E325" s="150">
        <v>320.0</v>
      </c>
      <c r="F325" s="152">
        <f t="shared" si="1"/>
        <v>555.5555556</v>
      </c>
      <c r="G325" s="152">
        <f t="shared" si="2"/>
        <v>181.6331987</v>
      </c>
      <c r="H325" s="152">
        <f t="shared" si="3"/>
        <v>737.1887542</v>
      </c>
      <c r="I325" s="152">
        <f t="shared" si="4"/>
        <v>22222.22222</v>
      </c>
      <c r="J325" s="71"/>
      <c r="K325" s="153">
        <v>320.0</v>
      </c>
      <c r="L325" s="152">
        <f t="shared" si="5"/>
        <v>1221.572651</v>
      </c>
      <c r="M325" s="152">
        <f t="shared" si="6"/>
        <v>470.2089935</v>
      </c>
      <c r="N325" s="152">
        <f t="shared" si="7"/>
        <v>1691.781644</v>
      </c>
      <c r="O325" s="152">
        <f t="shared" si="8"/>
        <v>57745.15833</v>
      </c>
    </row>
    <row r="326">
      <c r="E326" s="150">
        <v>321.0</v>
      </c>
      <c r="F326" s="152">
        <f t="shared" si="1"/>
        <v>555.5555556</v>
      </c>
      <c r="G326" s="152">
        <f t="shared" si="2"/>
        <v>177.2031206</v>
      </c>
      <c r="H326" s="152">
        <f t="shared" si="3"/>
        <v>732.7586762</v>
      </c>
      <c r="I326" s="152">
        <f t="shared" si="4"/>
        <v>21666.66667</v>
      </c>
      <c r="J326" s="71"/>
      <c r="K326" s="153">
        <v>321.0</v>
      </c>
      <c r="L326" s="152">
        <f t="shared" si="5"/>
        <v>1231.313643</v>
      </c>
      <c r="M326" s="152">
        <f t="shared" si="6"/>
        <v>460.4680016</v>
      </c>
      <c r="N326" s="152">
        <f t="shared" si="7"/>
        <v>1691.781644</v>
      </c>
      <c r="O326" s="152">
        <f t="shared" si="8"/>
        <v>56513.84469</v>
      </c>
    </row>
    <row r="327">
      <c r="E327" s="150">
        <v>322.0</v>
      </c>
      <c r="F327" s="152">
        <f t="shared" si="1"/>
        <v>555.5555556</v>
      </c>
      <c r="G327" s="152">
        <f t="shared" si="2"/>
        <v>172.7730426</v>
      </c>
      <c r="H327" s="152">
        <f t="shared" si="3"/>
        <v>728.3285982</v>
      </c>
      <c r="I327" s="152">
        <f t="shared" si="4"/>
        <v>21111.11111</v>
      </c>
      <c r="J327" s="71"/>
      <c r="K327" s="153">
        <v>322.0</v>
      </c>
      <c r="L327" s="152">
        <f t="shared" si="5"/>
        <v>1241.132311</v>
      </c>
      <c r="M327" s="152">
        <f t="shared" si="6"/>
        <v>450.6493337</v>
      </c>
      <c r="N327" s="152">
        <f t="shared" si="7"/>
        <v>1691.781644</v>
      </c>
      <c r="O327" s="152">
        <f t="shared" si="8"/>
        <v>55272.71237</v>
      </c>
    </row>
    <row r="328">
      <c r="E328" s="150">
        <v>323.0</v>
      </c>
      <c r="F328" s="152">
        <f t="shared" si="1"/>
        <v>555.5555556</v>
      </c>
      <c r="G328" s="152">
        <f t="shared" si="2"/>
        <v>168.3429646</v>
      </c>
      <c r="H328" s="152">
        <f t="shared" si="3"/>
        <v>723.8985202</v>
      </c>
      <c r="I328" s="152">
        <f t="shared" si="4"/>
        <v>20555.55556</v>
      </c>
      <c r="J328" s="71"/>
      <c r="K328" s="153">
        <v>323.0</v>
      </c>
      <c r="L328" s="152">
        <f t="shared" si="5"/>
        <v>1251.029274</v>
      </c>
      <c r="M328" s="152">
        <f t="shared" si="6"/>
        <v>440.7523704</v>
      </c>
      <c r="N328" s="152">
        <f t="shared" si="7"/>
        <v>1691.781644</v>
      </c>
      <c r="O328" s="152">
        <f t="shared" si="8"/>
        <v>54021.6831</v>
      </c>
    </row>
    <row r="329">
      <c r="E329" s="150">
        <v>324.0</v>
      </c>
      <c r="F329" s="152">
        <f t="shared" si="1"/>
        <v>555.5555556</v>
      </c>
      <c r="G329" s="152">
        <f t="shared" si="2"/>
        <v>163.9128866</v>
      </c>
      <c r="H329" s="152">
        <f t="shared" si="3"/>
        <v>719.4684421</v>
      </c>
      <c r="I329" s="152">
        <f t="shared" si="4"/>
        <v>20000</v>
      </c>
      <c r="J329" s="71"/>
      <c r="K329" s="153">
        <v>324.0</v>
      </c>
      <c r="L329" s="152">
        <f t="shared" si="5"/>
        <v>1261.005157</v>
      </c>
      <c r="M329" s="152">
        <f t="shared" si="6"/>
        <v>430.7764873</v>
      </c>
      <c r="N329" s="152">
        <f t="shared" si="7"/>
        <v>1691.781644</v>
      </c>
      <c r="O329" s="152">
        <f t="shared" si="8"/>
        <v>52760.67794</v>
      </c>
    </row>
    <row r="330">
      <c r="E330" s="150">
        <v>325.0</v>
      </c>
      <c r="F330" s="152">
        <f t="shared" si="1"/>
        <v>555.5555556</v>
      </c>
      <c r="G330" s="152">
        <f t="shared" si="2"/>
        <v>159.4828086</v>
      </c>
      <c r="H330" s="152">
        <f t="shared" si="3"/>
        <v>715.0383641</v>
      </c>
      <c r="I330" s="152">
        <f t="shared" si="4"/>
        <v>19444.44444</v>
      </c>
      <c r="J330" s="71"/>
      <c r="K330" s="153">
        <v>325.0</v>
      </c>
      <c r="L330" s="152">
        <f t="shared" si="5"/>
        <v>1271.060589</v>
      </c>
      <c r="M330" s="152">
        <f t="shared" si="6"/>
        <v>420.721055</v>
      </c>
      <c r="N330" s="152">
        <f t="shared" si="7"/>
        <v>1691.781644</v>
      </c>
      <c r="O330" s="152">
        <f t="shared" si="8"/>
        <v>51489.61735</v>
      </c>
    </row>
    <row r="331">
      <c r="E331" s="150">
        <v>326.0</v>
      </c>
      <c r="F331" s="152">
        <f t="shared" si="1"/>
        <v>555.5555556</v>
      </c>
      <c r="G331" s="152">
        <f t="shared" si="2"/>
        <v>155.0527306</v>
      </c>
      <c r="H331" s="152">
        <f t="shared" si="3"/>
        <v>710.6082861</v>
      </c>
      <c r="I331" s="152">
        <f t="shared" si="4"/>
        <v>18888.88889</v>
      </c>
      <c r="J331" s="71"/>
      <c r="K331" s="153">
        <v>326.0</v>
      </c>
      <c r="L331" s="152">
        <f t="shared" si="5"/>
        <v>1281.196205</v>
      </c>
      <c r="M331" s="152">
        <f t="shared" si="6"/>
        <v>410.5854394</v>
      </c>
      <c r="N331" s="152">
        <f t="shared" si="7"/>
        <v>1691.781644</v>
      </c>
      <c r="O331" s="152">
        <f t="shared" si="8"/>
        <v>50208.42115</v>
      </c>
    </row>
    <row r="332">
      <c r="E332" s="150">
        <v>327.0</v>
      </c>
      <c r="F332" s="152">
        <f t="shared" si="1"/>
        <v>555.5555556</v>
      </c>
      <c r="G332" s="152">
        <f t="shared" si="2"/>
        <v>150.6226525</v>
      </c>
      <c r="H332" s="152">
        <f t="shared" si="3"/>
        <v>706.1782081</v>
      </c>
      <c r="I332" s="152">
        <f t="shared" si="4"/>
        <v>18333.33333</v>
      </c>
      <c r="J332" s="71"/>
      <c r="K332" s="153">
        <v>327.0</v>
      </c>
      <c r="L332" s="152">
        <f t="shared" si="5"/>
        <v>1291.412643</v>
      </c>
      <c r="M332" s="152">
        <f t="shared" si="6"/>
        <v>400.369001</v>
      </c>
      <c r="N332" s="152">
        <f t="shared" si="7"/>
        <v>1691.781644</v>
      </c>
      <c r="O332" s="152">
        <f t="shared" si="8"/>
        <v>48917.00851</v>
      </c>
    </row>
    <row r="333">
      <c r="E333" s="150">
        <v>328.0</v>
      </c>
      <c r="F333" s="152">
        <f t="shared" si="1"/>
        <v>555.5555556</v>
      </c>
      <c r="G333" s="152">
        <f t="shared" si="2"/>
        <v>146.1925745</v>
      </c>
      <c r="H333" s="152">
        <f t="shared" si="3"/>
        <v>701.7481301</v>
      </c>
      <c r="I333" s="152">
        <f t="shared" si="4"/>
        <v>17777.77778</v>
      </c>
      <c r="J333" s="71"/>
      <c r="K333" s="153">
        <v>328.0</v>
      </c>
      <c r="L333" s="152">
        <f t="shared" si="5"/>
        <v>1301.710549</v>
      </c>
      <c r="M333" s="152">
        <f t="shared" si="6"/>
        <v>390.0710952</v>
      </c>
      <c r="N333" s="152">
        <f t="shared" si="7"/>
        <v>1691.781644</v>
      </c>
      <c r="O333" s="152">
        <f t="shared" si="8"/>
        <v>47615.29796</v>
      </c>
    </row>
    <row r="334">
      <c r="E334" s="150">
        <v>329.0</v>
      </c>
      <c r="F334" s="152">
        <f t="shared" si="1"/>
        <v>555.5555556</v>
      </c>
      <c r="G334" s="152">
        <f t="shared" si="2"/>
        <v>141.7624965</v>
      </c>
      <c r="H334" s="152">
        <f t="shared" si="3"/>
        <v>697.3180521</v>
      </c>
      <c r="I334" s="152">
        <f t="shared" si="4"/>
        <v>17222.22222</v>
      </c>
      <c r="J334" s="71"/>
      <c r="K334" s="153">
        <v>329.0</v>
      </c>
      <c r="L334" s="152">
        <f t="shared" si="5"/>
        <v>1312.090572</v>
      </c>
      <c r="M334" s="152">
        <f t="shared" si="6"/>
        <v>379.6910725</v>
      </c>
      <c r="N334" s="152">
        <f t="shared" si="7"/>
        <v>1691.781644</v>
      </c>
      <c r="O334" s="152">
        <f t="shared" si="8"/>
        <v>46303.20739</v>
      </c>
    </row>
    <row r="335">
      <c r="E335" s="150">
        <v>330.0</v>
      </c>
      <c r="F335" s="152">
        <f t="shared" si="1"/>
        <v>555.5555556</v>
      </c>
      <c r="G335" s="152">
        <f t="shared" si="2"/>
        <v>137.3324185</v>
      </c>
      <c r="H335" s="152">
        <f t="shared" si="3"/>
        <v>692.8879741</v>
      </c>
      <c r="I335" s="152">
        <f t="shared" si="4"/>
        <v>16666.66667</v>
      </c>
      <c r="J335" s="71"/>
      <c r="K335" s="153">
        <v>330.0</v>
      </c>
      <c r="L335" s="152">
        <f t="shared" si="5"/>
        <v>1322.553366</v>
      </c>
      <c r="M335" s="152">
        <f t="shared" si="6"/>
        <v>369.228278</v>
      </c>
      <c r="N335" s="152">
        <f t="shared" si="7"/>
        <v>1691.781644</v>
      </c>
      <c r="O335" s="152">
        <f t="shared" si="8"/>
        <v>44980.65402</v>
      </c>
    </row>
    <row r="336">
      <c r="E336" s="150">
        <v>331.0</v>
      </c>
      <c r="F336" s="152">
        <f t="shared" si="1"/>
        <v>555.5555556</v>
      </c>
      <c r="G336" s="152">
        <f t="shared" si="2"/>
        <v>132.9023405</v>
      </c>
      <c r="H336" s="152">
        <f t="shared" si="3"/>
        <v>688.457896</v>
      </c>
      <c r="I336" s="152">
        <f t="shared" si="4"/>
        <v>16111.11111</v>
      </c>
      <c r="J336" s="71"/>
      <c r="K336" s="153">
        <v>331.0</v>
      </c>
      <c r="L336" s="152">
        <f t="shared" si="5"/>
        <v>1333.099593</v>
      </c>
      <c r="M336" s="152">
        <f t="shared" si="6"/>
        <v>358.6820517</v>
      </c>
      <c r="N336" s="152">
        <f t="shared" si="7"/>
        <v>1691.781644</v>
      </c>
      <c r="O336" s="152">
        <f t="shared" si="8"/>
        <v>43647.55443</v>
      </c>
    </row>
    <row r="337">
      <c r="E337" s="150">
        <v>332.0</v>
      </c>
      <c r="F337" s="152">
        <f t="shared" si="1"/>
        <v>555.5555556</v>
      </c>
      <c r="G337" s="152">
        <f t="shared" si="2"/>
        <v>128.4722625</v>
      </c>
      <c r="H337" s="152">
        <f t="shared" si="3"/>
        <v>684.027818</v>
      </c>
      <c r="I337" s="152">
        <f t="shared" si="4"/>
        <v>15555.55556</v>
      </c>
      <c r="J337" s="71"/>
      <c r="K337" s="153">
        <v>332.0</v>
      </c>
      <c r="L337" s="152">
        <f t="shared" si="5"/>
        <v>1343.729916</v>
      </c>
      <c r="M337" s="152">
        <f t="shared" si="6"/>
        <v>348.0517284</v>
      </c>
      <c r="N337" s="152">
        <f t="shared" si="7"/>
        <v>1691.781644</v>
      </c>
      <c r="O337" s="152">
        <f t="shared" si="8"/>
        <v>42303.82451</v>
      </c>
    </row>
    <row r="338">
      <c r="E338" s="150">
        <v>333.0</v>
      </c>
      <c r="F338" s="152">
        <f t="shared" si="1"/>
        <v>555.5555556</v>
      </c>
      <c r="G338" s="152">
        <f t="shared" si="2"/>
        <v>124.0421844</v>
      </c>
      <c r="H338" s="152">
        <f t="shared" si="3"/>
        <v>679.59774</v>
      </c>
      <c r="I338" s="152">
        <f t="shared" si="4"/>
        <v>15000</v>
      </c>
      <c r="J338" s="71"/>
      <c r="K338" s="153">
        <v>333.0</v>
      </c>
      <c r="L338" s="152">
        <f t="shared" si="5"/>
        <v>1354.445007</v>
      </c>
      <c r="M338" s="152">
        <f t="shared" si="6"/>
        <v>337.3366373</v>
      </c>
      <c r="N338" s="152">
        <f t="shared" si="7"/>
        <v>1691.781644</v>
      </c>
      <c r="O338" s="152">
        <f t="shared" si="8"/>
        <v>40949.3795</v>
      </c>
    </row>
    <row r="339">
      <c r="E339" s="150">
        <v>334.0</v>
      </c>
      <c r="F339" s="152">
        <f t="shared" si="1"/>
        <v>555.5555556</v>
      </c>
      <c r="G339" s="152">
        <f t="shared" si="2"/>
        <v>119.6121064</v>
      </c>
      <c r="H339" s="152">
        <f t="shared" si="3"/>
        <v>675.167662</v>
      </c>
      <c r="I339" s="152">
        <f t="shared" si="4"/>
        <v>14444.44444</v>
      </c>
      <c r="J339" s="71"/>
      <c r="K339" s="153">
        <v>334.0</v>
      </c>
      <c r="L339" s="152">
        <f t="shared" si="5"/>
        <v>1365.245542</v>
      </c>
      <c r="M339" s="152">
        <f t="shared" si="6"/>
        <v>326.5361026</v>
      </c>
      <c r="N339" s="152">
        <f t="shared" si="7"/>
        <v>1691.781644</v>
      </c>
      <c r="O339" s="152">
        <f t="shared" si="8"/>
        <v>39584.13396</v>
      </c>
    </row>
    <row r="340">
      <c r="E340" s="150">
        <v>335.0</v>
      </c>
      <c r="F340" s="152">
        <f t="shared" si="1"/>
        <v>555.5555556</v>
      </c>
      <c r="G340" s="152">
        <f t="shared" si="2"/>
        <v>115.1820284</v>
      </c>
      <c r="H340" s="152">
        <f t="shared" si="3"/>
        <v>670.737584</v>
      </c>
      <c r="I340" s="152">
        <f t="shared" si="4"/>
        <v>13888.88889</v>
      </c>
      <c r="J340" s="71"/>
      <c r="K340" s="153">
        <v>335.0</v>
      </c>
      <c r="L340" s="152">
        <f t="shared" si="5"/>
        <v>1376.132201</v>
      </c>
      <c r="M340" s="152">
        <f t="shared" si="6"/>
        <v>315.649443</v>
      </c>
      <c r="N340" s="152">
        <f t="shared" si="7"/>
        <v>1691.781644</v>
      </c>
      <c r="O340" s="152">
        <f t="shared" si="8"/>
        <v>38208.00176</v>
      </c>
    </row>
    <row r="341">
      <c r="E341" s="150">
        <v>336.0</v>
      </c>
      <c r="F341" s="152">
        <f t="shared" si="1"/>
        <v>555.5555556</v>
      </c>
      <c r="G341" s="152">
        <f t="shared" si="2"/>
        <v>110.7519504</v>
      </c>
      <c r="H341" s="152">
        <f t="shared" si="3"/>
        <v>666.307506</v>
      </c>
      <c r="I341" s="152">
        <f t="shared" si="4"/>
        <v>13333.33333</v>
      </c>
      <c r="J341" s="71"/>
      <c r="K341" s="153">
        <v>336.0</v>
      </c>
      <c r="L341" s="152">
        <f t="shared" si="5"/>
        <v>1387.105673</v>
      </c>
      <c r="M341" s="152">
        <f t="shared" si="6"/>
        <v>304.6759715</v>
      </c>
      <c r="N341" s="152">
        <f t="shared" si="7"/>
        <v>1691.781644</v>
      </c>
      <c r="O341" s="152">
        <f t="shared" si="8"/>
        <v>36820.89609</v>
      </c>
    </row>
    <row r="342">
      <c r="E342" s="150">
        <v>337.0</v>
      </c>
      <c r="F342" s="152">
        <f t="shared" si="1"/>
        <v>555.5555556</v>
      </c>
      <c r="G342" s="152">
        <f t="shared" si="2"/>
        <v>106.3218724</v>
      </c>
      <c r="H342" s="152">
        <f t="shared" si="3"/>
        <v>661.8774279</v>
      </c>
      <c r="I342" s="152">
        <f t="shared" si="4"/>
        <v>12777.77778</v>
      </c>
      <c r="J342" s="71"/>
      <c r="K342" s="153">
        <v>337.0</v>
      </c>
      <c r="L342" s="152">
        <f t="shared" si="5"/>
        <v>1398.166648</v>
      </c>
      <c r="M342" s="152">
        <f t="shared" si="6"/>
        <v>293.6149961</v>
      </c>
      <c r="N342" s="152">
        <f t="shared" si="7"/>
        <v>1691.781644</v>
      </c>
      <c r="O342" s="152">
        <f t="shared" si="8"/>
        <v>35422.72944</v>
      </c>
    </row>
    <row r="343">
      <c r="E343" s="150">
        <v>338.0</v>
      </c>
      <c r="F343" s="152">
        <f t="shared" si="1"/>
        <v>555.5555556</v>
      </c>
      <c r="G343" s="152">
        <f t="shared" si="2"/>
        <v>101.8917944</v>
      </c>
      <c r="H343" s="152">
        <f t="shared" si="3"/>
        <v>657.4473499</v>
      </c>
      <c r="I343" s="152">
        <f t="shared" si="4"/>
        <v>12222.22222</v>
      </c>
      <c r="J343" s="71"/>
      <c r="K343" s="153">
        <v>338.0</v>
      </c>
      <c r="L343" s="152">
        <f t="shared" si="5"/>
        <v>1409.315825</v>
      </c>
      <c r="M343" s="152">
        <f t="shared" si="6"/>
        <v>282.4658189</v>
      </c>
      <c r="N343" s="152">
        <f t="shared" si="7"/>
        <v>1691.781644</v>
      </c>
      <c r="O343" s="152">
        <f t="shared" si="8"/>
        <v>34013.41361</v>
      </c>
    </row>
    <row r="344">
      <c r="E344" s="150">
        <v>339.0</v>
      </c>
      <c r="F344" s="152">
        <f t="shared" si="1"/>
        <v>555.5555556</v>
      </c>
      <c r="G344" s="152">
        <f t="shared" si="2"/>
        <v>97.46171635</v>
      </c>
      <c r="H344" s="152">
        <f t="shared" si="3"/>
        <v>653.0172719</v>
      </c>
      <c r="I344" s="152">
        <f t="shared" si="4"/>
        <v>11666.66667</v>
      </c>
      <c r="J344" s="71"/>
      <c r="K344" s="153">
        <v>339.0</v>
      </c>
      <c r="L344" s="152">
        <f t="shared" si="5"/>
        <v>1420.553908</v>
      </c>
      <c r="M344" s="152">
        <f t="shared" si="6"/>
        <v>271.2277366</v>
      </c>
      <c r="N344" s="152">
        <f t="shared" si="7"/>
        <v>1691.781644</v>
      </c>
      <c r="O344" s="152">
        <f t="shared" si="8"/>
        <v>32592.85971</v>
      </c>
    </row>
    <row r="345">
      <c r="E345" s="150">
        <v>340.0</v>
      </c>
      <c r="F345" s="152">
        <f t="shared" si="1"/>
        <v>555.5555556</v>
      </c>
      <c r="G345" s="152">
        <f t="shared" si="2"/>
        <v>93.03163834</v>
      </c>
      <c r="H345" s="152">
        <f t="shared" si="3"/>
        <v>648.5871939</v>
      </c>
      <c r="I345" s="152">
        <f t="shared" si="4"/>
        <v>11111.11111</v>
      </c>
      <c r="J345" s="71"/>
      <c r="K345" s="153">
        <v>340.0</v>
      </c>
      <c r="L345" s="152">
        <f t="shared" si="5"/>
        <v>1431.881604</v>
      </c>
      <c r="M345" s="152">
        <f t="shared" si="6"/>
        <v>259.9000403</v>
      </c>
      <c r="N345" s="152">
        <f t="shared" si="7"/>
        <v>1691.781644</v>
      </c>
      <c r="O345" s="152">
        <f t="shared" si="8"/>
        <v>31160.9781</v>
      </c>
    </row>
    <row r="346">
      <c r="E346" s="150">
        <v>341.0</v>
      </c>
      <c r="F346" s="152">
        <f t="shared" si="1"/>
        <v>555.5555556</v>
      </c>
      <c r="G346" s="152">
        <f t="shared" si="2"/>
        <v>88.60156032</v>
      </c>
      <c r="H346" s="152">
        <f t="shared" si="3"/>
        <v>644.1571159</v>
      </c>
      <c r="I346" s="152">
        <f t="shared" si="4"/>
        <v>10555.55556</v>
      </c>
      <c r="J346" s="71"/>
      <c r="K346" s="153">
        <v>341.0</v>
      </c>
      <c r="L346" s="152">
        <f t="shared" si="5"/>
        <v>1443.299629</v>
      </c>
      <c r="M346" s="152">
        <f t="shared" si="6"/>
        <v>248.4820153</v>
      </c>
      <c r="N346" s="152">
        <f t="shared" si="7"/>
        <v>1691.781644</v>
      </c>
      <c r="O346" s="152">
        <f t="shared" si="8"/>
        <v>29717.67847</v>
      </c>
    </row>
    <row r="347">
      <c r="E347" s="150">
        <v>342.0</v>
      </c>
      <c r="F347" s="152">
        <f t="shared" si="1"/>
        <v>555.5555556</v>
      </c>
      <c r="G347" s="152">
        <f t="shared" si="2"/>
        <v>84.17148231</v>
      </c>
      <c r="H347" s="152">
        <f t="shared" si="3"/>
        <v>639.7270379</v>
      </c>
      <c r="I347" s="152">
        <f t="shared" si="4"/>
        <v>10000</v>
      </c>
      <c r="J347" s="71"/>
      <c r="K347" s="153">
        <v>342.0</v>
      </c>
      <c r="L347" s="152">
        <f t="shared" si="5"/>
        <v>1454.808703</v>
      </c>
      <c r="M347" s="152">
        <f t="shared" si="6"/>
        <v>236.9729414</v>
      </c>
      <c r="N347" s="152">
        <f t="shared" si="7"/>
        <v>1691.781644</v>
      </c>
      <c r="O347" s="152">
        <f t="shared" si="8"/>
        <v>28262.86977</v>
      </c>
    </row>
    <row r="348">
      <c r="E348" s="150">
        <v>343.0</v>
      </c>
      <c r="F348" s="152">
        <f t="shared" si="1"/>
        <v>555.5555556</v>
      </c>
      <c r="G348" s="152">
        <f t="shared" si="2"/>
        <v>79.74140429</v>
      </c>
      <c r="H348" s="152">
        <f t="shared" si="3"/>
        <v>635.2969598</v>
      </c>
      <c r="I348" s="152">
        <f t="shared" si="4"/>
        <v>9444.444444</v>
      </c>
      <c r="J348" s="71"/>
      <c r="K348" s="153">
        <v>343.0</v>
      </c>
      <c r="L348" s="152">
        <f t="shared" si="5"/>
        <v>1466.409552</v>
      </c>
      <c r="M348" s="152">
        <f t="shared" si="6"/>
        <v>225.3720925</v>
      </c>
      <c r="N348" s="152">
        <f t="shared" si="7"/>
        <v>1691.781644</v>
      </c>
      <c r="O348" s="152">
        <f t="shared" si="8"/>
        <v>26796.46022</v>
      </c>
    </row>
    <row r="349">
      <c r="E349" s="150">
        <v>344.0</v>
      </c>
      <c r="F349" s="152">
        <f t="shared" si="1"/>
        <v>555.5555556</v>
      </c>
      <c r="G349" s="152">
        <f t="shared" si="2"/>
        <v>75.31132627</v>
      </c>
      <c r="H349" s="152">
        <f t="shared" si="3"/>
        <v>630.8668818</v>
      </c>
      <c r="I349" s="152">
        <f t="shared" si="4"/>
        <v>8888.888889</v>
      </c>
      <c r="J349" s="71"/>
      <c r="K349" s="153">
        <v>344.0</v>
      </c>
      <c r="L349" s="152">
        <f t="shared" si="5"/>
        <v>1478.102908</v>
      </c>
      <c r="M349" s="152">
        <f t="shared" si="6"/>
        <v>213.6787368</v>
      </c>
      <c r="N349" s="152">
        <f t="shared" si="7"/>
        <v>1691.781644</v>
      </c>
      <c r="O349" s="152">
        <f t="shared" si="8"/>
        <v>25318.35731</v>
      </c>
    </row>
    <row r="350">
      <c r="E350" s="150">
        <v>345.0</v>
      </c>
      <c r="F350" s="152">
        <f t="shared" si="1"/>
        <v>555.5555556</v>
      </c>
      <c r="G350" s="152">
        <f t="shared" si="2"/>
        <v>70.88124826</v>
      </c>
      <c r="H350" s="152">
        <f t="shared" si="3"/>
        <v>626.4368038</v>
      </c>
      <c r="I350" s="152">
        <f t="shared" si="4"/>
        <v>8333.333333</v>
      </c>
      <c r="J350" s="71"/>
      <c r="K350" s="153">
        <v>345.0</v>
      </c>
      <c r="L350" s="152">
        <f t="shared" si="5"/>
        <v>1489.889508</v>
      </c>
      <c r="M350" s="152">
        <f t="shared" si="6"/>
        <v>201.8921366</v>
      </c>
      <c r="N350" s="152">
        <f t="shared" si="7"/>
        <v>1691.781644</v>
      </c>
      <c r="O350" s="152">
        <f t="shared" si="8"/>
        <v>23828.4678</v>
      </c>
    </row>
    <row r="351">
      <c r="E351" s="150">
        <v>346.0</v>
      </c>
      <c r="F351" s="152">
        <f t="shared" si="1"/>
        <v>555.5555556</v>
      </c>
      <c r="G351" s="152">
        <f t="shared" si="2"/>
        <v>66.45117024</v>
      </c>
      <c r="H351" s="152">
        <f t="shared" si="3"/>
        <v>622.0067258</v>
      </c>
      <c r="I351" s="152">
        <f t="shared" si="4"/>
        <v>7777.777778</v>
      </c>
      <c r="J351" s="71"/>
      <c r="K351" s="153">
        <v>346.0</v>
      </c>
      <c r="L351" s="152">
        <f t="shared" si="5"/>
        <v>1501.770096</v>
      </c>
      <c r="M351" s="152">
        <f t="shared" si="6"/>
        <v>190.0115485</v>
      </c>
      <c r="N351" s="152">
        <f t="shared" si="7"/>
        <v>1691.781644</v>
      </c>
      <c r="O351" s="152">
        <f t="shared" si="8"/>
        <v>22326.69771</v>
      </c>
    </row>
    <row r="352">
      <c r="E352" s="150">
        <v>347.0</v>
      </c>
      <c r="F352" s="152">
        <f t="shared" si="1"/>
        <v>555.5555556</v>
      </c>
      <c r="G352" s="152">
        <f t="shared" si="2"/>
        <v>62.02109222</v>
      </c>
      <c r="H352" s="152">
        <f t="shared" si="3"/>
        <v>617.5766478</v>
      </c>
      <c r="I352" s="152">
        <f t="shared" si="4"/>
        <v>7222.222222</v>
      </c>
      <c r="J352" s="71"/>
      <c r="K352" s="153">
        <v>347.0</v>
      </c>
      <c r="L352" s="152">
        <f t="shared" si="5"/>
        <v>1513.745421</v>
      </c>
      <c r="M352" s="152">
        <f t="shared" si="6"/>
        <v>178.0362228</v>
      </c>
      <c r="N352" s="152">
        <f t="shared" si="7"/>
        <v>1691.781644</v>
      </c>
      <c r="O352" s="152">
        <f t="shared" si="8"/>
        <v>20812.95229</v>
      </c>
    </row>
    <row r="353">
      <c r="E353" s="150">
        <v>348.0</v>
      </c>
      <c r="F353" s="152">
        <f t="shared" si="1"/>
        <v>555.5555556</v>
      </c>
      <c r="G353" s="152">
        <f t="shared" si="2"/>
        <v>57.59101421</v>
      </c>
      <c r="H353" s="152">
        <f t="shared" si="3"/>
        <v>613.1465698</v>
      </c>
      <c r="I353" s="152">
        <f t="shared" si="4"/>
        <v>6666.666667</v>
      </c>
      <c r="J353" s="71"/>
      <c r="K353" s="153">
        <v>348.0</v>
      </c>
      <c r="L353" s="152">
        <f t="shared" si="5"/>
        <v>1525.81624</v>
      </c>
      <c r="M353" s="152">
        <f t="shared" si="6"/>
        <v>165.9654043</v>
      </c>
      <c r="N353" s="152">
        <f t="shared" si="7"/>
        <v>1691.781644</v>
      </c>
      <c r="O353" s="152">
        <f t="shared" si="8"/>
        <v>19287.13605</v>
      </c>
    </row>
    <row r="354">
      <c r="E354" s="150">
        <v>349.0</v>
      </c>
      <c r="F354" s="152">
        <f t="shared" si="1"/>
        <v>555.5555556</v>
      </c>
      <c r="G354" s="152">
        <f t="shared" si="2"/>
        <v>53.16093619</v>
      </c>
      <c r="H354" s="152">
        <f t="shared" si="3"/>
        <v>608.7164917</v>
      </c>
      <c r="I354" s="152">
        <f t="shared" si="4"/>
        <v>6111.111111</v>
      </c>
      <c r="J354" s="71"/>
      <c r="K354" s="153">
        <v>349.0</v>
      </c>
      <c r="L354" s="152">
        <f t="shared" si="5"/>
        <v>1537.983313</v>
      </c>
      <c r="M354" s="152">
        <f t="shared" si="6"/>
        <v>153.7983313</v>
      </c>
      <c r="N354" s="152">
        <f t="shared" si="7"/>
        <v>1691.781644</v>
      </c>
      <c r="O354" s="152">
        <f t="shared" si="8"/>
        <v>17749.15273</v>
      </c>
    </row>
    <row r="355">
      <c r="E355" s="150">
        <v>350.0</v>
      </c>
      <c r="F355" s="152">
        <f t="shared" si="1"/>
        <v>555.5555556</v>
      </c>
      <c r="G355" s="152">
        <f t="shared" si="2"/>
        <v>48.73085818</v>
      </c>
      <c r="H355" s="152">
        <f t="shared" si="3"/>
        <v>604.2864137</v>
      </c>
      <c r="I355" s="152">
        <f t="shared" si="4"/>
        <v>5555.555556</v>
      </c>
      <c r="J355" s="71"/>
      <c r="K355" s="153">
        <v>350.0</v>
      </c>
      <c r="L355" s="152">
        <f t="shared" si="5"/>
        <v>1550.247408</v>
      </c>
      <c r="M355" s="152">
        <f t="shared" si="6"/>
        <v>141.5342364</v>
      </c>
      <c r="N355" s="152">
        <f t="shared" si="7"/>
        <v>1691.781644</v>
      </c>
      <c r="O355" s="152">
        <f t="shared" si="8"/>
        <v>16198.90532</v>
      </c>
    </row>
    <row r="356">
      <c r="E356" s="150">
        <v>351.0</v>
      </c>
      <c r="F356" s="152">
        <f t="shared" si="1"/>
        <v>555.5555556</v>
      </c>
      <c r="G356" s="152">
        <f t="shared" si="2"/>
        <v>44.30078016</v>
      </c>
      <c r="H356" s="152">
        <f t="shared" si="3"/>
        <v>599.8563357</v>
      </c>
      <c r="I356" s="152">
        <f t="shared" si="4"/>
        <v>5000</v>
      </c>
      <c r="J356" s="71"/>
      <c r="K356" s="153">
        <v>351.0</v>
      </c>
      <c r="L356" s="152">
        <f t="shared" si="5"/>
        <v>1562.609298</v>
      </c>
      <c r="M356" s="152">
        <f t="shared" si="6"/>
        <v>129.1723459</v>
      </c>
      <c r="N356" s="152">
        <f t="shared" si="7"/>
        <v>1691.781644</v>
      </c>
      <c r="O356" s="152">
        <f t="shared" si="8"/>
        <v>14636.29603</v>
      </c>
    </row>
    <row r="357">
      <c r="E357" s="150">
        <v>352.0</v>
      </c>
      <c r="F357" s="152">
        <f t="shared" si="1"/>
        <v>555.5555556</v>
      </c>
      <c r="G357" s="152">
        <f t="shared" si="2"/>
        <v>39.87070214</v>
      </c>
      <c r="H357" s="152">
        <f t="shared" si="3"/>
        <v>595.4262577</v>
      </c>
      <c r="I357" s="152">
        <f t="shared" si="4"/>
        <v>4444.444444</v>
      </c>
      <c r="J357" s="71"/>
      <c r="K357" s="153">
        <v>352.0</v>
      </c>
      <c r="L357" s="152">
        <f t="shared" si="5"/>
        <v>1575.069764</v>
      </c>
      <c r="M357" s="152">
        <f t="shared" si="6"/>
        <v>116.7118799</v>
      </c>
      <c r="N357" s="152">
        <f t="shared" si="7"/>
        <v>1691.781644</v>
      </c>
      <c r="O357" s="152">
        <f t="shared" si="8"/>
        <v>13061.22626</v>
      </c>
    </row>
    <row r="358">
      <c r="E358" s="150">
        <v>353.0</v>
      </c>
      <c r="F358" s="152">
        <f t="shared" si="1"/>
        <v>555.5555556</v>
      </c>
      <c r="G358" s="152">
        <f t="shared" si="2"/>
        <v>35.44062413</v>
      </c>
      <c r="H358" s="152">
        <f t="shared" si="3"/>
        <v>590.9961797</v>
      </c>
      <c r="I358" s="152">
        <f t="shared" si="4"/>
        <v>3888.888889</v>
      </c>
      <c r="J358" s="71"/>
      <c r="K358" s="153">
        <v>353.0</v>
      </c>
      <c r="L358" s="152">
        <f t="shared" si="5"/>
        <v>1587.629592</v>
      </c>
      <c r="M358" s="152">
        <f t="shared" si="6"/>
        <v>104.1520524</v>
      </c>
      <c r="N358" s="152">
        <f t="shared" si="7"/>
        <v>1691.781644</v>
      </c>
      <c r="O358" s="152">
        <f t="shared" si="8"/>
        <v>11473.59667</v>
      </c>
    </row>
    <row r="359">
      <c r="E359" s="150">
        <v>354.0</v>
      </c>
      <c r="F359" s="152">
        <f t="shared" si="1"/>
        <v>555.5555556</v>
      </c>
      <c r="G359" s="152">
        <f t="shared" si="2"/>
        <v>31.01054611</v>
      </c>
      <c r="H359" s="152">
        <f t="shared" si="3"/>
        <v>586.5661017</v>
      </c>
      <c r="I359" s="152">
        <f t="shared" si="4"/>
        <v>3333.333333</v>
      </c>
      <c r="J359" s="71"/>
      <c r="K359" s="153">
        <v>354.0</v>
      </c>
      <c r="L359" s="152">
        <f t="shared" si="5"/>
        <v>1600.289573</v>
      </c>
      <c r="M359" s="152">
        <f t="shared" si="6"/>
        <v>91.49207107</v>
      </c>
      <c r="N359" s="152">
        <f t="shared" si="7"/>
        <v>1691.781644</v>
      </c>
      <c r="O359" s="152">
        <f t="shared" si="8"/>
        <v>9873.307097</v>
      </c>
    </row>
    <row r="360">
      <c r="E360" s="150">
        <v>355.0</v>
      </c>
      <c r="F360" s="152">
        <f t="shared" si="1"/>
        <v>555.5555556</v>
      </c>
      <c r="G360" s="152">
        <f t="shared" si="2"/>
        <v>26.5804681</v>
      </c>
      <c r="H360" s="152">
        <f t="shared" si="3"/>
        <v>582.1360237</v>
      </c>
      <c r="I360" s="152">
        <f t="shared" si="4"/>
        <v>2777.777778</v>
      </c>
      <c r="J360" s="71"/>
      <c r="K360" s="153">
        <v>355.0</v>
      </c>
      <c r="L360" s="152">
        <f t="shared" si="5"/>
        <v>1613.050507</v>
      </c>
      <c r="M360" s="152">
        <f t="shared" si="6"/>
        <v>78.73113729</v>
      </c>
      <c r="N360" s="152">
        <f t="shared" si="7"/>
        <v>1691.781644</v>
      </c>
      <c r="O360" s="152">
        <f t="shared" si="8"/>
        <v>8260.25659</v>
      </c>
    </row>
    <row r="361">
      <c r="E361" s="150">
        <v>356.0</v>
      </c>
      <c r="F361" s="152">
        <f t="shared" si="1"/>
        <v>555.5555556</v>
      </c>
      <c r="G361" s="152">
        <f t="shared" si="2"/>
        <v>22.15039008</v>
      </c>
      <c r="H361" s="152">
        <f t="shared" si="3"/>
        <v>577.7059456</v>
      </c>
      <c r="I361" s="152">
        <f t="shared" si="4"/>
        <v>2222.222222</v>
      </c>
      <c r="J361" s="71"/>
      <c r="K361" s="153">
        <v>356.0</v>
      </c>
      <c r="L361" s="152">
        <f t="shared" si="5"/>
        <v>1625.913198</v>
      </c>
      <c r="M361" s="152">
        <f t="shared" si="6"/>
        <v>65.86844603</v>
      </c>
      <c r="N361" s="152">
        <f t="shared" si="7"/>
        <v>1691.781644</v>
      </c>
      <c r="O361" s="152">
        <f t="shared" si="8"/>
        <v>6634.343392</v>
      </c>
    </row>
    <row r="362">
      <c r="E362" s="150">
        <v>357.0</v>
      </c>
      <c r="F362" s="152">
        <f t="shared" si="1"/>
        <v>555.5555556</v>
      </c>
      <c r="G362" s="152">
        <f t="shared" si="2"/>
        <v>17.72031206</v>
      </c>
      <c r="H362" s="152">
        <f t="shared" si="3"/>
        <v>573.2758676</v>
      </c>
      <c r="I362" s="152">
        <f t="shared" si="4"/>
        <v>1666.666667</v>
      </c>
      <c r="J362" s="71"/>
      <c r="K362" s="153">
        <v>357.0</v>
      </c>
      <c r="L362" s="152">
        <f t="shared" si="5"/>
        <v>1638.878458</v>
      </c>
      <c r="M362" s="152">
        <f t="shared" si="6"/>
        <v>52.90318586</v>
      </c>
      <c r="N362" s="152">
        <f t="shared" si="7"/>
        <v>1691.781644</v>
      </c>
      <c r="O362" s="152">
        <f t="shared" si="8"/>
        <v>4995.464933</v>
      </c>
    </row>
    <row r="363">
      <c r="E363" s="150">
        <v>358.0</v>
      </c>
      <c r="F363" s="152">
        <f t="shared" si="1"/>
        <v>555.5555556</v>
      </c>
      <c r="G363" s="152">
        <f t="shared" si="2"/>
        <v>13.29023405</v>
      </c>
      <c r="H363" s="152">
        <f t="shared" si="3"/>
        <v>568.8457896</v>
      </c>
      <c r="I363" s="152">
        <f t="shared" si="4"/>
        <v>1111.111111</v>
      </c>
      <c r="J363" s="71"/>
      <c r="K363" s="153">
        <v>358.0</v>
      </c>
      <c r="L363" s="152">
        <f t="shared" si="5"/>
        <v>1651.947105</v>
      </c>
      <c r="M363" s="152">
        <f t="shared" si="6"/>
        <v>39.83453888</v>
      </c>
      <c r="N363" s="152">
        <f t="shared" si="7"/>
        <v>1691.781644</v>
      </c>
      <c r="O363" s="152">
        <f t="shared" si="8"/>
        <v>3343.517828</v>
      </c>
    </row>
    <row r="364">
      <c r="E364" s="150">
        <v>359.0</v>
      </c>
      <c r="F364" s="152">
        <f t="shared" si="1"/>
        <v>555.5555556</v>
      </c>
      <c r="G364" s="152">
        <f t="shared" si="2"/>
        <v>8.860156032</v>
      </c>
      <c r="H364" s="152">
        <f t="shared" si="3"/>
        <v>564.4157116</v>
      </c>
      <c r="I364" s="152">
        <f t="shared" si="4"/>
        <v>555.5555556</v>
      </c>
      <c r="J364" s="71"/>
      <c r="K364" s="153">
        <v>359.0</v>
      </c>
      <c r="L364" s="152">
        <f t="shared" si="5"/>
        <v>1665.119964</v>
      </c>
      <c r="M364" s="152">
        <f t="shared" si="6"/>
        <v>26.66168068</v>
      </c>
      <c r="N364" s="152">
        <f t="shared" si="7"/>
        <v>1691.781644</v>
      </c>
      <c r="O364" s="152">
        <f t="shared" si="8"/>
        <v>1678.397864</v>
      </c>
    </row>
    <row r="365">
      <c r="E365" s="150">
        <v>360.0</v>
      </c>
      <c r="F365" s="152">
        <f t="shared" si="1"/>
        <v>555.5555556</v>
      </c>
      <c r="G365" s="152">
        <f t="shared" si="2"/>
        <v>4.430078016</v>
      </c>
      <c r="H365" s="152">
        <f t="shared" si="3"/>
        <v>559.9856336</v>
      </c>
      <c r="I365" s="159">
        <f t="shared" si="4"/>
        <v>-0.000000001483158485</v>
      </c>
      <c r="J365" s="65"/>
      <c r="K365" s="153">
        <v>360.0</v>
      </c>
      <c r="L365" s="152">
        <f t="shared" si="5"/>
        <v>1678.397864</v>
      </c>
      <c r="M365" s="152">
        <f t="shared" si="6"/>
        <v>13.38378026</v>
      </c>
      <c r="N365" s="152">
        <f t="shared" si="7"/>
        <v>1691.781644</v>
      </c>
      <c r="O365" s="152">
        <f t="shared" si="8"/>
        <v>-0.0000000001082298695</v>
      </c>
    </row>
    <row r="366">
      <c r="E366" s="160" t="s">
        <v>146</v>
      </c>
      <c r="F366" s="152">
        <f t="shared" ref="F366:G366" si="9">SUM(F5:F365)</f>
        <v>200000</v>
      </c>
      <c r="G366" s="152">
        <f t="shared" si="9"/>
        <v>287866.4695</v>
      </c>
      <c r="H366" s="152">
        <f>SUM(H6:H365)</f>
        <v>487866.4695</v>
      </c>
      <c r="I366" s="151">
        <f>SUM(I5:I365)</f>
        <v>36100000</v>
      </c>
      <c r="J366" s="65"/>
      <c r="K366" s="161" t="s">
        <v>146</v>
      </c>
      <c r="L366" s="152">
        <f t="shared" ref="L366:O366" si="10">SUM(L6:L365)</f>
        <v>200000</v>
      </c>
      <c r="M366" s="152">
        <f t="shared" si="10"/>
        <v>409041.392</v>
      </c>
      <c r="N366" s="152">
        <f t="shared" si="10"/>
        <v>609041.392</v>
      </c>
      <c r="O366" s="151">
        <f t="shared" si="10"/>
        <v>51095985.52</v>
      </c>
    </row>
    <row r="367"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</row>
  </sheetData>
  <mergeCells count="2">
    <mergeCell ref="F2:H3"/>
    <mergeCell ref="L2:N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8.57"/>
    <col customWidth="1" min="6" max="6" width="18.86"/>
    <col customWidth="1" min="7" max="7" width="19.0"/>
    <col customWidth="1" min="8" max="8" width="21.57"/>
    <col customWidth="1" min="9" max="9" width="19.29"/>
    <col customWidth="1" min="10" max="10" width="17.43"/>
    <col customWidth="1" min="11" max="12" width="19.71"/>
  </cols>
  <sheetData>
    <row r="1">
      <c r="A1" s="162" t="s">
        <v>36</v>
      </c>
      <c r="B1" s="112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>
      <c r="A2" s="163" t="s">
        <v>8</v>
      </c>
      <c r="B2" s="130" t="s">
        <v>147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>
      <c r="A3" s="164" t="s">
        <v>148</v>
      </c>
      <c r="B3" s="165">
        <v>2.09E8</v>
      </c>
      <c r="C3" s="166"/>
      <c r="D3" s="166"/>
      <c r="E3" s="167"/>
      <c r="F3" s="167"/>
      <c r="G3" s="167"/>
      <c r="H3" s="168"/>
      <c r="I3" s="167"/>
      <c r="J3" s="167"/>
      <c r="K3" s="167"/>
      <c r="L3" s="167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>
      <c r="A4" s="64"/>
      <c r="B4" s="64"/>
      <c r="C4" s="71"/>
      <c r="D4" s="71"/>
      <c r="E4" s="169" t="s">
        <v>73</v>
      </c>
      <c r="F4" s="103" t="s">
        <v>74</v>
      </c>
      <c r="G4" s="103" t="s">
        <v>75</v>
      </c>
      <c r="H4" s="103" t="s">
        <v>149</v>
      </c>
      <c r="I4" s="103" t="s">
        <v>76</v>
      </c>
      <c r="J4" s="103" t="s">
        <v>77</v>
      </c>
      <c r="K4" s="103" t="s">
        <v>78</v>
      </c>
      <c r="L4" s="103" t="s">
        <v>49</v>
      </c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</row>
    <row r="5">
      <c r="A5" s="142" t="s">
        <v>150</v>
      </c>
      <c r="B5" s="170">
        <v>1000000.0</v>
      </c>
      <c r="C5" s="71"/>
      <c r="D5" s="71"/>
      <c r="E5" s="51">
        <v>0.0</v>
      </c>
      <c r="F5" s="165">
        <v>2.09E8</v>
      </c>
      <c r="G5" s="171"/>
      <c r="H5" s="161"/>
      <c r="I5" s="171"/>
      <c r="J5" s="171"/>
      <c r="K5" s="171"/>
      <c r="L5" s="172">
        <f t="shared" ref="L5:L25" si="1">-F5+J5-K5+I5</f>
        <v>-209000000</v>
      </c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</row>
    <row r="6">
      <c r="A6" s="142" t="s">
        <v>151</v>
      </c>
      <c r="B6" s="51">
        <v>20.0</v>
      </c>
      <c r="C6" s="71"/>
      <c r="D6" s="71"/>
      <c r="E6" s="150">
        <v>1.0</v>
      </c>
      <c r="F6" s="171"/>
      <c r="G6" s="172">
        <f t="shared" ref="G6:G25" si="2">$B$14</f>
        <v>50000000</v>
      </c>
      <c r="H6" s="172">
        <f t="shared" ref="H6:H25" si="3">$B$10</f>
        <v>10000000</v>
      </c>
      <c r="I6" s="172">
        <f t="shared" ref="I6:I25" si="4">$F$5/$B$6</f>
        <v>10450000</v>
      </c>
      <c r="J6" s="172">
        <f t="shared" ref="J6:J25" si="5">G6-H6-I6</f>
        <v>29550000</v>
      </c>
      <c r="K6" s="172">
        <f t="shared" ref="K6:K25" si="6">J6*$B$12</f>
        <v>10047000</v>
      </c>
      <c r="L6" s="172">
        <f t="shared" si="1"/>
        <v>29953000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>
      <c r="A7" s="142" t="s">
        <v>152</v>
      </c>
      <c r="B7" s="173">
        <v>10.0</v>
      </c>
      <c r="C7" s="71"/>
      <c r="D7" s="71"/>
      <c r="E7" s="150">
        <v>2.0</v>
      </c>
      <c r="F7" s="171"/>
      <c r="G7" s="172">
        <f t="shared" si="2"/>
        <v>50000000</v>
      </c>
      <c r="H7" s="172">
        <f t="shared" si="3"/>
        <v>10000000</v>
      </c>
      <c r="I7" s="172">
        <f t="shared" si="4"/>
        <v>10450000</v>
      </c>
      <c r="J7" s="172">
        <f t="shared" si="5"/>
        <v>29550000</v>
      </c>
      <c r="K7" s="172">
        <f t="shared" si="6"/>
        <v>10047000</v>
      </c>
      <c r="L7" s="172">
        <f t="shared" si="1"/>
        <v>29953000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>
      <c r="A8" s="142" t="s">
        <v>153</v>
      </c>
      <c r="B8" s="173">
        <v>0.0</v>
      </c>
      <c r="C8" s="71"/>
      <c r="D8" s="71"/>
      <c r="E8" s="150">
        <v>3.0</v>
      </c>
      <c r="F8" s="171"/>
      <c r="G8" s="172">
        <f t="shared" si="2"/>
        <v>50000000</v>
      </c>
      <c r="H8" s="172">
        <f t="shared" si="3"/>
        <v>10000000</v>
      </c>
      <c r="I8" s="172">
        <f t="shared" si="4"/>
        <v>10450000</v>
      </c>
      <c r="J8" s="172">
        <f t="shared" si="5"/>
        <v>29550000</v>
      </c>
      <c r="K8" s="172">
        <f t="shared" si="6"/>
        <v>10047000</v>
      </c>
      <c r="L8" s="172">
        <f t="shared" si="1"/>
        <v>29953000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>
      <c r="A9" s="142" t="s">
        <v>154</v>
      </c>
      <c r="B9" s="173">
        <f>B5*B7</f>
        <v>10000000</v>
      </c>
      <c r="C9" s="71"/>
      <c r="D9" s="71"/>
      <c r="E9" s="150">
        <v>4.0</v>
      </c>
      <c r="F9" s="171"/>
      <c r="G9" s="172">
        <f t="shared" si="2"/>
        <v>50000000</v>
      </c>
      <c r="H9" s="172">
        <f t="shared" si="3"/>
        <v>10000000</v>
      </c>
      <c r="I9" s="172">
        <f t="shared" si="4"/>
        <v>10450000</v>
      </c>
      <c r="J9" s="172">
        <f t="shared" si="5"/>
        <v>29550000</v>
      </c>
      <c r="K9" s="172">
        <f t="shared" si="6"/>
        <v>10047000</v>
      </c>
      <c r="L9" s="172">
        <f t="shared" si="1"/>
        <v>29953000</v>
      </c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</row>
    <row r="10">
      <c r="A10" s="142" t="s">
        <v>155</v>
      </c>
      <c r="B10" s="53">
        <f>B9+B8</f>
        <v>10000000</v>
      </c>
      <c r="C10" s="71"/>
      <c r="D10" s="71"/>
      <c r="E10" s="150">
        <v>5.0</v>
      </c>
      <c r="F10" s="171"/>
      <c r="G10" s="172">
        <f t="shared" si="2"/>
        <v>50000000</v>
      </c>
      <c r="H10" s="172">
        <f t="shared" si="3"/>
        <v>10000000</v>
      </c>
      <c r="I10" s="172">
        <f t="shared" si="4"/>
        <v>10450000</v>
      </c>
      <c r="J10" s="172">
        <f t="shared" si="5"/>
        <v>29550000</v>
      </c>
      <c r="K10" s="172">
        <f t="shared" si="6"/>
        <v>10047000</v>
      </c>
      <c r="L10" s="172">
        <f t="shared" si="1"/>
        <v>29953000</v>
      </c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>
      <c r="A11" s="142" t="s">
        <v>156</v>
      </c>
      <c r="B11" s="173">
        <v>50.0</v>
      </c>
      <c r="C11" s="71"/>
      <c r="D11" s="71"/>
      <c r="E11" s="150">
        <v>6.0</v>
      </c>
      <c r="F11" s="171"/>
      <c r="G11" s="172">
        <f t="shared" si="2"/>
        <v>50000000</v>
      </c>
      <c r="H11" s="172">
        <f t="shared" si="3"/>
        <v>10000000</v>
      </c>
      <c r="I11" s="172">
        <f t="shared" si="4"/>
        <v>10450000</v>
      </c>
      <c r="J11" s="172">
        <f t="shared" si="5"/>
        <v>29550000</v>
      </c>
      <c r="K11" s="172">
        <f t="shared" si="6"/>
        <v>10047000</v>
      </c>
      <c r="L11" s="172">
        <f t="shared" si="1"/>
        <v>29953000</v>
      </c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117" t="s">
        <v>157</v>
      </c>
      <c r="B12" s="174">
        <v>0.34</v>
      </c>
      <c r="C12" s="71"/>
      <c r="D12" s="71"/>
      <c r="E12" s="150">
        <v>7.0</v>
      </c>
      <c r="F12" s="171"/>
      <c r="G12" s="172">
        <f t="shared" si="2"/>
        <v>50000000</v>
      </c>
      <c r="H12" s="172">
        <f t="shared" si="3"/>
        <v>10000000</v>
      </c>
      <c r="I12" s="172">
        <f t="shared" si="4"/>
        <v>10450000</v>
      </c>
      <c r="J12" s="172">
        <f t="shared" si="5"/>
        <v>29550000</v>
      </c>
      <c r="K12" s="172">
        <f t="shared" si="6"/>
        <v>10047000</v>
      </c>
      <c r="L12" s="172">
        <f t="shared" si="1"/>
        <v>29953000</v>
      </c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117" t="s">
        <v>158</v>
      </c>
      <c r="B13" s="174">
        <v>0.1</v>
      </c>
      <c r="C13" s="71"/>
      <c r="D13" s="71"/>
      <c r="E13" s="150">
        <v>8.0</v>
      </c>
      <c r="F13" s="171"/>
      <c r="G13" s="172">
        <f t="shared" si="2"/>
        <v>50000000</v>
      </c>
      <c r="H13" s="172">
        <f t="shared" si="3"/>
        <v>10000000</v>
      </c>
      <c r="I13" s="172">
        <f t="shared" si="4"/>
        <v>10450000</v>
      </c>
      <c r="J13" s="172">
        <f t="shared" si="5"/>
        <v>29550000</v>
      </c>
      <c r="K13" s="172">
        <f t="shared" si="6"/>
        <v>10047000</v>
      </c>
      <c r="L13" s="172">
        <f t="shared" si="1"/>
        <v>29953000</v>
      </c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142" t="s">
        <v>40</v>
      </c>
      <c r="B14" s="53">
        <f>B5*B11</f>
        <v>50000000</v>
      </c>
      <c r="C14" s="71"/>
      <c r="D14" s="71"/>
      <c r="E14" s="150">
        <v>9.0</v>
      </c>
      <c r="F14" s="171"/>
      <c r="G14" s="172">
        <f t="shared" si="2"/>
        <v>50000000</v>
      </c>
      <c r="H14" s="172">
        <f t="shared" si="3"/>
        <v>10000000</v>
      </c>
      <c r="I14" s="172">
        <f t="shared" si="4"/>
        <v>10450000</v>
      </c>
      <c r="J14" s="172">
        <f t="shared" si="5"/>
        <v>29550000</v>
      </c>
      <c r="K14" s="172">
        <f t="shared" si="6"/>
        <v>10047000</v>
      </c>
      <c r="L14" s="172">
        <f t="shared" si="1"/>
        <v>29953000</v>
      </c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137"/>
      <c r="B15" s="137"/>
      <c r="C15" s="71"/>
      <c r="D15" s="71"/>
      <c r="E15" s="150">
        <v>10.0</v>
      </c>
      <c r="F15" s="161"/>
      <c r="G15" s="172">
        <f t="shared" si="2"/>
        <v>50000000</v>
      </c>
      <c r="H15" s="172">
        <f t="shared" si="3"/>
        <v>10000000</v>
      </c>
      <c r="I15" s="172">
        <f t="shared" si="4"/>
        <v>10450000</v>
      </c>
      <c r="J15" s="172">
        <f t="shared" si="5"/>
        <v>29550000</v>
      </c>
      <c r="K15" s="172">
        <f t="shared" si="6"/>
        <v>10047000</v>
      </c>
      <c r="L15" s="172">
        <f t="shared" si="1"/>
        <v>29953000</v>
      </c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>
      <c r="A16" s="142" t="s">
        <v>159</v>
      </c>
      <c r="B16" s="175">
        <f>IRR(L5:L25)</f>
        <v>0.131123204</v>
      </c>
      <c r="C16" s="71"/>
      <c r="D16" s="71"/>
      <c r="E16" s="150">
        <v>11.0</v>
      </c>
      <c r="F16" s="161"/>
      <c r="G16" s="172">
        <f t="shared" si="2"/>
        <v>50000000</v>
      </c>
      <c r="H16" s="172">
        <f t="shared" si="3"/>
        <v>10000000</v>
      </c>
      <c r="I16" s="172">
        <f t="shared" si="4"/>
        <v>10450000</v>
      </c>
      <c r="J16" s="172">
        <f t="shared" si="5"/>
        <v>29550000</v>
      </c>
      <c r="K16" s="172">
        <f t="shared" si="6"/>
        <v>10047000</v>
      </c>
      <c r="L16" s="172">
        <f t="shared" si="1"/>
        <v>29953000</v>
      </c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71"/>
      <c r="B17" s="71"/>
      <c r="C17" s="71"/>
      <c r="D17" s="71"/>
      <c r="E17" s="150">
        <v>12.0</v>
      </c>
      <c r="F17" s="161"/>
      <c r="G17" s="172">
        <f t="shared" si="2"/>
        <v>50000000</v>
      </c>
      <c r="H17" s="172">
        <f t="shared" si="3"/>
        <v>10000000</v>
      </c>
      <c r="I17" s="172">
        <f t="shared" si="4"/>
        <v>10450000</v>
      </c>
      <c r="J17" s="172">
        <f t="shared" si="5"/>
        <v>29550000</v>
      </c>
      <c r="K17" s="172">
        <f t="shared" si="6"/>
        <v>10047000</v>
      </c>
      <c r="L17" s="172">
        <f t="shared" si="1"/>
        <v>29953000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>
      <c r="A18" s="71"/>
      <c r="B18" s="71"/>
      <c r="C18" s="71"/>
      <c r="D18" s="71"/>
      <c r="E18" s="150">
        <v>13.0</v>
      </c>
      <c r="F18" s="161"/>
      <c r="G18" s="172">
        <f t="shared" si="2"/>
        <v>50000000</v>
      </c>
      <c r="H18" s="172">
        <f t="shared" si="3"/>
        <v>10000000</v>
      </c>
      <c r="I18" s="172">
        <f t="shared" si="4"/>
        <v>10450000</v>
      </c>
      <c r="J18" s="172">
        <f t="shared" si="5"/>
        <v>29550000</v>
      </c>
      <c r="K18" s="172">
        <f t="shared" si="6"/>
        <v>10047000</v>
      </c>
      <c r="L18" s="172">
        <f t="shared" si="1"/>
        <v>29953000</v>
      </c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>
      <c r="A19" s="71"/>
      <c r="B19" s="71"/>
      <c r="C19" s="71"/>
      <c r="D19" s="65"/>
      <c r="E19" s="150">
        <v>14.0</v>
      </c>
      <c r="F19" s="161"/>
      <c r="G19" s="172">
        <f t="shared" si="2"/>
        <v>50000000</v>
      </c>
      <c r="H19" s="172">
        <f t="shared" si="3"/>
        <v>10000000</v>
      </c>
      <c r="I19" s="172">
        <f t="shared" si="4"/>
        <v>10450000</v>
      </c>
      <c r="J19" s="172">
        <f t="shared" si="5"/>
        <v>29550000</v>
      </c>
      <c r="K19" s="172">
        <f t="shared" si="6"/>
        <v>10047000</v>
      </c>
      <c r="L19" s="172">
        <f t="shared" si="1"/>
        <v>29953000</v>
      </c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>
      <c r="A20" s="71"/>
      <c r="B20" s="71"/>
      <c r="C20" s="71"/>
      <c r="D20" s="65"/>
      <c r="E20" s="150">
        <v>15.0</v>
      </c>
      <c r="F20" s="161"/>
      <c r="G20" s="172">
        <f t="shared" si="2"/>
        <v>50000000</v>
      </c>
      <c r="H20" s="172">
        <f t="shared" si="3"/>
        <v>10000000</v>
      </c>
      <c r="I20" s="172">
        <f t="shared" si="4"/>
        <v>10450000</v>
      </c>
      <c r="J20" s="172">
        <f t="shared" si="5"/>
        <v>29550000</v>
      </c>
      <c r="K20" s="172">
        <f t="shared" si="6"/>
        <v>10047000</v>
      </c>
      <c r="L20" s="172">
        <f t="shared" si="1"/>
        <v>29953000</v>
      </c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>
      <c r="A21" s="71"/>
      <c r="B21" s="71"/>
      <c r="C21" s="71"/>
      <c r="D21" s="65"/>
      <c r="E21" s="150">
        <v>16.0</v>
      </c>
      <c r="F21" s="161"/>
      <c r="G21" s="172">
        <f t="shared" si="2"/>
        <v>50000000</v>
      </c>
      <c r="H21" s="172">
        <f t="shared" si="3"/>
        <v>10000000</v>
      </c>
      <c r="I21" s="172">
        <f t="shared" si="4"/>
        <v>10450000</v>
      </c>
      <c r="J21" s="172">
        <f t="shared" si="5"/>
        <v>29550000</v>
      </c>
      <c r="K21" s="172">
        <f t="shared" si="6"/>
        <v>10047000</v>
      </c>
      <c r="L21" s="172">
        <f t="shared" si="1"/>
        <v>29953000</v>
      </c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>
      <c r="A22" s="71"/>
      <c r="B22" s="71"/>
      <c r="C22" s="71"/>
      <c r="D22" s="65"/>
      <c r="E22" s="150">
        <v>17.0</v>
      </c>
      <c r="F22" s="161"/>
      <c r="G22" s="172">
        <f t="shared" si="2"/>
        <v>50000000</v>
      </c>
      <c r="H22" s="172">
        <f t="shared" si="3"/>
        <v>10000000</v>
      </c>
      <c r="I22" s="172">
        <f t="shared" si="4"/>
        <v>10450000</v>
      </c>
      <c r="J22" s="172">
        <f t="shared" si="5"/>
        <v>29550000</v>
      </c>
      <c r="K22" s="172">
        <f t="shared" si="6"/>
        <v>10047000</v>
      </c>
      <c r="L22" s="172">
        <f t="shared" si="1"/>
        <v>29953000</v>
      </c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>
      <c r="A23" s="71"/>
      <c r="B23" s="71"/>
      <c r="C23" s="71"/>
      <c r="D23" s="65"/>
      <c r="E23" s="150">
        <v>18.0</v>
      </c>
      <c r="F23" s="161"/>
      <c r="G23" s="172">
        <f t="shared" si="2"/>
        <v>50000000</v>
      </c>
      <c r="H23" s="172">
        <f t="shared" si="3"/>
        <v>10000000</v>
      </c>
      <c r="I23" s="172">
        <f t="shared" si="4"/>
        <v>10450000</v>
      </c>
      <c r="J23" s="172">
        <f t="shared" si="5"/>
        <v>29550000</v>
      </c>
      <c r="K23" s="172">
        <f t="shared" si="6"/>
        <v>10047000</v>
      </c>
      <c r="L23" s="172">
        <f t="shared" si="1"/>
        <v>29953000</v>
      </c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>
      <c r="A24" s="71"/>
      <c r="B24" s="71"/>
      <c r="C24" s="71"/>
      <c r="D24" s="65"/>
      <c r="E24" s="150">
        <v>19.0</v>
      </c>
      <c r="F24" s="161"/>
      <c r="G24" s="172">
        <f t="shared" si="2"/>
        <v>50000000</v>
      </c>
      <c r="H24" s="172">
        <f t="shared" si="3"/>
        <v>10000000</v>
      </c>
      <c r="I24" s="172">
        <f t="shared" si="4"/>
        <v>10450000</v>
      </c>
      <c r="J24" s="172">
        <f t="shared" si="5"/>
        <v>29550000</v>
      </c>
      <c r="K24" s="172">
        <f t="shared" si="6"/>
        <v>10047000</v>
      </c>
      <c r="L24" s="172">
        <f t="shared" si="1"/>
        <v>29953000</v>
      </c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>
      <c r="A25" s="71"/>
      <c r="B25" s="71"/>
      <c r="C25" s="71"/>
      <c r="D25" s="65"/>
      <c r="E25" s="150">
        <v>20.0</v>
      </c>
      <c r="F25" s="161"/>
      <c r="G25" s="172">
        <f t="shared" si="2"/>
        <v>50000000</v>
      </c>
      <c r="H25" s="172">
        <f t="shared" si="3"/>
        <v>10000000</v>
      </c>
      <c r="I25" s="172">
        <f t="shared" si="4"/>
        <v>10450000</v>
      </c>
      <c r="J25" s="172">
        <f t="shared" si="5"/>
        <v>29550000</v>
      </c>
      <c r="K25" s="172">
        <f t="shared" si="6"/>
        <v>10047000</v>
      </c>
      <c r="L25" s="172">
        <f t="shared" si="1"/>
        <v>29953000</v>
      </c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1.43"/>
    <col customWidth="1" min="3" max="26" width="8.71"/>
  </cols>
  <sheetData>
    <row r="1">
      <c r="A1" s="176" t="s">
        <v>160</v>
      </c>
      <c r="B1" s="177" t="s">
        <v>161</v>
      </c>
    </row>
    <row r="2">
      <c r="A2" s="178">
        <v>1.0</v>
      </c>
      <c r="B2" s="179" t="s">
        <v>162</v>
      </c>
    </row>
    <row r="3">
      <c r="A3" s="180">
        <v>2.0</v>
      </c>
      <c r="B3" s="181" t="s">
        <v>163</v>
      </c>
    </row>
    <row r="4">
      <c r="A4" s="178">
        <v>3.0</v>
      </c>
      <c r="B4" s="179" t="s">
        <v>164</v>
      </c>
    </row>
    <row r="5">
      <c r="A5" s="180">
        <v>4.0</v>
      </c>
      <c r="B5" s="181" t="s">
        <v>165</v>
      </c>
    </row>
    <row r="6">
      <c r="A6" s="178">
        <v>5.0</v>
      </c>
      <c r="B6" s="179" t="s">
        <v>166</v>
      </c>
    </row>
    <row r="7">
      <c r="A7" s="180">
        <v>6.0</v>
      </c>
      <c r="B7" s="181" t="s">
        <v>167</v>
      </c>
    </row>
    <row r="8">
      <c r="A8" s="178">
        <v>7.0</v>
      </c>
      <c r="B8" s="179" t="s">
        <v>168</v>
      </c>
    </row>
    <row r="9">
      <c r="A9" s="180">
        <v>8.0</v>
      </c>
      <c r="B9" s="181" t="s">
        <v>169</v>
      </c>
    </row>
    <row r="10">
      <c r="A10" s="178">
        <v>9.0</v>
      </c>
      <c r="B10" s="179" t="s">
        <v>170</v>
      </c>
    </row>
    <row r="11">
      <c r="A11" s="180">
        <v>10.0</v>
      </c>
      <c r="B11" s="182" t="s">
        <v>171</v>
      </c>
    </row>
    <row r="12">
      <c r="A12" s="178">
        <v>11.0</v>
      </c>
      <c r="B12" s="183" t="s">
        <v>172</v>
      </c>
    </row>
    <row r="13">
      <c r="A13" s="180">
        <v>12.0</v>
      </c>
      <c r="B13" s="182" t="s">
        <v>173</v>
      </c>
    </row>
    <row r="14">
      <c r="A14" s="178">
        <v>13.0</v>
      </c>
      <c r="B14" s="183" t="s">
        <v>174</v>
      </c>
    </row>
    <row r="15">
      <c r="A15" s="180">
        <v>14.0</v>
      </c>
      <c r="B15" s="182" t="s">
        <v>175</v>
      </c>
    </row>
    <row r="16">
      <c r="A16" s="178">
        <v>15.0</v>
      </c>
      <c r="B16" s="183" t="s">
        <v>176</v>
      </c>
    </row>
    <row r="17">
      <c r="A17" s="180">
        <v>16.0</v>
      </c>
      <c r="B17" s="182" t="s">
        <v>177</v>
      </c>
    </row>
    <row r="18">
      <c r="A18" s="178">
        <v>17.0</v>
      </c>
      <c r="B18" s="183" t="s">
        <v>178</v>
      </c>
    </row>
    <row r="19">
      <c r="A19" s="180">
        <v>18.0</v>
      </c>
      <c r="B19" s="182" t="s">
        <v>179</v>
      </c>
    </row>
    <row r="20">
      <c r="A20" s="178">
        <v>19.0</v>
      </c>
      <c r="B20" s="183" t="s">
        <v>180</v>
      </c>
    </row>
    <row r="21" ht="15.75" customHeight="1">
      <c r="A21" s="180">
        <v>20.0</v>
      </c>
      <c r="B21" s="182" t="s">
        <v>181</v>
      </c>
    </row>
    <row r="22" ht="15.75" customHeight="1">
      <c r="A22" s="178">
        <v>21.0</v>
      </c>
      <c r="B22" s="183" t="s">
        <v>182</v>
      </c>
    </row>
    <row r="23" ht="15.75" customHeight="1">
      <c r="A23" s="180">
        <v>22.0</v>
      </c>
      <c r="B23" s="182" t="s">
        <v>183</v>
      </c>
    </row>
    <row r="24" ht="15.75" customHeight="1">
      <c r="A24" s="178">
        <v>23.0</v>
      </c>
      <c r="B24" s="183" t="s">
        <v>184</v>
      </c>
    </row>
    <row r="25" ht="15.75" customHeight="1">
      <c r="A25" s="180">
        <v>24.0</v>
      </c>
      <c r="B25" s="182" t="s">
        <v>185</v>
      </c>
    </row>
    <row r="26" ht="15.75" customHeight="1">
      <c r="A26" s="178">
        <v>25.0</v>
      </c>
      <c r="B26" s="183" t="s">
        <v>186</v>
      </c>
    </row>
    <row r="27" ht="15.75" customHeight="1">
      <c r="A27" s="180">
        <v>26.0</v>
      </c>
      <c r="B27" s="182" t="s">
        <v>187</v>
      </c>
    </row>
    <row r="28" ht="15.75" customHeight="1">
      <c r="A28" s="178">
        <v>27.0</v>
      </c>
      <c r="B28" s="183" t="s">
        <v>188</v>
      </c>
    </row>
    <row r="29" ht="15.75" customHeight="1">
      <c r="A29" s="180">
        <v>28.0</v>
      </c>
      <c r="B29" s="182" t="s">
        <v>189</v>
      </c>
    </row>
    <row r="30" ht="15.75" customHeight="1">
      <c r="A30" s="178">
        <v>29.0</v>
      </c>
      <c r="B30" s="183" t="s">
        <v>190</v>
      </c>
    </row>
    <row r="31" ht="15.75" customHeight="1">
      <c r="A31" s="180">
        <v>30.0</v>
      </c>
      <c r="B31" s="182" t="s">
        <v>191</v>
      </c>
    </row>
    <row r="32" ht="15.75" customHeight="1">
      <c r="A32" s="178">
        <v>31.0</v>
      </c>
      <c r="B32" s="183" t="s">
        <v>192</v>
      </c>
    </row>
    <row r="33" ht="15.75" customHeight="1">
      <c r="A33" s="180">
        <v>32.0</v>
      </c>
      <c r="B33" s="182" t="s">
        <v>193</v>
      </c>
    </row>
    <row r="34" ht="15.75" customHeight="1">
      <c r="A34" s="178">
        <v>33.0</v>
      </c>
      <c r="B34" s="183" t="s">
        <v>194</v>
      </c>
    </row>
    <row r="35" ht="15.75" customHeight="1">
      <c r="A35" s="180">
        <v>34.0</v>
      </c>
      <c r="B35" s="182" t="s">
        <v>195</v>
      </c>
    </row>
    <row r="36" ht="15.75" customHeight="1">
      <c r="A36" s="178">
        <v>35.0</v>
      </c>
      <c r="B36" s="183" t="s">
        <v>196</v>
      </c>
    </row>
    <row r="37" ht="15.75" customHeight="1">
      <c r="A37" s="180">
        <v>36.0</v>
      </c>
      <c r="B37" s="182" t="s">
        <v>197</v>
      </c>
    </row>
    <row r="38" ht="15.75" customHeight="1">
      <c r="A38" s="178">
        <v>37.0</v>
      </c>
      <c r="B38" s="183" t="s">
        <v>198</v>
      </c>
    </row>
    <row r="39" ht="15.75" customHeight="1">
      <c r="A39" s="180">
        <v>38.0</v>
      </c>
      <c r="B39" s="182" t="s">
        <v>199</v>
      </c>
    </row>
    <row r="40" ht="15.75" customHeight="1">
      <c r="A40" s="178">
        <v>39.0</v>
      </c>
      <c r="B40" s="183" t="s">
        <v>200</v>
      </c>
    </row>
    <row r="41" ht="15.75" customHeight="1">
      <c r="A41" s="180">
        <v>40.0</v>
      </c>
      <c r="B41" s="182" t="s">
        <v>201</v>
      </c>
    </row>
    <row r="42" ht="15.75" customHeight="1">
      <c r="A42" s="178">
        <v>41.0</v>
      </c>
      <c r="B42" s="183" t="s">
        <v>202</v>
      </c>
    </row>
    <row r="43" ht="15.75" customHeight="1">
      <c r="A43" s="180">
        <v>42.0</v>
      </c>
      <c r="B43" s="182" t="s">
        <v>203</v>
      </c>
    </row>
    <row r="44" ht="15.75" customHeight="1">
      <c r="A44" s="184"/>
    </row>
    <row r="45" ht="15.75" customHeight="1">
      <c r="A45" s="184"/>
    </row>
    <row r="46" ht="15.75" customHeight="1">
      <c r="A46" s="184"/>
    </row>
    <row r="47" ht="15.75" customHeight="1">
      <c r="A47" s="184"/>
    </row>
    <row r="48" ht="15.75" customHeight="1">
      <c r="A48" s="184"/>
    </row>
    <row r="49" ht="15.75" customHeight="1">
      <c r="A49" s="184"/>
    </row>
    <row r="50" ht="15.75" customHeight="1">
      <c r="A50" s="184"/>
    </row>
    <row r="51" ht="15.75" customHeight="1">
      <c r="A51" s="184"/>
    </row>
    <row r="52" ht="15.75" customHeight="1">
      <c r="A52" s="184"/>
    </row>
    <row r="53" ht="15.75" customHeight="1">
      <c r="A53" s="184"/>
    </row>
    <row r="54" ht="15.75" customHeight="1">
      <c r="A54" s="184"/>
    </row>
    <row r="55" ht="15.75" customHeight="1">
      <c r="A55" s="184"/>
    </row>
    <row r="56" ht="15.75" customHeight="1">
      <c r="A56" s="184"/>
    </row>
    <row r="57" ht="15.75" customHeight="1">
      <c r="A57" s="184"/>
    </row>
    <row r="58" ht="15.75" customHeight="1">
      <c r="A58" s="184"/>
    </row>
    <row r="59" ht="15.75" customHeight="1">
      <c r="A59" s="184"/>
    </row>
    <row r="60" ht="15.75" customHeight="1">
      <c r="A60" s="184"/>
    </row>
    <row r="61" ht="15.75" customHeight="1">
      <c r="A61" s="184"/>
    </row>
    <row r="62" ht="15.75" customHeight="1">
      <c r="A62" s="184"/>
    </row>
    <row r="63" ht="15.75" customHeight="1">
      <c r="A63" s="184"/>
    </row>
    <row r="64" ht="15.75" customHeight="1">
      <c r="A64" s="184"/>
    </row>
    <row r="65" ht="15.75" customHeight="1">
      <c r="A65" s="184"/>
    </row>
    <row r="66" ht="15.75" customHeight="1">
      <c r="A66" s="184"/>
    </row>
    <row r="67" ht="15.75" customHeight="1">
      <c r="A67" s="184"/>
    </row>
    <row r="68" ht="15.75" customHeight="1">
      <c r="A68" s="184"/>
    </row>
    <row r="69" ht="15.75" customHeight="1">
      <c r="A69" s="184"/>
    </row>
    <row r="70" ht="15.75" customHeight="1">
      <c r="A70" s="184"/>
    </row>
    <row r="71" ht="15.75" customHeight="1">
      <c r="A71" s="184"/>
    </row>
    <row r="72" ht="15.75" customHeight="1">
      <c r="A72" s="184"/>
    </row>
    <row r="73" ht="15.75" customHeight="1">
      <c r="A73" s="184"/>
    </row>
    <row r="74" ht="15.75" customHeight="1">
      <c r="A74" s="184"/>
    </row>
    <row r="75" ht="15.75" customHeight="1">
      <c r="A75" s="184"/>
    </row>
    <row r="76" ht="15.75" customHeight="1">
      <c r="A76" s="184"/>
    </row>
    <row r="77" ht="15.75" customHeight="1">
      <c r="A77" s="184"/>
    </row>
    <row r="78" ht="15.75" customHeight="1">
      <c r="A78" s="184"/>
    </row>
    <row r="79" ht="15.75" customHeight="1">
      <c r="A79" s="184"/>
    </row>
    <row r="80" ht="15.75" customHeight="1">
      <c r="A80" s="184"/>
    </row>
    <row r="81" ht="15.75" customHeight="1">
      <c r="A81" s="184"/>
    </row>
    <row r="82" ht="15.75" customHeight="1">
      <c r="A82" s="184"/>
    </row>
    <row r="83" ht="15.75" customHeight="1">
      <c r="A83" s="184"/>
    </row>
    <row r="84" ht="15.75" customHeight="1">
      <c r="A84" s="184"/>
    </row>
    <row r="85" ht="15.75" customHeight="1">
      <c r="A85" s="184"/>
    </row>
    <row r="86" ht="15.75" customHeight="1">
      <c r="A86" s="184"/>
    </row>
    <row r="87" ht="15.75" customHeight="1">
      <c r="A87" s="184"/>
    </row>
    <row r="88" ht="15.75" customHeight="1">
      <c r="A88" s="184"/>
    </row>
    <row r="89" ht="15.75" customHeight="1">
      <c r="A89" s="184"/>
    </row>
    <row r="90" ht="15.75" customHeight="1">
      <c r="A90" s="184"/>
    </row>
    <row r="91" ht="15.75" customHeight="1">
      <c r="A91" s="184"/>
    </row>
    <row r="92" ht="15.75" customHeight="1">
      <c r="A92" s="184"/>
    </row>
    <row r="93" ht="15.75" customHeight="1">
      <c r="A93" s="184"/>
    </row>
    <row r="94" ht="15.75" customHeight="1">
      <c r="A94" s="184"/>
    </row>
    <row r="95" ht="15.75" customHeight="1">
      <c r="A95" s="184"/>
    </row>
    <row r="96" ht="15.75" customHeight="1">
      <c r="A96" s="184"/>
    </row>
    <row r="97" ht="15.75" customHeight="1">
      <c r="A97" s="184"/>
    </row>
    <row r="98" ht="15.75" customHeight="1">
      <c r="A98" s="184"/>
    </row>
    <row r="99" ht="15.75" customHeight="1">
      <c r="A99" s="184"/>
    </row>
    <row r="100" ht="15.75" customHeight="1">
      <c r="A100" s="184"/>
    </row>
    <row r="101" ht="15.75" customHeight="1">
      <c r="A101" s="184"/>
    </row>
    <row r="102" ht="15.75" customHeight="1">
      <c r="A102" s="184"/>
    </row>
    <row r="103" ht="15.75" customHeight="1">
      <c r="A103" s="184"/>
    </row>
    <row r="104" ht="15.75" customHeight="1">
      <c r="A104" s="184"/>
    </row>
    <row r="105" ht="15.75" customHeight="1">
      <c r="A105" s="184"/>
    </row>
    <row r="106" ht="15.75" customHeight="1">
      <c r="A106" s="184"/>
    </row>
    <row r="107" ht="15.75" customHeight="1">
      <c r="A107" s="184"/>
    </row>
    <row r="108" ht="15.75" customHeight="1">
      <c r="A108" s="184"/>
    </row>
    <row r="109" ht="15.75" customHeight="1">
      <c r="A109" s="184"/>
    </row>
    <row r="110" ht="15.75" customHeight="1">
      <c r="A110" s="184"/>
    </row>
    <row r="111" ht="15.75" customHeight="1">
      <c r="A111" s="184"/>
    </row>
    <row r="112" ht="15.75" customHeight="1">
      <c r="A112" s="184"/>
    </row>
    <row r="113" ht="15.75" customHeight="1">
      <c r="A113" s="184"/>
    </row>
    <row r="114" ht="15.75" customHeight="1">
      <c r="A114" s="184"/>
    </row>
    <row r="115" ht="15.75" customHeight="1">
      <c r="A115" s="184"/>
    </row>
    <row r="116" ht="15.75" customHeight="1">
      <c r="A116" s="184"/>
    </row>
    <row r="117" ht="15.75" customHeight="1">
      <c r="A117" s="184"/>
    </row>
    <row r="118" ht="15.75" customHeight="1">
      <c r="A118" s="184"/>
    </row>
    <row r="119" ht="15.75" customHeight="1">
      <c r="A119" s="184"/>
    </row>
    <row r="120" ht="15.75" customHeight="1">
      <c r="A120" s="184"/>
    </row>
    <row r="121" ht="15.75" customHeight="1">
      <c r="A121" s="184"/>
    </row>
    <row r="122" ht="15.75" customHeight="1">
      <c r="A122" s="184"/>
    </row>
    <row r="123" ht="15.75" customHeight="1">
      <c r="A123" s="184"/>
    </row>
    <row r="124" ht="15.75" customHeight="1">
      <c r="A124" s="184"/>
    </row>
    <row r="125" ht="15.75" customHeight="1">
      <c r="A125" s="184"/>
    </row>
    <row r="126" ht="15.75" customHeight="1">
      <c r="A126" s="184"/>
    </row>
    <row r="127" ht="15.75" customHeight="1">
      <c r="A127" s="184"/>
    </row>
    <row r="128" ht="15.75" customHeight="1">
      <c r="A128" s="184"/>
    </row>
    <row r="129" ht="15.75" customHeight="1">
      <c r="A129" s="184"/>
    </row>
    <row r="130" ht="15.75" customHeight="1">
      <c r="A130" s="184"/>
    </row>
    <row r="131" ht="15.75" customHeight="1">
      <c r="A131" s="184"/>
    </row>
    <row r="132" ht="15.75" customHeight="1">
      <c r="A132" s="184"/>
    </row>
    <row r="133" ht="15.75" customHeight="1">
      <c r="A133" s="184"/>
    </row>
    <row r="134" ht="15.75" customHeight="1">
      <c r="A134" s="184"/>
    </row>
    <row r="135" ht="15.75" customHeight="1">
      <c r="A135" s="184"/>
    </row>
    <row r="136" ht="15.75" customHeight="1">
      <c r="A136" s="184"/>
    </row>
    <row r="137" ht="15.75" customHeight="1">
      <c r="A137" s="184"/>
    </row>
    <row r="138" ht="15.75" customHeight="1">
      <c r="A138" s="184"/>
    </row>
    <row r="139" ht="15.75" customHeight="1">
      <c r="A139" s="184"/>
    </row>
    <row r="140" ht="15.75" customHeight="1">
      <c r="A140" s="184"/>
    </row>
    <row r="141" ht="15.75" customHeight="1">
      <c r="A141" s="184"/>
    </row>
    <row r="142" ht="15.75" customHeight="1">
      <c r="A142" s="184"/>
    </row>
    <row r="143" ht="15.75" customHeight="1">
      <c r="A143" s="184"/>
    </row>
    <row r="144" ht="15.75" customHeight="1">
      <c r="A144" s="184"/>
    </row>
    <row r="145" ht="15.75" customHeight="1">
      <c r="A145" s="184"/>
    </row>
    <row r="146" ht="15.75" customHeight="1">
      <c r="A146" s="184"/>
    </row>
    <row r="147" ht="15.75" customHeight="1">
      <c r="A147" s="184"/>
    </row>
    <row r="148" ht="15.75" customHeight="1">
      <c r="A148" s="184"/>
    </row>
    <row r="149" ht="15.75" customHeight="1">
      <c r="A149" s="184"/>
    </row>
    <row r="150" ht="15.75" customHeight="1">
      <c r="A150" s="184"/>
    </row>
    <row r="151" ht="15.75" customHeight="1">
      <c r="A151" s="184"/>
    </row>
    <row r="152" ht="15.75" customHeight="1">
      <c r="A152" s="184"/>
    </row>
    <row r="153" ht="15.75" customHeight="1">
      <c r="A153" s="184"/>
    </row>
    <row r="154" ht="15.75" customHeight="1">
      <c r="A154" s="184"/>
    </row>
    <row r="155" ht="15.75" customHeight="1">
      <c r="A155" s="184"/>
    </row>
    <row r="156" ht="15.75" customHeight="1">
      <c r="A156" s="184"/>
    </row>
    <row r="157" ht="15.75" customHeight="1">
      <c r="A157" s="184"/>
    </row>
    <row r="158" ht="15.75" customHeight="1">
      <c r="A158" s="184"/>
    </row>
    <row r="159" ht="15.75" customHeight="1">
      <c r="A159" s="184"/>
    </row>
    <row r="160" ht="15.75" customHeight="1">
      <c r="A160" s="184"/>
    </row>
    <row r="161" ht="15.75" customHeight="1">
      <c r="A161" s="184"/>
    </row>
    <row r="162" ht="15.75" customHeight="1">
      <c r="A162" s="184"/>
    </row>
    <row r="163" ht="15.75" customHeight="1">
      <c r="A163" s="184"/>
    </row>
    <row r="164" ht="15.75" customHeight="1">
      <c r="A164" s="184"/>
    </row>
    <row r="165" ht="15.75" customHeight="1">
      <c r="A165" s="184"/>
    </row>
    <row r="166" ht="15.75" customHeight="1">
      <c r="A166" s="184"/>
    </row>
    <row r="167" ht="15.75" customHeight="1">
      <c r="A167" s="184"/>
    </row>
    <row r="168" ht="15.75" customHeight="1">
      <c r="A168" s="184"/>
    </row>
    <row r="169" ht="15.75" customHeight="1">
      <c r="A169" s="184"/>
    </row>
    <row r="170" ht="15.75" customHeight="1">
      <c r="A170" s="184"/>
    </row>
    <row r="171" ht="15.75" customHeight="1">
      <c r="A171" s="184"/>
    </row>
    <row r="172" ht="15.75" customHeight="1">
      <c r="A172" s="184"/>
    </row>
    <row r="173" ht="15.75" customHeight="1">
      <c r="A173" s="184"/>
    </row>
    <row r="174" ht="15.75" customHeight="1">
      <c r="A174" s="184"/>
    </row>
    <row r="175" ht="15.75" customHeight="1">
      <c r="A175" s="184"/>
    </row>
    <row r="176" ht="15.75" customHeight="1">
      <c r="A176" s="184"/>
    </row>
    <row r="177" ht="15.75" customHeight="1">
      <c r="A177" s="184"/>
    </row>
    <row r="178" ht="15.75" customHeight="1">
      <c r="A178" s="184"/>
    </row>
    <row r="179" ht="15.75" customHeight="1">
      <c r="A179" s="184"/>
    </row>
    <row r="180" ht="15.75" customHeight="1">
      <c r="A180" s="184"/>
    </row>
    <row r="181" ht="15.75" customHeight="1">
      <c r="A181" s="184"/>
    </row>
    <row r="182" ht="15.75" customHeight="1">
      <c r="A182" s="184"/>
    </row>
    <row r="183" ht="15.75" customHeight="1">
      <c r="A183" s="184"/>
    </row>
    <row r="184" ht="15.75" customHeight="1">
      <c r="A184" s="184"/>
    </row>
    <row r="185" ht="15.75" customHeight="1">
      <c r="A185" s="184"/>
    </row>
    <row r="186" ht="15.75" customHeight="1">
      <c r="A186" s="184"/>
    </row>
    <row r="187" ht="15.75" customHeight="1">
      <c r="A187" s="184"/>
    </row>
    <row r="188" ht="15.75" customHeight="1">
      <c r="A188" s="184"/>
    </row>
    <row r="189" ht="15.75" customHeight="1">
      <c r="A189" s="184"/>
    </row>
    <row r="190" ht="15.75" customHeight="1">
      <c r="A190" s="184"/>
    </row>
    <row r="191" ht="15.75" customHeight="1">
      <c r="A191" s="184"/>
    </row>
    <row r="192" ht="15.75" customHeight="1">
      <c r="A192" s="184"/>
    </row>
    <row r="193" ht="15.75" customHeight="1">
      <c r="A193" s="184"/>
    </row>
    <row r="194" ht="15.75" customHeight="1">
      <c r="A194" s="184"/>
    </row>
    <row r="195" ht="15.75" customHeight="1">
      <c r="A195" s="184"/>
    </row>
    <row r="196" ht="15.75" customHeight="1">
      <c r="A196" s="184"/>
    </row>
    <row r="197" ht="15.75" customHeight="1">
      <c r="A197" s="184"/>
    </row>
    <row r="198" ht="15.75" customHeight="1">
      <c r="A198" s="184"/>
    </row>
    <row r="199" ht="15.75" customHeight="1">
      <c r="A199" s="184"/>
    </row>
    <row r="200" ht="15.75" customHeight="1">
      <c r="A200" s="184"/>
    </row>
    <row r="201" ht="15.75" customHeight="1">
      <c r="A201" s="184"/>
    </row>
    <row r="202" ht="15.75" customHeight="1">
      <c r="A202" s="184"/>
    </row>
    <row r="203" ht="15.75" customHeight="1">
      <c r="A203" s="184"/>
    </row>
    <row r="204" ht="15.75" customHeight="1">
      <c r="A204" s="184"/>
    </row>
    <row r="205" ht="15.75" customHeight="1">
      <c r="A205" s="184"/>
    </row>
    <row r="206" ht="15.75" customHeight="1">
      <c r="A206" s="184"/>
    </row>
    <row r="207" ht="15.75" customHeight="1">
      <c r="A207" s="184"/>
    </row>
    <row r="208" ht="15.75" customHeight="1">
      <c r="A208" s="184"/>
    </row>
    <row r="209" ht="15.75" customHeight="1">
      <c r="A209" s="184"/>
    </row>
    <row r="210" ht="15.75" customHeight="1">
      <c r="A210" s="184"/>
    </row>
    <row r="211" ht="15.75" customHeight="1">
      <c r="A211" s="184"/>
    </row>
    <row r="212" ht="15.75" customHeight="1">
      <c r="A212" s="184"/>
    </row>
    <row r="213" ht="15.75" customHeight="1">
      <c r="A213" s="184"/>
    </row>
    <row r="214" ht="15.75" customHeight="1">
      <c r="A214" s="184"/>
    </row>
    <row r="215" ht="15.75" customHeight="1">
      <c r="A215" s="184"/>
    </row>
    <row r="216" ht="15.75" customHeight="1">
      <c r="A216" s="184"/>
    </row>
    <row r="217" ht="15.75" customHeight="1">
      <c r="A217" s="184"/>
    </row>
    <row r="218" ht="15.75" customHeight="1">
      <c r="A218" s="184"/>
    </row>
    <row r="219" ht="15.75" customHeight="1">
      <c r="A219" s="184"/>
    </row>
    <row r="220" ht="15.75" customHeight="1">
      <c r="A220" s="184"/>
    </row>
    <row r="221" ht="15.75" customHeight="1">
      <c r="A221" s="184"/>
    </row>
    <row r="222" ht="15.75" customHeight="1">
      <c r="A222" s="184"/>
    </row>
    <row r="223" ht="15.75" customHeight="1">
      <c r="A223" s="184"/>
    </row>
    <row r="224" ht="15.75" customHeight="1">
      <c r="A224" s="184"/>
    </row>
    <row r="225" ht="15.75" customHeight="1">
      <c r="A225" s="184"/>
    </row>
    <row r="226" ht="15.75" customHeight="1">
      <c r="A226" s="184"/>
    </row>
    <row r="227" ht="15.75" customHeight="1">
      <c r="A227" s="184"/>
    </row>
    <row r="228" ht="15.75" customHeight="1">
      <c r="A228" s="184"/>
    </row>
    <row r="229" ht="15.75" customHeight="1">
      <c r="A229" s="184"/>
    </row>
    <row r="230" ht="15.75" customHeight="1">
      <c r="A230" s="184"/>
    </row>
    <row r="231" ht="15.75" customHeight="1">
      <c r="A231" s="184"/>
    </row>
    <row r="232" ht="15.75" customHeight="1">
      <c r="A232" s="184"/>
    </row>
    <row r="233" ht="15.75" customHeight="1">
      <c r="A233" s="184"/>
    </row>
    <row r="234" ht="15.75" customHeight="1">
      <c r="A234" s="184"/>
    </row>
    <row r="235" ht="15.75" customHeight="1">
      <c r="A235" s="184"/>
    </row>
    <row r="236" ht="15.75" customHeight="1">
      <c r="A236" s="184"/>
    </row>
    <row r="237" ht="15.75" customHeight="1">
      <c r="A237" s="184"/>
    </row>
    <row r="238" ht="15.75" customHeight="1">
      <c r="A238" s="184"/>
    </row>
    <row r="239" ht="15.75" customHeight="1">
      <c r="A239" s="184"/>
    </row>
    <row r="240" ht="15.75" customHeight="1">
      <c r="A240" s="184"/>
    </row>
    <row r="241" ht="15.75" customHeight="1">
      <c r="A241" s="184"/>
    </row>
    <row r="242" ht="15.75" customHeight="1">
      <c r="A242" s="184"/>
    </row>
    <row r="243" ht="15.75" customHeight="1">
      <c r="A243" s="184"/>
    </row>
    <row r="244" ht="15.75" customHeight="1">
      <c r="A244" s="184"/>
    </row>
    <row r="245" ht="15.75" customHeight="1">
      <c r="A245" s="184"/>
    </row>
    <row r="246" ht="15.75" customHeight="1">
      <c r="A246" s="184"/>
    </row>
    <row r="247" ht="15.75" customHeight="1">
      <c r="A247" s="184"/>
    </row>
    <row r="248" ht="15.75" customHeight="1">
      <c r="A248" s="184"/>
    </row>
    <row r="249" ht="15.75" customHeight="1">
      <c r="A249" s="184"/>
    </row>
    <row r="250" ht="15.75" customHeight="1">
      <c r="A250" s="184"/>
    </row>
    <row r="251" ht="15.75" customHeight="1">
      <c r="A251" s="184"/>
    </row>
    <row r="252" ht="15.75" customHeight="1">
      <c r="A252" s="184"/>
    </row>
    <row r="253" ht="15.75" customHeight="1">
      <c r="A253" s="184"/>
    </row>
    <row r="254" ht="15.75" customHeight="1">
      <c r="A254" s="184"/>
    </row>
    <row r="255" ht="15.75" customHeight="1">
      <c r="A255" s="184"/>
    </row>
    <row r="256" ht="15.75" customHeight="1">
      <c r="A256" s="184"/>
    </row>
    <row r="257" ht="15.75" customHeight="1">
      <c r="A257" s="184"/>
    </row>
    <row r="258" ht="15.75" customHeight="1">
      <c r="A258" s="184"/>
    </row>
    <row r="259" ht="15.75" customHeight="1">
      <c r="A259" s="184"/>
    </row>
    <row r="260" ht="15.75" customHeight="1">
      <c r="A260" s="184"/>
    </row>
    <row r="261" ht="15.75" customHeight="1">
      <c r="A261" s="184"/>
    </row>
    <row r="262" ht="15.75" customHeight="1">
      <c r="A262" s="184"/>
    </row>
    <row r="263" ht="15.75" customHeight="1">
      <c r="A263" s="184"/>
    </row>
    <row r="264" ht="15.75" customHeight="1">
      <c r="A264" s="184"/>
    </row>
    <row r="265" ht="15.75" customHeight="1">
      <c r="A265" s="184"/>
    </row>
    <row r="266" ht="15.75" customHeight="1">
      <c r="A266" s="184"/>
    </row>
    <row r="267" ht="15.75" customHeight="1">
      <c r="A267" s="184"/>
    </row>
    <row r="268" ht="15.75" customHeight="1">
      <c r="A268" s="184"/>
    </row>
    <row r="269" ht="15.75" customHeight="1">
      <c r="A269" s="184"/>
    </row>
    <row r="270" ht="15.75" customHeight="1">
      <c r="A270" s="184"/>
    </row>
    <row r="271" ht="15.75" customHeight="1">
      <c r="A271" s="184"/>
    </row>
    <row r="272" ht="15.75" customHeight="1">
      <c r="A272" s="184"/>
    </row>
    <row r="273" ht="15.75" customHeight="1">
      <c r="A273" s="184"/>
    </row>
    <row r="274" ht="15.75" customHeight="1">
      <c r="A274" s="184"/>
    </row>
    <row r="275" ht="15.75" customHeight="1">
      <c r="A275" s="184"/>
    </row>
    <row r="276" ht="15.75" customHeight="1">
      <c r="A276" s="184"/>
    </row>
    <row r="277" ht="15.75" customHeight="1">
      <c r="A277" s="184"/>
    </row>
    <row r="278" ht="15.75" customHeight="1">
      <c r="A278" s="184"/>
    </row>
    <row r="279" ht="15.75" customHeight="1">
      <c r="A279" s="184"/>
    </row>
    <row r="280" ht="15.75" customHeight="1">
      <c r="A280" s="184"/>
    </row>
    <row r="281" ht="15.75" customHeight="1">
      <c r="A281" s="184"/>
    </row>
    <row r="282" ht="15.75" customHeight="1">
      <c r="A282" s="184"/>
    </row>
    <row r="283" ht="15.75" customHeight="1">
      <c r="A283" s="184"/>
    </row>
    <row r="284" ht="15.75" customHeight="1">
      <c r="A284" s="184"/>
    </row>
    <row r="285" ht="15.75" customHeight="1">
      <c r="A285" s="184"/>
    </row>
    <row r="286" ht="15.75" customHeight="1">
      <c r="A286" s="184"/>
    </row>
    <row r="287" ht="15.75" customHeight="1">
      <c r="A287" s="184"/>
    </row>
    <row r="288" ht="15.75" customHeight="1">
      <c r="A288" s="184"/>
    </row>
    <row r="289" ht="15.75" customHeight="1">
      <c r="A289" s="184"/>
    </row>
    <row r="290" ht="15.75" customHeight="1">
      <c r="A290" s="184"/>
    </row>
    <row r="291" ht="15.75" customHeight="1">
      <c r="A291" s="184"/>
    </row>
    <row r="292" ht="15.75" customHeight="1">
      <c r="A292" s="184"/>
    </row>
    <row r="293" ht="15.75" customHeight="1">
      <c r="A293" s="184"/>
    </row>
    <row r="294" ht="15.75" customHeight="1">
      <c r="A294" s="184"/>
    </row>
    <row r="295" ht="15.75" customHeight="1">
      <c r="A295" s="184"/>
    </row>
    <row r="296" ht="15.75" customHeight="1">
      <c r="A296" s="184"/>
    </row>
    <row r="297" ht="15.75" customHeight="1">
      <c r="A297" s="184"/>
    </row>
    <row r="298" ht="15.75" customHeight="1">
      <c r="A298" s="184"/>
    </row>
    <row r="299" ht="15.75" customHeight="1">
      <c r="A299" s="184"/>
    </row>
    <row r="300" ht="15.75" customHeight="1">
      <c r="A300" s="184"/>
    </row>
    <row r="301" ht="15.75" customHeight="1">
      <c r="A301" s="184"/>
    </row>
    <row r="302" ht="15.75" customHeight="1">
      <c r="A302" s="184"/>
    </row>
    <row r="303" ht="15.75" customHeight="1">
      <c r="A303" s="184"/>
    </row>
    <row r="304" ht="15.75" customHeight="1">
      <c r="A304" s="184"/>
    </row>
    <row r="305" ht="15.75" customHeight="1">
      <c r="A305" s="184"/>
    </row>
    <row r="306" ht="15.75" customHeight="1">
      <c r="A306" s="184"/>
    </row>
    <row r="307" ht="15.75" customHeight="1">
      <c r="A307" s="184"/>
    </row>
    <row r="308" ht="15.75" customHeight="1">
      <c r="A308" s="184"/>
    </row>
    <row r="309" ht="15.75" customHeight="1">
      <c r="A309" s="184"/>
    </row>
    <row r="310" ht="15.75" customHeight="1">
      <c r="A310" s="184"/>
    </row>
    <row r="311" ht="15.75" customHeight="1">
      <c r="A311" s="184"/>
    </row>
    <row r="312" ht="15.75" customHeight="1">
      <c r="A312" s="184"/>
    </row>
    <row r="313" ht="15.75" customHeight="1">
      <c r="A313" s="184"/>
    </row>
    <row r="314" ht="15.75" customHeight="1">
      <c r="A314" s="184"/>
    </row>
    <row r="315" ht="15.75" customHeight="1">
      <c r="A315" s="184"/>
    </row>
    <row r="316" ht="15.75" customHeight="1">
      <c r="A316" s="184"/>
    </row>
    <row r="317" ht="15.75" customHeight="1">
      <c r="A317" s="184"/>
    </row>
    <row r="318" ht="15.75" customHeight="1">
      <c r="A318" s="184"/>
    </row>
    <row r="319" ht="15.75" customHeight="1">
      <c r="A319" s="184"/>
    </row>
    <row r="320" ht="15.75" customHeight="1">
      <c r="A320" s="184"/>
    </row>
    <row r="321" ht="15.75" customHeight="1">
      <c r="A321" s="184"/>
    </row>
    <row r="322" ht="15.75" customHeight="1">
      <c r="A322" s="184"/>
    </row>
    <row r="323" ht="15.75" customHeight="1">
      <c r="A323" s="184"/>
    </row>
    <row r="324" ht="15.75" customHeight="1">
      <c r="A324" s="184"/>
    </row>
    <row r="325" ht="15.75" customHeight="1">
      <c r="A325" s="184"/>
    </row>
    <row r="326" ht="15.75" customHeight="1">
      <c r="A326" s="184"/>
    </row>
    <row r="327" ht="15.75" customHeight="1">
      <c r="A327" s="184"/>
    </row>
    <row r="328" ht="15.75" customHeight="1">
      <c r="A328" s="184"/>
    </row>
    <row r="329" ht="15.75" customHeight="1">
      <c r="A329" s="184"/>
    </row>
    <row r="330" ht="15.75" customHeight="1">
      <c r="A330" s="184"/>
    </row>
    <row r="331" ht="15.75" customHeight="1">
      <c r="A331" s="184"/>
    </row>
    <row r="332" ht="15.75" customHeight="1">
      <c r="A332" s="184"/>
    </row>
    <row r="333" ht="15.75" customHeight="1">
      <c r="A333" s="184"/>
    </row>
    <row r="334" ht="15.75" customHeight="1">
      <c r="A334" s="184"/>
    </row>
    <row r="335" ht="15.75" customHeight="1">
      <c r="A335" s="184"/>
    </row>
    <row r="336" ht="15.75" customHeight="1">
      <c r="A336" s="184"/>
    </row>
    <row r="337" ht="15.75" customHeight="1">
      <c r="A337" s="184"/>
    </row>
    <row r="338" ht="15.75" customHeight="1">
      <c r="A338" s="184"/>
    </row>
    <row r="339" ht="15.75" customHeight="1">
      <c r="A339" s="184"/>
    </row>
    <row r="340" ht="15.75" customHeight="1">
      <c r="A340" s="184"/>
    </row>
    <row r="341" ht="15.75" customHeight="1">
      <c r="A341" s="184"/>
    </row>
    <row r="342" ht="15.75" customHeight="1">
      <c r="A342" s="184"/>
    </row>
    <row r="343" ht="15.75" customHeight="1">
      <c r="A343" s="184"/>
    </row>
    <row r="344" ht="15.75" customHeight="1">
      <c r="A344" s="184"/>
    </row>
    <row r="345" ht="15.75" customHeight="1">
      <c r="A345" s="184"/>
    </row>
    <row r="346" ht="15.75" customHeight="1">
      <c r="A346" s="184"/>
    </row>
    <row r="347" ht="15.75" customHeight="1">
      <c r="A347" s="184"/>
    </row>
    <row r="348" ht="15.75" customHeight="1">
      <c r="A348" s="184"/>
    </row>
    <row r="349" ht="15.75" customHeight="1">
      <c r="A349" s="184"/>
    </row>
    <row r="350" ht="15.75" customHeight="1">
      <c r="A350" s="184"/>
    </row>
    <row r="351" ht="15.75" customHeight="1">
      <c r="A351" s="184"/>
    </row>
    <row r="352" ht="15.75" customHeight="1">
      <c r="A352" s="184"/>
    </row>
    <row r="353" ht="15.75" customHeight="1">
      <c r="A353" s="184"/>
    </row>
    <row r="354" ht="15.75" customHeight="1">
      <c r="A354" s="184"/>
    </row>
    <row r="355" ht="15.75" customHeight="1">
      <c r="A355" s="184"/>
    </row>
    <row r="356" ht="15.75" customHeight="1">
      <c r="A356" s="184"/>
    </row>
    <row r="357" ht="15.75" customHeight="1">
      <c r="A357" s="184"/>
    </row>
    <row r="358" ht="15.75" customHeight="1">
      <c r="A358" s="184"/>
    </row>
    <row r="359" ht="15.75" customHeight="1">
      <c r="A359" s="184"/>
    </row>
    <row r="360" ht="15.75" customHeight="1">
      <c r="A360" s="184"/>
    </row>
    <row r="361" ht="15.75" customHeight="1">
      <c r="A361" s="184"/>
    </row>
    <row r="362" ht="15.75" customHeight="1">
      <c r="A362" s="184"/>
    </row>
    <row r="363" ht="15.75" customHeight="1">
      <c r="A363" s="184"/>
    </row>
    <row r="364" ht="15.75" customHeight="1">
      <c r="A364" s="184"/>
    </row>
    <row r="365" ht="15.75" customHeight="1">
      <c r="A365" s="184"/>
    </row>
    <row r="366" ht="15.75" customHeight="1">
      <c r="A366" s="184"/>
    </row>
    <row r="367" ht="15.75" customHeight="1">
      <c r="A367" s="184"/>
    </row>
    <row r="368" ht="15.75" customHeight="1">
      <c r="A368" s="184"/>
    </row>
    <row r="369" ht="15.75" customHeight="1">
      <c r="A369" s="184"/>
    </row>
    <row r="370" ht="15.75" customHeight="1">
      <c r="A370" s="184"/>
    </row>
    <row r="371" ht="15.75" customHeight="1">
      <c r="A371" s="184"/>
    </row>
    <row r="372" ht="15.75" customHeight="1">
      <c r="A372" s="184"/>
    </row>
    <row r="373" ht="15.75" customHeight="1">
      <c r="A373" s="184"/>
    </row>
    <row r="374" ht="15.75" customHeight="1">
      <c r="A374" s="184"/>
    </row>
    <row r="375" ht="15.75" customHeight="1">
      <c r="A375" s="184"/>
    </row>
    <row r="376" ht="15.75" customHeight="1">
      <c r="A376" s="184"/>
    </row>
    <row r="377" ht="15.75" customHeight="1">
      <c r="A377" s="184"/>
    </row>
    <row r="378" ht="15.75" customHeight="1">
      <c r="A378" s="184"/>
    </row>
    <row r="379" ht="15.75" customHeight="1">
      <c r="A379" s="184"/>
    </row>
    <row r="380" ht="15.75" customHeight="1">
      <c r="A380" s="184"/>
    </row>
    <row r="381" ht="15.75" customHeight="1">
      <c r="A381" s="184"/>
    </row>
    <row r="382" ht="15.75" customHeight="1">
      <c r="A382" s="184"/>
    </row>
    <row r="383" ht="15.75" customHeight="1">
      <c r="A383" s="184"/>
    </row>
    <row r="384" ht="15.75" customHeight="1">
      <c r="A384" s="184"/>
    </row>
    <row r="385" ht="15.75" customHeight="1">
      <c r="A385" s="184"/>
    </row>
    <row r="386" ht="15.75" customHeight="1">
      <c r="A386" s="184"/>
    </row>
    <row r="387" ht="15.75" customHeight="1">
      <c r="A387" s="184"/>
    </row>
    <row r="388" ht="15.75" customHeight="1">
      <c r="A388" s="184"/>
    </row>
    <row r="389" ht="15.75" customHeight="1">
      <c r="A389" s="184"/>
    </row>
    <row r="390" ht="15.75" customHeight="1">
      <c r="A390" s="184"/>
    </row>
    <row r="391" ht="15.75" customHeight="1">
      <c r="A391" s="184"/>
    </row>
    <row r="392" ht="15.75" customHeight="1">
      <c r="A392" s="184"/>
    </row>
    <row r="393" ht="15.75" customHeight="1">
      <c r="A393" s="184"/>
    </row>
    <row r="394" ht="15.75" customHeight="1">
      <c r="A394" s="184"/>
    </row>
    <row r="395" ht="15.75" customHeight="1">
      <c r="A395" s="184"/>
    </row>
    <row r="396" ht="15.75" customHeight="1">
      <c r="A396" s="184"/>
    </row>
    <row r="397" ht="15.75" customHeight="1">
      <c r="A397" s="184"/>
    </row>
    <row r="398" ht="15.75" customHeight="1">
      <c r="A398" s="184"/>
    </row>
    <row r="399" ht="15.75" customHeight="1">
      <c r="A399" s="184"/>
    </row>
    <row r="400" ht="15.75" customHeight="1">
      <c r="A400" s="184"/>
    </row>
    <row r="401" ht="15.75" customHeight="1">
      <c r="A401" s="184"/>
    </row>
    <row r="402" ht="15.75" customHeight="1">
      <c r="A402" s="184"/>
    </row>
    <row r="403" ht="15.75" customHeight="1">
      <c r="A403" s="184"/>
    </row>
    <row r="404" ht="15.75" customHeight="1">
      <c r="A404" s="184"/>
    </row>
    <row r="405" ht="15.75" customHeight="1">
      <c r="A405" s="184"/>
    </row>
    <row r="406" ht="15.75" customHeight="1">
      <c r="A406" s="184"/>
    </row>
    <row r="407" ht="15.75" customHeight="1">
      <c r="A407" s="184"/>
    </row>
    <row r="408" ht="15.75" customHeight="1">
      <c r="A408" s="184"/>
    </row>
    <row r="409" ht="15.75" customHeight="1">
      <c r="A409" s="184"/>
    </row>
    <row r="410" ht="15.75" customHeight="1">
      <c r="A410" s="184"/>
    </row>
    <row r="411" ht="15.75" customHeight="1">
      <c r="A411" s="184"/>
    </row>
    <row r="412" ht="15.75" customHeight="1">
      <c r="A412" s="184"/>
    </row>
    <row r="413" ht="15.75" customHeight="1">
      <c r="A413" s="184"/>
    </row>
    <row r="414" ht="15.75" customHeight="1">
      <c r="A414" s="184"/>
    </row>
    <row r="415" ht="15.75" customHeight="1">
      <c r="A415" s="184"/>
    </row>
    <row r="416" ht="15.75" customHeight="1">
      <c r="A416" s="184"/>
    </row>
    <row r="417" ht="15.75" customHeight="1">
      <c r="A417" s="184"/>
    </row>
    <row r="418" ht="15.75" customHeight="1">
      <c r="A418" s="184"/>
    </row>
    <row r="419" ht="15.75" customHeight="1">
      <c r="A419" s="184"/>
    </row>
    <row r="420" ht="15.75" customHeight="1">
      <c r="A420" s="184"/>
    </row>
    <row r="421" ht="15.75" customHeight="1">
      <c r="A421" s="184"/>
    </row>
    <row r="422" ht="15.75" customHeight="1">
      <c r="A422" s="184"/>
    </row>
    <row r="423" ht="15.75" customHeight="1">
      <c r="A423" s="184"/>
    </row>
    <row r="424" ht="15.75" customHeight="1">
      <c r="A424" s="184"/>
    </row>
    <row r="425" ht="15.75" customHeight="1">
      <c r="A425" s="184"/>
    </row>
    <row r="426" ht="15.75" customHeight="1">
      <c r="A426" s="184"/>
    </row>
    <row r="427" ht="15.75" customHeight="1">
      <c r="A427" s="184"/>
    </row>
    <row r="428" ht="15.75" customHeight="1">
      <c r="A428" s="184"/>
    </row>
    <row r="429" ht="15.75" customHeight="1">
      <c r="A429" s="184"/>
    </row>
    <row r="430" ht="15.75" customHeight="1">
      <c r="A430" s="184"/>
    </row>
    <row r="431" ht="15.75" customHeight="1">
      <c r="A431" s="184"/>
    </row>
    <row r="432" ht="15.75" customHeight="1">
      <c r="A432" s="184"/>
    </row>
    <row r="433" ht="15.75" customHeight="1">
      <c r="A433" s="184"/>
    </row>
    <row r="434" ht="15.75" customHeight="1">
      <c r="A434" s="184"/>
    </row>
    <row r="435" ht="15.75" customHeight="1">
      <c r="A435" s="184"/>
    </row>
    <row r="436" ht="15.75" customHeight="1">
      <c r="A436" s="184"/>
    </row>
    <row r="437" ht="15.75" customHeight="1">
      <c r="A437" s="184"/>
    </row>
    <row r="438" ht="15.75" customHeight="1">
      <c r="A438" s="184"/>
    </row>
    <row r="439" ht="15.75" customHeight="1">
      <c r="A439" s="184"/>
    </row>
    <row r="440" ht="15.75" customHeight="1">
      <c r="A440" s="184"/>
    </row>
    <row r="441" ht="15.75" customHeight="1">
      <c r="A441" s="184"/>
    </row>
    <row r="442" ht="15.75" customHeight="1">
      <c r="A442" s="184"/>
    </row>
    <row r="443" ht="15.75" customHeight="1">
      <c r="A443" s="184"/>
    </row>
    <row r="444" ht="15.75" customHeight="1">
      <c r="A444" s="184"/>
    </row>
    <row r="445" ht="15.75" customHeight="1">
      <c r="A445" s="184"/>
    </row>
    <row r="446" ht="15.75" customHeight="1">
      <c r="A446" s="184"/>
    </row>
    <row r="447" ht="15.75" customHeight="1">
      <c r="A447" s="184"/>
    </row>
    <row r="448" ht="15.75" customHeight="1">
      <c r="A448" s="184"/>
    </row>
    <row r="449" ht="15.75" customHeight="1">
      <c r="A449" s="184"/>
    </row>
    <row r="450" ht="15.75" customHeight="1">
      <c r="A450" s="184"/>
    </row>
    <row r="451" ht="15.75" customHeight="1">
      <c r="A451" s="184"/>
    </row>
    <row r="452" ht="15.75" customHeight="1">
      <c r="A452" s="184"/>
    </row>
    <row r="453" ht="15.75" customHeight="1">
      <c r="A453" s="184"/>
    </row>
    <row r="454" ht="15.75" customHeight="1">
      <c r="A454" s="184"/>
    </row>
    <row r="455" ht="15.75" customHeight="1">
      <c r="A455" s="184"/>
    </row>
    <row r="456" ht="15.75" customHeight="1">
      <c r="A456" s="184"/>
    </row>
    <row r="457" ht="15.75" customHeight="1">
      <c r="A457" s="184"/>
    </row>
    <row r="458" ht="15.75" customHeight="1">
      <c r="A458" s="184"/>
    </row>
    <row r="459" ht="15.75" customHeight="1">
      <c r="A459" s="184"/>
    </row>
    <row r="460" ht="15.75" customHeight="1">
      <c r="A460" s="184"/>
    </row>
    <row r="461" ht="15.75" customHeight="1">
      <c r="A461" s="184"/>
    </row>
    <row r="462" ht="15.75" customHeight="1">
      <c r="A462" s="184"/>
    </row>
    <row r="463" ht="15.75" customHeight="1">
      <c r="A463" s="184"/>
    </row>
    <row r="464" ht="15.75" customHeight="1">
      <c r="A464" s="184"/>
    </row>
    <row r="465" ht="15.75" customHeight="1">
      <c r="A465" s="184"/>
    </row>
    <row r="466" ht="15.75" customHeight="1">
      <c r="A466" s="184"/>
    </row>
    <row r="467" ht="15.75" customHeight="1">
      <c r="A467" s="184"/>
    </row>
    <row r="468" ht="15.75" customHeight="1">
      <c r="A468" s="184"/>
    </row>
    <row r="469" ht="15.75" customHeight="1">
      <c r="A469" s="184"/>
    </row>
    <row r="470" ht="15.75" customHeight="1">
      <c r="A470" s="184"/>
    </row>
    <row r="471" ht="15.75" customHeight="1">
      <c r="A471" s="184"/>
    </row>
    <row r="472" ht="15.75" customHeight="1">
      <c r="A472" s="184"/>
    </row>
    <row r="473" ht="15.75" customHeight="1">
      <c r="A473" s="184"/>
    </row>
    <row r="474" ht="15.75" customHeight="1">
      <c r="A474" s="184"/>
    </row>
    <row r="475" ht="15.75" customHeight="1">
      <c r="A475" s="184"/>
    </row>
    <row r="476" ht="15.75" customHeight="1">
      <c r="A476" s="184"/>
    </row>
    <row r="477" ht="15.75" customHeight="1">
      <c r="A477" s="184"/>
    </row>
    <row r="478" ht="15.75" customHeight="1">
      <c r="A478" s="184"/>
    </row>
    <row r="479" ht="15.75" customHeight="1">
      <c r="A479" s="184"/>
    </row>
    <row r="480" ht="15.75" customHeight="1">
      <c r="A480" s="184"/>
    </row>
    <row r="481" ht="15.75" customHeight="1">
      <c r="A481" s="184"/>
    </row>
    <row r="482" ht="15.75" customHeight="1">
      <c r="A482" s="184"/>
    </row>
    <row r="483" ht="15.75" customHeight="1">
      <c r="A483" s="184"/>
    </row>
    <row r="484" ht="15.75" customHeight="1">
      <c r="A484" s="184"/>
    </row>
    <row r="485" ht="15.75" customHeight="1">
      <c r="A485" s="184"/>
    </row>
    <row r="486" ht="15.75" customHeight="1">
      <c r="A486" s="184"/>
    </row>
    <row r="487" ht="15.75" customHeight="1">
      <c r="A487" s="184"/>
    </row>
    <row r="488" ht="15.75" customHeight="1">
      <c r="A488" s="184"/>
    </row>
    <row r="489" ht="15.75" customHeight="1">
      <c r="A489" s="184"/>
    </row>
    <row r="490" ht="15.75" customHeight="1">
      <c r="A490" s="184"/>
    </row>
    <row r="491" ht="15.75" customHeight="1">
      <c r="A491" s="184"/>
    </row>
    <row r="492" ht="15.75" customHeight="1">
      <c r="A492" s="184"/>
    </row>
    <row r="493" ht="15.75" customHeight="1">
      <c r="A493" s="184"/>
    </row>
    <row r="494" ht="15.75" customHeight="1">
      <c r="A494" s="184"/>
    </row>
    <row r="495" ht="15.75" customHeight="1">
      <c r="A495" s="184"/>
    </row>
    <row r="496" ht="15.75" customHeight="1">
      <c r="A496" s="184"/>
    </row>
    <row r="497" ht="15.75" customHeight="1">
      <c r="A497" s="184"/>
    </row>
    <row r="498" ht="15.75" customHeight="1">
      <c r="A498" s="184"/>
    </row>
    <row r="499" ht="15.75" customHeight="1">
      <c r="A499" s="184"/>
    </row>
    <row r="500" ht="15.75" customHeight="1">
      <c r="A500" s="184"/>
    </row>
    <row r="501" ht="15.75" customHeight="1">
      <c r="A501" s="184"/>
    </row>
    <row r="502" ht="15.75" customHeight="1">
      <c r="A502" s="184"/>
    </row>
    <row r="503" ht="15.75" customHeight="1">
      <c r="A503" s="184"/>
    </row>
    <row r="504" ht="15.75" customHeight="1">
      <c r="A504" s="184"/>
    </row>
    <row r="505" ht="15.75" customHeight="1">
      <c r="A505" s="184"/>
    </row>
    <row r="506" ht="15.75" customHeight="1">
      <c r="A506" s="184"/>
    </row>
    <row r="507" ht="15.75" customHeight="1">
      <c r="A507" s="184"/>
    </row>
    <row r="508" ht="15.75" customHeight="1">
      <c r="A508" s="184"/>
    </row>
    <row r="509" ht="15.75" customHeight="1">
      <c r="A509" s="184"/>
    </row>
    <row r="510" ht="15.75" customHeight="1">
      <c r="A510" s="184"/>
    </row>
    <row r="511" ht="15.75" customHeight="1">
      <c r="A511" s="184"/>
    </row>
    <row r="512" ht="15.75" customHeight="1">
      <c r="A512" s="184"/>
    </row>
    <row r="513" ht="15.75" customHeight="1">
      <c r="A513" s="184"/>
    </row>
    <row r="514" ht="15.75" customHeight="1">
      <c r="A514" s="184"/>
    </row>
    <row r="515" ht="15.75" customHeight="1">
      <c r="A515" s="184"/>
    </row>
    <row r="516" ht="15.75" customHeight="1">
      <c r="A516" s="184"/>
    </row>
    <row r="517" ht="15.75" customHeight="1">
      <c r="A517" s="184"/>
    </row>
    <row r="518" ht="15.75" customHeight="1">
      <c r="A518" s="184"/>
    </row>
    <row r="519" ht="15.75" customHeight="1">
      <c r="A519" s="184"/>
    </row>
    <row r="520" ht="15.75" customHeight="1">
      <c r="A520" s="184"/>
    </row>
    <row r="521" ht="15.75" customHeight="1">
      <c r="A521" s="184"/>
    </row>
    <row r="522" ht="15.75" customHeight="1">
      <c r="A522" s="184"/>
    </row>
    <row r="523" ht="15.75" customHeight="1">
      <c r="A523" s="184"/>
    </row>
    <row r="524" ht="15.75" customHeight="1">
      <c r="A524" s="184"/>
    </row>
    <row r="525" ht="15.75" customHeight="1">
      <c r="A525" s="184"/>
    </row>
    <row r="526" ht="15.75" customHeight="1">
      <c r="A526" s="184"/>
    </row>
    <row r="527" ht="15.75" customHeight="1">
      <c r="A527" s="184"/>
    </row>
    <row r="528" ht="15.75" customHeight="1">
      <c r="A528" s="184"/>
    </row>
    <row r="529" ht="15.75" customHeight="1">
      <c r="A529" s="184"/>
    </row>
    <row r="530" ht="15.75" customHeight="1">
      <c r="A530" s="184"/>
    </row>
    <row r="531" ht="15.75" customHeight="1">
      <c r="A531" s="184"/>
    </row>
    <row r="532" ht="15.75" customHeight="1">
      <c r="A532" s="184"/>
    </row>
    <row r="533" ht="15.75" customHeight="1">
      <c r="A533" s="184"/>
    </row>
    <row r="534" ht="15.75" customHeight="1">
      <c r="A534" s="184"/>
    </row>
    <row r="535" ht="15.75" customHeight="1">
      <c r="A535" s="184"/>
    </row>
    <row r="536" ht="15.75" customHeight="1">
      <c r="A536" s="184"/>
    </row>
    <row r="537" ht="15.75" customHeight="1">
      <c r="A537" s="184"/>
    </row>
    <row r="538" ht="15.75" customHeight="1">
      <c r="A538" s="184"/>
    </row>
    <row r="539" ht="15.75" customHeight="1">
      <c r="A539" s="184"/>
    </row>
    <row r="540" ht="15.75" customHeight="1">
      <c r="A540" s="184"/>
    </row>
    <row r="541" ht="15.75" customHeight="1">
      <c r="A541" s="184"/>
    </row>
    <row r="542" ht="15.75" customHeight="1">
      <c r="A542" s="184"/>
    </row>
    <row r="543" ht="15.75" customHeight="1">
      <c r="A543" s="184"/>
    </row>
    <row r="544" ht="15.75" customHeight="1">
      <c r="A544" s="184"/>
    </row>
    <row r="545" ht="15.75" customHeight="1">
      <c r="A545" s="184"/>
    </row>
    <row r="546" ht="15.75" customHeight="1">
      <c r="A546" s="184"/>
    </row>
    <row r="547" ht="15.75" customHeight="1">
      <c r="A547" s="184"/>
    </row>
    <row r="548" ht="15.75" customHeight="1">
      <c r="A548" s="184"/>
    </row>
    <row r="549" ht="15.75" customHeight="1">
      <c r="A549" s="184"/>
    </row>
    <row r="550" ht="15.75" customHeight="1">
      <c r="A550" s="184"/>
    </row>
    <row r="551" ht="15.75" customHeight="1">
      <c r="A551" s="184"/>
    </row>
    <row r="552" ht="15.75" customHeight="1">
      <c r="A552" s="184"/>
    </row>
    <row r="553" ht="15.75" customHeight="1">
      <c r="A553" s="184"/>
    </row>
    <row r="554" ht="15.75" customHeight="1">
      <c r="A554" s="184"/>
    </row>
    <row r="555" ht="15.75" customHeight="1">
      <c r="A555" s="184"/>
    </row>
    <row r="556" ht="15.75" customHeight="1">
      <c r="A556" s="184"/>
    </row>
    <row r="557" ht="15.75" customHeight="1">
      <c r="A557" s="184"/>
    </row>
    <row r="558" ht="15.75" customHeight="1">
      <c r="A558" s="184"/>
    </row>
    <row r="559" ht="15.75" customHeight="1">
      <c r="A559" s="184"/>
    </row>
    <row r="560" ht="15.75" customHeight="1">
      <c r="A560" s="184"/>
    </row>
    <row r="561" ht="15.75" customHeight="1">
      <c r="A561" s="184"/>
    </row>
    <row r="562" ht="15.75" customHeight="1">
      <c r="A562" s="184"/>
    </row>
    <row r="563" ht="15.75" customHeight="1">
      <c r="A563" s="184"/>
    </row>
    <row r="564" ht="15.75" customHeight="1">
      <c r="A564" s="184"/>
    </row>
    <row r="565" ht="15.75" customHeight="1">
      <c r="A565" s="184"/>
    </row>
    <row r="566" ht="15.75" customHeight="1">
      <c r="A566" s="184"/>
    </row>
    <row r="567" ht="15.75" customHeight="1">
      <c r="A567" s="184"/>
    </row>
    <row r="568" ht="15.75" customHeight="1">
      <c r="A568" s="184"/>
    </row>
    <row r="569" ht="15.75" customHeight="1">
      <c r="A569" s="184"/>
    </row>
    <row r="570" ht="15.75" customHeight="1">
      <c r="A570" s="184"/>
    </row>
    <row r="571" ht="15.75" customHeight="1">
      <c r="A571" s="184"/>
    </row>
    <row r="572" ht="15.75" customHeight="1">
      <c r="A572" s="184"/>
    </row>
    <row r="573" ht="15.75" customHeight="1">
      <c r="A573" s="184"/>
    </row>
    <row r="574" ht="15.75" customHeight="1">
      <c r="A574" s="184"/>
    </row>
    <row r="575" ht="15.75" customHeight="1">
      <c r="A575" s="184"/>
    </row>
    <row r="576" ht="15.75" customHeight="1">
      <c r="A576" s="184"/>
    </row>
    <row r="577" ht="15.75" customHeight="1">
      <c r="A577" s="184"/>
    </row>
    <row r="578" ht="15.75" customHeight="1">
      <c r="A578" s="184"/>
    </row>
    <row r="579" ht="15.75" customHeight="1">
      <c r="A579" s="184"/>
    </row>
    <row r="580" ht="15.75" customHeight="1">
      <c r="A580" s="184"/>
    </row>
    <row r="581" ht="15.75" customHeight="1">
      <c r="A581" s="184"/>
    </row>
    <row r="582" ht="15.75" customHeight="1">
      <c r="A582" s="184"/>
    </row>
    <row r="583" ht="15.75" customHeight="1">
      <c r="A583" s="184"/>
    </row>
    <row r="584" ht="15.75" customHeight="1">
      <c r="A584" s="184"/>
    </row>
    <row r="585" ht="15.75" customHeight="1">
      <c r="A585" s="184"/>
    </row>
    <row r="586" ht="15.75" customHeight="1">
      <c r="A586" s="184"/>
    </row>
    <row r="587" ht="15.75" customHeight="1">
      <c r="A587" s="184"/>
    </row>
    <row r="588" ht="15.75" customHeight="1">
      <c r="A588" s="184"/>
    </row>
    <row r="589" ht="15.75" customHeight="1">
      <c r="A589" s="184"/>
    </row>
    <row r="590" ht="15.75" customHeight="1">
      <c r="A590" s="184"/>
    </row>
    <row r="591" ht="15.75" customHeight="1">
      <c r="A591" s="184"/>
    </row>
    <row r="592" ht="15.75" customHeight="1">
      <c r="A592" s="184"/>
    </row>
    <row r="593" ht="15.75" customHeight="1">
      <c r="A593" s="184"/>
    </row>
    <row r="594" ht="15.75" customHeight="1">
      <c r="A594" s="184"/>
    </row>
    <row r="595" ht="15.75" customHeight="1">
      <c r="A595" s="184"/>
    </row>
    <row r="596" ht="15.75" customHeight="1">
      <c r="A596" s="184"/>
    </row>
    <row r="597" ht="15.75" customHeight="1">
      <c r="A597" s="184"/>
    </row>
    <row r="598" ht="15.75" customHeight="1">
      <c r="A598" s="184"/>
    </row>
    <row r="599" ht="15.75" customHeight="1">
      <c r="A599" s="184"/>
    </row>
    <row r="600" ht="15.75" customHeight="1">
      <c r="A600" s="184"/>
    </row>
    <row r="601" ht="15.75" customHeight="1">
      <c r="A601" s="184"/>
    </row>
    <row r="602" ht="15.75" customHeight="1">
      <c r="A602" s="184"/>
    </row>
    <row r="603" ht="15.75" customHeight="1">
      <c r="A603" s="184"/>
    </row>
    <row r="604" ht="15.75" customHeight="1">
      <c r="A604" s="184"/>
    </row>
    <row r="605" ht="15.75" customHeight="1">
      <c r="A605" s="184"/>
    </row>
    <row r="606" ht="15.75" customHeight="1">
      <c r="A606" s="184"/>
    </row>
    <row r="607" ht="15.75" customHeight="1">
      <c r="A607" s="184"/>
    </row>
    <row r="608" ht="15.75" customHeight="1">
      <c r="A608" s="184"/>
    </row>
    <row r="609" ht="15.75" customHeight="1">
      <c r="A609" s="184"/>
    </row>
    <row r="610" ht="15.75" customHeight="1">
      <c r="A610" s="184"/>
    </row>
    <row r="611" ht="15.75" customHeight="1">
      <c r="A611" s="184"/>
    </row>
    <row r="612" ht="15.75" customHeight="1">
      <c r="A612" s="184"/>
    </row>
    <row r="613" ht="15.75" customHeight="1">
      <c r="A613" s="184"/>
    </row>
    <row r="614" ht="15.75" customHeight="1">
      <c r="A614" s="184"/>
    </row>
    <row r="615" ht="15.75" customHeight="1">
      <c r="A615" s="184"/>
    </row>
    <row r="616" ht="15.75" customHeight="1">
      <c r="A616" s="184"/>
    </row>
    <row r="617" ht="15.75" customHeight="1">
      <c r="A617" s="184"/>
    </row>
    <row r="618" ht="15.75" customHeight="1">
      <c r="A618" s="184"/>
    </row>
    <row r="619" ht="15.75" customHeight="1">
      <c r="A619" s="184"/>
    </row>
    <row r="620" ht="15.75" customHeight="1">
      <c r="A620" s="184"/>
    </row>
    <row r="621" ht="15.75" customHeight="1">
      <c r="A621" s="184"/>
    </row>
    <row r="622" ht="15.75" customHeight="1">
      <c r="A622" s="184"/>
    </row>
    <row r="623" ht="15.75" customHeight="1">
      <c r="A623" s="184"/>
    </row>
    <row r="624" ht="15.75" customHeight="1">
      <c r="A624" s="184"/>
    </row>
    <row r="625" ht="15.75" customHeight="1">
      <c r="A625" s="184"/>
    </row>
    <row r="626" ht="15.75" customHeight="1">
      <c r="A626" s="184"/>
    </row>
    <row r="627" ht="15.75" customHeight="1">
      <c r="A627" s="184"/>
    </row>
    <row r="628" ht="15.75" customHeight="1">
      <c r="A628" s="184"/>
    </row>
    <row r="629" ht="15.75" customHeight="1">
      <c r="A629" s="184"/>
    </row>
    <row r="630" ht="15.75" customHeight="1">
      <c r="A630" s="184"/>
    </row>
    <row r="631" ht="15.75" customHeight="1">
      <c r="A631" s="184"/>
    </row>
    <row r="632" ht="15.75" customHeight="1">
      <c r="A632" s="184"/>
    </row>
    <row r="633" ht="15.75" customHeight="1">
      <c r="A633" s="184"/>
    </row>
    <row r="634" ht="15.75" customHeight="1">
      <c r="A634" s="184"/>
    </row>
    <row r="635" ht="15.75" customHeight="1">
      <c r="A635" s="184"/>
    </row>
    <row r="636" ht="15.75" customHeight="1">
      <c r="A636" s="184"/>
    </row>
    <row r="637" ht="15.75" customHeight="1">
      <c r="A637" s="184"/>
    </row>
    <row r="638" ht="15.75" customHeight="1">
      <c r="A638" s="184"/>
    </row>
    <row r="639" ht="15.75" customHeight="1">
      <c r="A639" s="184"/>
    </row>
    <row r="640" ht="15.75" customHeight="1">
      <c r="A640" s="184"/>
    </row>
    <row r="641" ht="15.75" customHeight="1">
      <c r="A641" s="184"/>
    </row>
    <row r="642" ht="15.75" customHeight="1">
      <c r="A642" s="184"/>
    </row>
    <row r="643" ht="15.75" customHeight="1">
      <c r="A643" s="184"/>
    </row>
    <row r="644" ht="15.75" customHeight="1">
      <c r="A644" s="184"/>
    </row>
    <row r="645" ht="15.75" customHeight="1">
      <c r="A645" s="184"/>
    </row>
    <row r="646" ht="15.75" customHeight="1">
      <c r="A646" s="184"/>
    </row>
    <row r="647" ht="15.75" customHeight="1">
      <c r="A647" s="184"/>
    </row>
    <row r="648" ht="15.75" customHeight="1">
      <c r="A648" s="184"/>
    </row>
    <row r="649" ht="15.75" customHeight="1">
      <c r="A649" s="184"/>
    </row>
    <row r="650" ht="15.75" customHeight="1">
      <c r="A650" s="184"/>
    </row>
    <row r="651" ht="15.75" customHeight="1">
      <c r="A651" s="184"/>
    </row>
    <row r="652" ht="15.75" customHeight="1">
      <c r="A652" s="184"/>
    </row>
    <row r="653" ht="15.75" customHeight="1">
      <c r="A653" s="184"/>
    </row>
    <row r="654" ht="15.75" customHeight="1">
      <c r="A654" s="184"/>
    </row>
    <row r="655" ht="15.75" customHeight="1">
      <c r="A655" s="184"/>
    </row>
    <row r="656" ht="15.75" customHeight="1">
      <c r="A656" s="184"/>
    </row>
    <row r="657" ht="15.75" customHeight="1">
      <c r="A657" s="184"/>
    </row>
    <row r="658" ht="15.75" customHeight="1">
      <c r="A658" s="184"/>
    </row>
    <row r="659" ht="15.75" customHeight="1">
      <c r="A659" s="184"/>
    </row>
    <row r="660" ht="15.75" customHeight="1">
      <c r="A660" s="184"/>
    </row>
    <row r="661" ht="15.75" customHeight="1">
      <c r="A661" s="184"/>
    </row>
    <row r="662" ht="15.75" customHeight="1">
      <c r="A662" s="184"/>
    </row>
    <row r="663" ht="15.75" customHeight="1">
      <c r="A663" s="184"/>
    </row>
    <row r="664" ht="15.75" customHeight="1">
      <c r="A664" s="184"/>
    </row>
    <row r="665" ht="15.75" customHeight="1">
      <c r="A665" s="184"/>
    </row>
    <row r="666" ht="15.75" customHeight="1">
      <c r="A666" s="184"/>
    </row>
    <row r="667" ht="15.75" customHeight="1">
      <c r="A667" s="184"/>
    </row>
    <row r="668" ht="15.75" customHeight="1">
      <c r="A668" s="184"/>
    </row>
    <row r="669" ht="15.75" customHeight="1">
      <c r="A669" s="184"/>
    </row>
    <row r="670" ht="15.75" customHeight="1">
      <c r="A670" s="184"/>
    </row>
    <row r="671" ht="15.75" customHeight="1">
      <c r="A671" s="184"/>
    </row>
    <row r="672" ht="15.75" customHeight="1">
      <c r="A672" s="184"/>
    </row>
    <row r="673" ht="15.75" customHeight="1">
      <c r="A673" s="184"/>
    </row>
    <row r="674" ht="15.75" customHeight="1">
      <c r="A674" s="184"/>
    </row>
    <row r="675" ht="15.75" customHeight="1">
      <c r="A675" s="184"/>
    </row>
    <row r="676" ht="15.75" customHeight="1">
      <c r="A676" s="184"/>
    </row>
    <row r="677" ht="15.75" customHeight="1">
      <c r="A677" s="184"/>
    </row>
    <row r="678" ht="15.75" customHeight="1">
      <c r="A678" s="184"/>
    </row>
    <row r="679" ht="15.75" customHeight="1">
      <c r="A679" s="184"/>
    </row>
    <row r="680" ht="15.75" customHeight="1">
      <c r="A680" s="184"/>
    </row>
    <row r="681" ht="15.75" customHeight="1">
      <c r="A681" s="184"/>
    </row>
    <row r="682" ht="15.75" customHeight="1">
      <c r="A682" s="184"/>
    </row>
    <row r="683" ht="15.75" customHeight="1">
      <c r="A683" s="184"/>
    </row>
    <row r="684" ht="15.75" customHeight="1">
      <c r="A684" s="184"/>
    </row>
    <row r="685" ht="15.75" customHeight="1">
      <c r="A685" s="184"/>
    </row>
    <row r="686" ht="15.75" customHeight="1">
      <c r="A686" s="184"/>
    </row>
    <row r="687" ht="15.75" customHeight="1">
      <c r="A687" s="184"/>
    </row>
    <row r="688" ht="15.75" customHeight="1">
      <c r="A688" s="184"/>
    </row>
    <row r="689" ht="15.75" customHeight="1">
      <c r="A689" s="184"/>
    </row>
    <row r="690" ht="15.75" customHeight="1">
      <c r="A690" s="184"/>
    </row>
    <row r="691" ht="15.75" customHeight="1">
      <c r="A691" s="184"/>
    </row>
    <row r="692" ht="15.75" customHeight="1">
      <c r="A692" s="184"/>
    </row>
    <row r="693" ht="15.75" customHeight="1">
      <c r="A693" s="184"/>
    </row>
    <row r="694" ht="15.75" customHeight="1">
      <c r="A694" s="184"/>
    </row>
    <row r="695" ht="15.75" customHeight="1">
      <c r="A695" s="184"/>
    </row>
    <row r="696" ht="15.75" customHeight="1">
      <c r="A696" s="184"/>
    </row>
    <row r="697" ht="15.75" customHeight="1">
      <c r="A697" s="184"/>
    </row>
    <row r="698" ht="15.75" customHeight="1">
      <c r="A698" s="184"/>
    </row>
    <row r="699" ht="15.75" customHeight="1">
      <c r="A699" s="184"/>
    </row>
    <row r="700" ht="15.75" customHeight="1">
      <c r="A700" s="184"/>
    </row>
    <row r="701" ht="15.75" customHeight="1">
      <c r="A701" s="184"/>
    </row>
    <row r="702" ht="15.75" customHeight="1">
      <c r="A702" s="184"/>
    </row>
    <row r="703" ht="15.75" customHeight="1">
      <c r="A703" s="184"/>
    </row>
    <row r="704" ht="15.75" customHeight="1">
      <c r="A704" s="184"/>
    </row>
    <row r="705" ht="15.75" customHeight="1">
      <c r="A705" s="184"/>
    </row>
    <row r="706" ht="15.75" customHeight="1">
      <c r="A706" s="184"/>
    </row>
    <row r="707" ht="15.75" customHeight="1">
      <c r="A707" s="184"/>
    </row>
    <row r="708" ht="15.75" customHeight="1">
      <c r="A708" s="184"/>
    </row>
    <row r="709" ht="15.75" customHeight="1">
      <c r="A709" s="184"/>
    </row>
    <row r="710" ht="15.75" customHeight="1">
      <c r="A710" s="184"/>
    </row>
    <row r="711" ht="15.75" customHeight="1">
      <c r="A711" s="184"/>
    </row>
    <row r="712" ht="15.75" customHeight="1">
      <c r="A712" s="184"/>
    </row>
    <row r="713" ht="15.75" customHeight="1">
      <c r="A713" s="184"/>
    </row>
    <row r="714" ht="15.75" customHeight="1">
      <c r="A714" s="184"/>
    </row>
    <row r="715" ht="15.75" customHeight="1">
      <c r="A715" s="184"/>
    </row>
    <row r="716" ht="15.75" customHeight="1">
      <c r="A716" s="184"/>
    </row>
    <row r="717" ht="15.75" customHeight="1">
      <c r="A717" s="184"/>
    </row>
    <row r="718" ht="15.75" customHeight="1">
      <c r="A718" s="184"/>
    </row>
    <row r="719" ht="15.75" customHeight="1">
      <c r="A719" s="184"/>
    </row>
    <row r="720" ht="15.75" customHeight="1">
      <c r="A720" s="184"/>
    </row>
    <row r="721" ht="15.75" customHeight="1">
      <c r="A721" s="184"/>
    </row>
    <row r="722" ht="15.75" customHeight="1">
      <c r="A722" s="184"/>
    </row>
    <row r="723" ht="15.75" customHeight="1">
      <c r="A723" s="184"/>
    </row>
    <row r="724" ht="15.75" customHeight="1">
      <c r="A724" s="184"/>
    </row>
    <row r="725" ht="15.75" customHeight="1">
      <c r="A725" s="184"/>
    </row>
    <row r="726" ht="15.75" customHeight="1">
      <c r="A726" s="184"/>
    </row>
    <row r="727" ht="15.75" customHeight="1">
      <c r="A727" s="184"/>
    </row>
    <row r="728" ht="15.75" customHeight="1">
      <c r="A728" s="184"/>
    </row>
    <row r="729" ht="15.75" customHeight="1">
      <c r="A729" s="184"/>
    </row>
    <row r="730" ht="15.75" customHeight="1">
      <c r="A730" s="184"/>
    </row>
    <row r="731" ht="15.75" customHeight="1">
      <c r="A731" s="184"/>
    </row>
    <row r="732" ht="15.75" customHeight="1">
      <c r="A732" s="184"/>
    </row>
    <row r="733" ht="15.75" customHeight="1">
      <c r="A733" s="184"/>
    </row>
    <row r="734" ht="15.75" customHeight="1">
      <c r="A734" s="184"/>
    </row>
    <row r="735" ht="15.75" customHeight="1">
      <c r="A735" s="184"/>
    </row>
    <row r="736" ht="15.75" customHeight="1">
      <c r="A736" s="184"/>
    </row>
    <row r="737" ht="15.75" customHeight="1">
      <c r="A737" s="184"/>
    </row>
    <row r="738" ht="15.75" customHeight="1">
      <c r="A738" s="184"/>
    </row>
    <row r="739" ht="15.75" customHeight="1">
      <c r="A739" s="184"/>
    </row>
    <row r="740" ht="15.75" customHeight="1">
      <c r="A740" s="184"/>
    </row>
    <row r="741" ht="15.75" customHeight="1">
      <c r="A741" s="184"/>
    </row>
    <row r="742" ht="15.75" customHeight="1">
      <c r="A742" s="184"/>
    </row>
    <row r="743" ht="15.75" customHeight="1">
      <c r="A743" s="184"/>
    </row>
    <row r="744" ht="15.75" customHeight="1">
      <c r="A744" s="184"/>
    </row>
    <row r="745" ht="15.75" customHeight="1">
      <c r="A745" s="184"/>
    </row>
    <row r="746" ht="15.75" customHeight="1">
      <c r="A746" s="184"/>
    </row>
    <row r="747" ht="15.75" customHeight="1">
      <c r="A747" s="184"/>
    </row>
    <row r="748" ht="15.75" customHeight="1">
      <c r="A748" s="184"/>
    </row>
    <row r="749" ht="15.75" customHeight="1">
      <c r="A749" s="184"/>
    </row>
    <row r="750" ht="15.75" customHeight="1">
      <c r="A750" s="184"/>
    </row>
    <row r="751" ht="15.75" customHeight="1">
      <c r="A751" s="184"/>
    </row>
    <row r="752" ht="15.75" customHeight="1">
      <c r="A752" s="184"/>
    </row>
    <row r="753" ht="15.75" customHeight="1">
      <c r="A753" s="184"/>
    </row>
    <row r="754" ht="15.75" customHeight="1">
      <c r="A754" s="184"/>
    </row>
    <row r="755" ht="15.75" customHeight="1">
      <c r="A755" s="184"/>
    </row>
    <row r="756" ht="15.75" customHeight="1">
      <c r="A756" s="184"/>
    </row>
    <row r="757" ht="15.75" customHeight="1">
      <c r="A757" s="184"/>
    </row>
    <row r="758" ht="15.75" customHeight="1">
      <c r="A758" s="184"/>
    </row>
    <row r="759" ht="15.75" customHeight="1">
      <c r="A759" s="184"/>
    </row>
    <row r="760" ht="15.75" customHeight="1">
      <c r="A760" s="184"/>
    </row>
    <row r="761" ht="15.75" customHeight="1">
      <c r="A761" s="184"/>
    </row>
    <row r="762" ht="15.75" customHeight="1">
      <c r="A762" s="184"/>
    </row>
    <row r="763" ht="15.75" customHeight="1">
      <c r="A763" s="184"/>
    </row>
    <row r="764" ht="15.75" customHeight="1">
      <c r="A764" s="184"/>
    </row>
    <row r="765" ht="15.75" customHeight="1">
      <c r="A765" s="184"/>
    </row>
    <row r="766" ht="15.75" customHeight="1">
      <c r="A766" s="184"/>
    </row>
    <row r="767" ht="15.75" customHeight="1">
      <c r="A767" s="184"/>
    </row>
    <row r="768" ht="15.75" customHeight="1">
      <c r="A768" s="184"/>
    </row>
    <row r="769" ht="15.75" customHeight="1">
      <c r="A769" s="184"/>
    </row>
    <row r="770" ht="15.75" customHeight="1">
      <c r="A770" s="184"/>
    </row>
    <row r="771" ht="15.75" customHeight="1">
      <c r="A771" s="184"/>
    </row>
    <row r="772" ht="15.75" customHeight="1">
      <c r="A772" s="184"/>
    </row>
    <row r="773" ht="15.75" customHeight="1">
      <c r="A773" s="184"/>
    </row>
    <row r="774" ht="15.75" customHeight="1">
      <c r="A774" s="184"/>
    </row>
    <row r="775" ht="15.75" customHeight="1">
      <c r="A775" s="184"/>
    </row>
    <row r="776" ht="15.75" customHeight="1">
      <c r="A776" s="184"/>
    </row>
    <row r="777" ht="15.75" customHeight="1">
      <c r="A777" s="184"/>
    </row>
    <row r="778" ht="15.75" customHeight="1">
      <c r="A778" s="184"/>
    </row>
    <row r="779" ht="15.75" customHeight="1">
      <c r="A779" s="184"/>
    </row>
    <row r="780" ht="15.75" customHeight="1">
      <c r="A780" s="184"/>
    </row>
    <row r="781" ht="15.75" customHeight="1">
      <c r="A781" s="184"/>
    </row>
    <row r="782" ht="15.75" customHeight="1">
      <c r="A782" s="184"/>
    </row>
    <row r="783" ht="15.75" customHeight="1">
      <c r="A783" s="184"/>
    </row>
    <row r="784" ht="15.75" customHeight="1">
      <c r="A784" s="184"/>
    </row>
    <row r="785" ht="15.75" customHeight="1">
      <c r="A785" s="184"/>
    </row>
    <row r="786" ht="15.75" customHeight="1">
      <c r="A786" s="184"/>
    </row>
    <row r="787" ht="15.75" customHeight="1">
      <c r="A787" s="184"/>
    </row>
    <row r="788" ht="15.75" customHeight="1">
      <c r="A788" s="184"/>
    </row>
    <row r="789" ht="15.75" customHeight="1">
      <c r="A789" s="184"/>
    </row>
    <row r="790" ht="15.75" customHeight="1">
      <c r="A790" s="184"/>
    </row>
    <row r="791" ht="15.75" customHeight="1">
      <c r="A791" s="184"/>
    </row>
    <row r="792" ht="15.75" customHeight="1">
      <c r="A792" s="184"/>
    </row>
    <row r="793" ht="15.75" customHeight="1">
      <c r="A793" s="184"/>
    </row>
    <row r="794" ht="15.75" customHeight="1">
      <c r="A794" s="184"/>
    </row>
    <row r="795" ht="15.75" customHeight="1">
      <c r="A795" s="184"/>
    </row>
    <row r="796" ht="15.75" customHeight="1">
      <c r="A796" s="184"/>
    </row>
    <row r="797" ht="15.75" customHeight="1">
      <c r="A797" s="184"/>
    </row>
    <row r="798" ht="15.75" customHeight="1">
      <c r="A798" s="184"/>
    </row>
    <row r="799" ht="15.75" customHeight="1">
      <c r="A799" s="184"/>
    </row>
    <row r="800" ht="15.75" customHeight="1">
      <c r="A800" s="184"/>
    </row>
    <row r="801" ht="15.75" customHeight="1">
      <c r="A801" s="184"/>
    </row>
    <row r="802" ht="15.75" customHeight="1">
      <c r="A802" s="184"/>
    </row>
    <row r="803" ht="15.75" customHeight="1">
      <c r="A803" s="184"/>
    </row>
    <row r="804" ht="15.75" customHeight="1">
      <c r="A804" s="184"/>
    </row>
    <row r="805" ht="15.75" customHeight="1">
      <c r="A805" s="184"/>
    </row>
    <row r="806" ht="15.75" customHeight="1">
      <c r="A806" s="184"/>
    </row>
    <row r="807" ht="15.75" customHeight="1">
      <c r="A807" s="184"/>
    </row>
    <row r="808" ht="15.75" customHeight="1">
      <c r="A808" s="184"/>
    </row>
    <row r="809" ht="15.75" customHeight="1">
      <c r="A809" s="184"/>
    </row>
    <row r="810" ht="15.75" customHeight="1">
      <c r="A810" s="184"/>
    </row>
    <row r="811" ht="15.75" customHeight="1">
      <c r="A811" s="184"/>
    </row>
    <row r="812" ht="15.75" customHeight="1">
      <c r="A812" s="184"/>
    </row>
    <row r="813" ht="15.75" customHeight="1">
      <c r="A813" s="184"/>
    </row>
    <row r="814" ht="15.75" customHeight="1">
      <c r="A814" s="184"/>
    </row>
    <row r="815" ht="15.75" customHeight="1">
      <c r="A815" s="184"/>
    </row>
    <row r="816" ht="15.75" customHeight="1">
      <c r="A816" s="184"/>
    </row>
    <row r="817" ht="15.75" customHeight="1">
      <c r="A817" s="184"/>
    </row>
    <row r="818" ht="15.75" customHeight="1">
      <c r="A818" s="184"/>
    </row>
    <row r="819" ht="15.75" customHeight="1">
      <c r="A819" s="184"/>
    </row>
    <row r="820" ht="15.75" customHeight="1">
      <c r="A820" s="184"/>
    </row>
    <row r="821" ht="15.75" customHeight="1">
      <c r="A821" s="184"/>
    </row>
    <row r="822" ht="15.75" customHeight="1">
      <c r="A822" s="184"/>
    </row>
    <row r="823" ht="15.75" customHeight="1">
      <c r="A823" s="184"/>
    </row>
    <row r="824" ht="15.75" customHeight="1">
      <c r="A824" s="184"/>
    </row>
    <row r="825" ht="15.75" customHeight="1">
      <c r="A825" s="184"/>
    </row>
    <row r="826" ht="15.75" customHeight="1">
      <c r="A826" s="184"/>
    </row>
    <row r="827" ht="15.75" customHeight="1">
      <c r="A827" s="184"/>
    </row>
    <row r="828" ht="15.75" customHeight="1">
      <c r="A828" s="184"/>
    </row>
    <row r="829" ht="15.75" customHeight="1">
      <c r="A829" s="184"/>
    </row>
    <row r="830" ht="15.75" customHeight="1">
      <c r="A830" s="184"/>
    </row>
    <row r="831" ht="15.75" customHeight="1">
      <c r="A831" s="184"/>
    </row>
    <row r="832" ht="15.75" customHeight="1">
      <c r="A832" s="184"/>
    </row>
    <row r="833" ht="15.75" customHeight="1">
      <c r="A833" s="184"/>
    </row>
    <row r="834" ht="15.75" customHeight="1">
      <c r="A834" s="184"/>
    </row>
    <row r="835" ht="15.75" customHeight="1">
      <c r="A835" s="184"/>
    </row>
    <row r="836" ht="15.75" customHeight="1">
      <c r="A836" s="184"/>
    </row>
    <row r="837" ht="15.75" customHeight="1">
      <c r="A837" s="184"/>
    </row>
    <row r="838" ht="15.75" customHeight="1">
      <c r="A838" s="184"/>
    </row>
    <row r="839" ht="15.75" customHeight="1">
      <c r="A839" s="184"/>
    </row>
    <row r="840" ht="15.75" customHeight="1">
      <c r="A840" s="184"/>
    </row>
    <row r="841" ht="15.75" customHeight="1">
      <c r="A841" s="184"/>
    </row>
    <row r="842" ht="15.75" customHeight="1">
      <c r="A842" s="184"/>
    </row>
    <row r="843" ht="15.75" customHeight="1">
      <c r="A843" s="184"/>
    </row>
    <row r="844" ht="15.75" customHeight="1">
      <c r="A844" s="184"/>
    </row>
    <row r="845" ht="15.75" customHeight="1">
      <c r="A845" s="184"/>
    </row>
    <row r="846" ht="15.75" customHeight="1">
      <c r="A846" s="184"/>
    </row>
    <row r="847" ht="15.75" customHeight="1">
      <c r="A847" s="184"/>
    </row>
    <row r="848" ht="15.75" customHeight="1">
      <c r="A848" s="184"/>
    </row>
    <row r="849" ht="15.75" customHeight="1">
      <c r="A849" s="184"/>
    </row>
    <row r="850" ht="15.75" customHeight="1">
      <c r="A850" s="184"/>
    </row>
    <row r="851" ht="15.75" customHeight="1">
      <c r="A851" s="184"/>
    </row>
    <row r="852" ht="15.75" customHeight="1">
      <c r="A852" s="184"/>
    </row>
    <row r="853" ht="15.75" customHeight="1">
      <c r="A853" s="184"/>
    </row>
    <row r="854" ht="15.75" customHeight="1">
      <c r="A854" s="184"/>
    </row>
    <row r="855" ht="15.75" customHeight="1">
      <c r="A855" s="184"/>
    </row>
    <row r="856" ht="15.75" customHeight="1">
      <c r="A856" s="184"/>
    </row>
    <row r="857" ht="15.75" customHeight="1">
      <c r="A857" s="184"/>
    </row>
    <row r="858" ht="15.75" customHeight="1">
      <c r="A858" s="184"/>
    </row>
    <row r="859" ht="15.75" customHeight="1">
      <c r="A859" s="184"/>
    </row>
    <row r="860" ht="15.75" customHeight="1">
      <c r="A860" s="184"/>
    </row>
    <row r="861" ht="15.75" customHeight="1">
      <c r="A861" s="184"/>
    </row>
    <row r="862" ht="15.75" customHeight="1">
      <c r="A862" s="184"/>
    </row>
    <row r="863" ht="15.75" customHeight="1">
      <c r="A863" s="184"/>
    </row>
    <row r="864" ht="15.75" customHeight="1">
      <c r="A864" s="184"/>
    </row>
    <row r="865" ht="15.75" customHeight="1">
      <c r="A865" s="184"/>
    </row>
    <row r="866" ht="15.75" customHeight="1">
      <c r="A866" s="184"/>
    </row>
    <row r="867" ht="15.75" customHeight="1">
      <c r="A867" s="184"/>
    </row>
    <row r="868" ht="15.75" customHeight="1">
      <c r="A868" s="184"/>
    </row>
    <row r="869" ht="15.75" customHeight="1">
      <c r="A869" s="184"/>
    </row>
    <row r="870" ht="15.75" customHeight="1">
      <c r="A870" s="184"/>
    </row>
    <row r="871" ht="15.75" customHeight="1">
      <c r="A871" s="184"/>
    </row>
    <row r="872" ht="15.75" customHeight="1">
      <c r="A872" s="184"/>
    </row>
    <row r="873" ht="15.75" customHeight="1">
      <c r="A873" s="184"/>
    </row>
    <row r="874" ht="15.75" customHeight="1">
      <c r="A874" s="184"/>
    </row>
    <row r="875" ht="15.75" customHeight="1">
      <c r="A875" s="184"/>
    </row>
    <row r="876" ht="15.75" customHeight="1">
      <c r="A876" s="184"/>
    </row>
    <row r="877" ht="15.75" customHeight="1">
      <c r="A877" s="184"/>
    </row>
    <row r="878" ht="15.75" customHeight="1">
      <c r="A878" s="184"/>
    </row>
    <row r="879" ht="15.75" customHeight="1">
      <c r="A879" s="184"/>
    </row>
    <row r="880" ht="15.75" customHeight="1">
      <c r="A880" s="184"/>
    </row>
    <row r="881" ht="15.75" customHeight="1">
      <c r="A881" s="184"/>
    </row>
    <row r="882" ht="15.75" customHeight="1">
      <c r="A882" s="184"/>
    </row>
    <row r="883" ht="15.75" customHeight="1">
      <c r="A883" s="184"/>
    </row>
    <row r="884" ht="15.75" customHeight="1">
      <c r="A884" s="184"/>
    </row>
    <row r="885" ht="15.75" customHeight="1">
      <c r="A885" s="184"/>
    </row>
    <row r="886" ht="15.75" customHeight="1">
      <c r="A886" s="184"/>
    </row>
    <row r="887" ht="15.75" customHeight="1">
      <c r="A887" s="184"/>
    </row>
    <row r="888" ht="15.75" customHeight="1">
      <c r="A888" s="184"/>
    </row>
    <row r="889" ht="15.75" customHeight="1">
      <c r="A889" s="184"/>
    </row>
    <row r="890" ht="15.75" customHeight="1">
      <c r="A890" s="184"/>
    </row>
    <row r="891" ht="15.75" customHeight="1">
      <c r="A891" s="184"/>
    </row>
    <row r="892" ht="15.75" customHeight="1">
      <c r="A892" s="184"/>
    </row>
    <row r="893" ht="15.75" customHeight="1">
      <c r="A893" s="184"/>
    </row>
    <row r="894" ht="15.75" customHeight="1">
      <c r="A894" s="184"/>
    </row>
    <row r="895" ht="15.75" customHeight="1">
      <c r="A895" s="184"/>
    </row>
    <row r="896" ht="15.75" customHeight="1">
      <c r="A896" s="184"/>
    </row>
    <row r="897" ht="15.75" customHeight="1">
      <c r="A897" s="184"/>
    </row>
    <row r="898" ht="15.75" customHeight="1">
      <c r="A898" s="184"/>
    </row>
    <row r="899" ht="15.75" customHeight="1">
      <c r="A899" s="184"/>
    </row>
    <row r="900" ht="15.75" customHeight="1">
      <c r="A900" s="184"/>
    </row>
    <row r="901" ht="15.75" customHeight="1">
      <c r="A901" s="184"/>
    </row>
    <row r="902" ht="15.75" customHeight="1">
      <c r="A902" s="184"/>
    </row>
    <row r="903" ht="15.75" customHeight="1">
      <c r="A903" s="184"/>
    </row>
    <row r="904" ht="15.75" customHeight="1">
      <c r="A904" s="184"/>
    </row>
    <row r="905" ht="15.75" customHeight="1">
      <c r="A905" s="184"/>
    </row>
    <row r="906" ht="15.75" customHeight="1">
      <c r="A906" s="184"/>
    </row>
    <row r="907" ht="15.75" customHeight="1">
      <c r="A907" s="184"/>
    </row>
    <row r="908" ht="15.75" customHeight="1">
      <c r="A908" s="184"/>
    </row>
    <row r="909" ht="15.75" customHeight="1">
      <c r="A909" s="184"/>
    </row>
    <row r="910" ht="15.75" customHeight="1">
      <c r="A910" s="184"/>
    </row>
    <row r="911" ht="15.75" customHeight="1">
      <c r="A911" s="184"/>
    </row>
    <row r="912" ht="15.75" customHeight="1">
      <c r="A912" s="184"/>
    </row>
    <row r="913" ht="15.75" customHeight="1">
      <c r="A913" s="184"/>
    </row>
    <row r="914" ht="15.75" customHeight="1">
      <c r="A914" s="184"/>
    </row>
    <row r="915" ht="15.75" customHeight="1">
      <c r="A915" s="184"/>
    </row>
    <row r="916" ht="15.75" customHeight="1">
      <c r="A916" s="184"/>
    </row>
    <row r="917" ht="15.75" customHeight="1">
      <c r="A917" s="184"/>
    </row>
    <row r="918" ht="15.75" customHeight="1">
      <c r="A918" s="184"/>
    </row>
    <row r="919" ht="15.75" customHeight="1">
      <c r="A919" s="184"/>
    </row>
    <row r="920" ht="15.75" customHeight="1">
      <c r="A920" s="184"/>
    </row>
    <row r="921" ht="15.75" customHeight="1">
      <c r="A921" s="184"/>
    </row>
    <row r="922" ht="15.75" customHeight="1">
      <c r="A922" s="184"/>
    </row>
    <row r="923" ht="15.75" customHeight="1">
      <c r="A923" s="184"/>
    </row>
    <row r="924" ht="15.75" customHeight="1">
      <c r="A924" s="184"/>
    </row>
    <row r="925" ht="15.75" customHeight="1">
      <c r="A925" s="184"/>
    </row>
    <row r="926" ht="15.75" customHeight="1">
      <c r="A926" s="184"/>
    </row>
    <row r="927" ht="15.75" customHeight="1">
      <c r="A927" s="184"/>
    </row>
    <row r="928" ht="15.75" customHeight="1">
      <c r="A928" s="184"/>
    </row>
    <row r="929" ht="15.75" customHeight="1">
      <c r="A929" s="184"/>
    </row>
    <row r="930" ht="15.75" customHeight="1">
      <c r="A930" s="184"/>
    </row>
    <row r="931" ht="15.75" customHeight="1">
      <c r="A931" s="184"/>
    </row>
    <row r="932" ht="15.75" customHeight="1">
      <c r="A932" s="184"/>
    </row>
    <row r="933" ht="15.75" customHeight="1">
      <c r="A933" s="184"/>
    </row>
    <row r="934" ht="15.75" customHeight="1">
      <c r="A934" s="184"/>
    </row>
    <row r="935" ht="15.75" customHeight="1">
      <c r="A935" s="184"/>
    </row>
    <row r="936" ht="15.75" customHeight="1">
      <c r="A936" s="184"/>
    </row>
    <row r="937" ht="15.75" customHeight="1">
      <c r="A937" s="184"/>
    </row>
    <row r="938" ht="15.75" customHeight="1">
      <c r="A938" s="184"/>
    </row>
    <row r="939" ht="15.75" customHeight="1">
      <c r="A939" s="184"/>
    </row>
    <row r="940" ht="15.75" customHeight="1">
      <c r="A940" s="184"/>
    </row>
    <row r="941" ht="15.75" customHeight="1">
      <c r="A941" s="184"/>
    </row>
    <row r="942" ht="15.75" customHeight="1">
      <c r="A942" s="184"/>
    </row>
    <row r="943" ht="15.75" customHeight="1">
      <c r="A943" s="184"/>
    </row>
    <row r="944" ht="15.75" customHeight="1">
      <c r="A944" s="184"/>
    </row>
    <row r="945" ht="15.75" customHeight="1">
      <c r="A945" s="184"/>
    </row>
    <row r="946" ht="15.75" customHeight="1">
      <c r="A946" s="184"/>
    </row>
    <row r="947" ht="15.75" customHeight="1">
      <c r="A947" s="184"/>
    </row>
    <row r="948" ht="15.75" customHeight="1">
      <c r="A948" s="184"/>
    </row>
    <row r="949" ht="15.75" customHeight="1">
      <c r="A949" s="184"/>
    </row>
    <row r="950" ht="15.75" customHeight="1">
      <c r="A950" s="184"/>
    </row>
    <row r="951" ht="15.75" customHeight="1">
      <c r="A951" s="184"/>
    </row>
    <row r="952" ht="15.75" customHeight="1">
      <c r="A952" s="184"/>
    </row>
    <row r="953" ht="15.75" customHeight="1">
      <c r="A953" s="184"/>
    </row>
    <row r="954" ht="15.75" customHeight="1">
      <c r="A954" s="184"/>
    </row>
    <row r="955" ht="15.75" customHeight="1">
      <c r="A955" s="184"/>
    </row>
    <row r="956" ht="15.75" customHeight="1">
      <c r="A956" s="184"/>
    </row>
    <row r="957" ht="15.75" customHeight="1">
      <c r="A957" s="184"/>
    </row>
    <row r="958" ht="15.75" customHeight="1">
      <c r="A958" s="184"/>
    </row>
    <row r="959" ht="15.75" customHeight="1">
      <c r="A959" s="184"/>
    </row>
    <row r="960" ht="15.75" customHeight="1">
      <c r="A960" s="184"/>
    </row>
    <row r="961" ht="15.75" customHeight="1">
      <c r="A961" s="184"/>
    </row>
    <row r="962" ht="15.75" customHeight="1">
      <c r="A962" s="184"/>
    </row>
    <row r="963" ht="15.75" customHeight="1">
      <c r="A963" s="184"/>
    </row>
    <row r="964" ht="15.75" customHeight="1">
      <c r="A964" s="184"/>
    </row>
    <row r="965" ht="15.75" customHeight="1">
      <c r="A965" s="184"/>
    </row>
    <row r="966" ht="15.75" customHeight="1">
      <c r="A966" s="184"/>
    </row>
    <row r="967" ht="15.75" customHeight="1">
      <c r="A967" s="184"/>
    </row>
    <row r="968" ht="15.75" customHeight="1">
      <c r="A968" s="184"/>
    </row>
    <row r="969" ht="15.75" customHeight="1">
      <c r="A969" s="184"/>
    </row>
    <row r="970" ht="15.75" customHeight="1">
      <c r="A970" s="184"/>
    </row>
    <row r="971" ht="15.75" customHeight="1">
      <c r="A971" s="184"/>
    </row>
    <row r="972" ht="15.75" customHeight="1">
      <c r="A972" s="184"/>
    </row>
    <row r="973" ht="15.75" customHeight="1">
      <c r="A973" s="184"/>
    </row>
    <row r="974" ht="15.75" customHeight="1">
      <c r="A974" s="184"/>
    </row>
    <row r="975" ht="15.75" customHeight="1">
      <c r="A975" s="184"/>
    </row>
    <row r="976" ht="15.75" customHeight="1">
      <c r="A976" s="184"/>
    </row>
    <row r="977" ht="15.75" customHeight="1">
      <c r="A977" s="184"/>
    </row>
    <row r="978" ht="15.75" customHeight="1">
      <c r="A978" s="184"/>
    </row>
    <row r="979" ht="15.75" customHeight="1">
      <c r="A979" s="184"/>
    </row>
    <row r="980" ht="15.75" customHeight="1">
      <c r="A980" s="184"/>
    </row>
    <row r="981" ht="15.75" customHeight="1">
      <c r="A981" s="184"/>
    </row>
    <row r="982" ht="15.75" customHeight="1">
      <c r="A982" s="184"/>
    </row>
    <row r="983" ht="15.75" customHeight="1">
      <c r="A983" s="184"/>
    </row>
    <row r="984" ht="15.75" customHeight="1">
      <c r="A984" s="184"/>
    </row>
    <row r="985" ht="15.75" customHeight="1">
      <c r="A985" s="184"/>
    </row>
    <row r="986" ht="15.75" customHeight="1">
      <c r="A986" s="184"/>
    </row>
    <row r="987" ht="15.75" customHeight="1">
      <c r="A987" s="184"/>
    </row>
    <row r="988" ht="15.75" customHeight="1">
      <c r="A988" s="184"/>
    </row>
    <row r="989" ht="15.75" customHeight="1">
      <c r="A989" s="184"/>
    </row>
    <row r="990" ht="15.75" customHeight="1">
      <c r="A990" s="184"/>
    </row>
    <row r="991" ht="15.75" customHeight="1">
      <c r="A991" s="184"/>
    </row>
    <row r="992" ht="15.75" customHeight="1">
      <c r="A992" s="184"/>
    </row>
    <row r="993" ht="15.75" customHeight="1">
      <c r="A993" s="184"/>
    </row>
    <row r="994" ht="15.75" customHeight="1">
      <c r="A994" s="184"/>
    </row>
    <row r="995" ht="15.75" customHeight="1">
      <c r="A995" s="184"/>
    </row>
    <row r="996" ht="15.75" customHeight="1">
      <c r="A996" s="184"/>
    </row>
    <row r="997" ht="15.75" customHeight="1">
      <c r="A997" s="184"/>
    </row>
    <row r="998" ht="15.75" customHeight="1">
      <c r="A998" s="184"/>
    </row>
    <row r="999" ht="15.75" customHeight="1">
      <c r="A999" s="184"/>
    </row>
    <row r="1000" ht="15.75" customHeight="1">
      <c r="A1000" s="184"/>
    </row>
  </sheetData>
  <printOptions/>
  <pageMargins bottom="0.787401575" footer="0.0" header="0.0" left="0.511811024" right="0.511811024" top="0.787401575"/>
  <pageSetup orientation="landscape"/>
  <drawing r:id="rId1"/>
</worksheet>
</file>