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420" windowWidth="15480" windowHeight="8760" activeTab="2"/>
  </bookViews>
  <sheets>
    <sheet name="CAPA" sheetId="5" r:id="rId1"/>
    <sheet name="RESP_Exercício_01" sheetId="1" r:id="rId2"/>
    <sheet name="RESP_Exercício_02" sheetId="6" r:id="rId3"/>
    <sheet name="Plan1" sheetId="7" r:id="rId4"/>
    <sheet name="Exercício_02" sheetId="2" r:id="rId5"/>
    <sheet name="Exercício_03" sheetId="3" r:id="rId6"/>
    <sheet name="RESP_Exercício_04" sheetId="4" r:id="rId7"/>
  </sheets>
  <calcPr calcId="144525"/>
</workbook>
</file>

<file path=xl/calcChain.xml><?xml version="1.0" encoding="utf-8"?>
<calcChain xmlns="http://schemas.openxmlformats.org/spreadsheetml/2006/main">
  <c r="E57" i="6" l="1"/>
  <c r="C57" i="6"/>
  <c r="B55" i="6"/>
  <c r="M21" i="6"/>
  <c r="H25" i="6"/>
  <c r="G31" i="6" l="1"/>
  <c r="G25" i="6"/>
  <c r="C50" i="6"/>
  <c r="B60" i="6"/>
  <c r="B59" i="6"/>
  <c r="B51" i="6"/>
  <c r="B46" i="6"/>
  <c r="B44" i="6"/>
  <c r="B43" i="6"/>
  <c r="K24" i="6"/>
  <c r="K23" i="6"/>
  <c r="H24" i="6"/>
  <c r="G24" i="6"/>
  <c r="F24" i="6"/>
  <c r="E24" i="6"/>
  <c r="H23" i="6"/>
  <c r="G23" i="6"/>
  <c r="F23" i="6"/>
  <c r="E23" i="6"/>
  <c r="H22" i="6"/>
  <c r="G22" i="6"/>
  <c r="F22" i="6"/>
  <c r="E22" i="6"/>
  <c r="H21" i="6"/>
  <c r="G21" i="6"/>
  <c r="F21" i="6"/>
  <c r="E21" i="6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H10" i="6"/>
  <c r="G10" i="6"/>
  <c r="F10" i="6"/>
  <c r="E10" i="6"/>
  <c r="H9" i="6"/>
  <c r="G9" i="6"/>
  <c r="F9" i="6"/>
  <c r="E9" i="6"/>
  <c r="H8" i="6"/>
  <c r="G8" i="6"/>
  <c r="F8" i="6"/>
  <c r="E8" i="6"/>
  <c r="H7" i="6"/>
  <c r="G7" i="6"/>
  <c r="F7" i="6"/>
  <c r="E7" i="6"/>
  <c r="H6" i="6"/>
  <c r="G6" i="6"/>
  <c r="F6" i="6"/>
  <c r="E6" i="6"/>
  <c r="H5" i="6"/>
  <c r="K20" i="6" s="1"/>
  <c r="G5" i="6"/>
  <c r="F5" i="6"/>
  <c r="E5" i="6"/>
  <c r="K19" i="6" l="1"/>
  <c r="M30" i="4" l="1"/>
  <c r="H39" i="4"/>
  <c r="Q15" i="4"/>
  <c r="O15" i="4"/>
  <c r="M15" i="4"/>
  <c r="R15" i="4" l="1"/>
  <c r="F4" i="1"/>
  <c r="G22" i="1"/>
  <c r="M19" i="1"/>
  <c r="K19" i="1" s="1"/>
  <c r="F19" i="1" s="1"/>
  <c r="H14" i="1" l="1"/>
</calcChain>
</file>

<file path=xl/sharedStrings.xml><?xml version="1.0" encoding="utf-8"?>
<sst xmlns="http://schemas.openxmlformats.org/spreadsheetml/2006/main" count="279" uniqueCount="173">
  <si>
    <r>
      <t>X</t>
    </r>
    <r>
      <rPr>
        <b/>
        <i/>
        <sz val="8"/>
        <rFont val="Arial"/>
        <family val="2"/>
      </rPr>
      <t>1</t>
    </r>
  </si>
  <si>
    <r>
      <t>Y</t>
    </r>
    <r>
      <rPr>
        <b/>
        <i/>
        <sz val="8"/>
        <rFont val="Arial"/>
        <family val="2"/>
      </rPr>
      <t>1</t>
    </r>
  </si>
  <si>
    <t>Product</t>
  </si>
  <si>
    <t>Barilla Roasted Garlic &amp; Onion</t>
  </si>
  <si>
    <t>Barilla Tomato &amp; Basil</t>
  </si>
  <si>
    <t>Classico Tomato &amp; Basil</t>
  </si>
  <si>
    <t>Del Monte Mushroom</t>
  </si>
  <si>
    <t>Five Bros Tomato &amp; Basil</t>
  </si>
  <si>
    <t>Healthy Choice Traditional</t>
  </si>
  <si>
    <t>Master Choice Chunky Garden Veg</t>
  </si>
  <si>
    <t>Meijer All Natural Meatless</t>
  </si>
  <si>
    <t>Newmans Own Traditional</t>
  </si>
  <si>
    <t xml:space="preserve">Paul Newman Venetian </t>
  </si>
  <si>
    <t>Prego Fresh Mushrooms</t>
  </si>
  <si>
    <t>Prego Hearty Meat-Pepperoni</t>
  </si>
  <si>
    <t>Prego Hearty Meat-Hamburger</t>
  </si>
  <si>
    <t>Prego Traditional</t>
  </si>
  <si>
    <t>Prego Roasted Red Pepper &amp; Garlic</t>
  </si>
  <si>
    <t>Ragu Old World Style w/meat</t>
  </si>
  <si>
    <t>Ragu Roasted Red Pepper &amp; Onion</t>
  </si>
  <si>
    <t>Ragu Roasted Garlic</t>
  </si>
  <si>
    <t>Ragu Traditional</t>
  </si>
  <si>
    <t>Sutter Home Tomato &amp; Garlic</t>
  </si>
  <si>
    <r>
      <t>Calories Per Gram (X</t>
    </r>
    <r>
      <rPr>
        <b/>
        <sz val="8"/>
        <rFont val="Arial"/>
        <family val="2"/>
      </rPr>
      <t>2</t>
    </r>
    <r>
      <rPr>
        <b/>
        <sz val="10"/>
        <rFont val="Arial"/>
        <family val="2"/>
      </rPr>
      <t>)</t>
    </r>
  </si>
  <si>
    <r>
      <t>Fat Calories Per Gram (Y</t>
    </r>
    <r>
      <rPr>
        <b/>
        <sz val="8"/>
        <rFont val="Arial"/>
        <family val="2"/>
      </rPr>
      <t>2</t>
    </r>
    <r>
      <rPr>
        <b/>
        <sz val="10"/>
        <rFont val="Arial"/>
        <family val="2"/>
      </rPr>
      <t>)</t>
    </r>
  </si>
  <si>
    <t>Vehicle</t>
  </si>
  <si>
    <t>Acura CL</t>
  </si>
  <si>
    <t>Accura TSX</t>
  </si>
  <si>
    <t>BMW 3-Series</t>
  </si>
  <si>
    <t>Buick Century</t>
  </si>
  <si>
    <t>Buick Rendezvous</t>
  </si>
  <si>
    <t>Cadillac Seville</t>
  </si>
  <si>
    <t>Chevrolet Corvette</t>
  </si>
  <si>
    <t>Chevrolet Silverado 1500</t>
  </si>
  <si>
    <t>Chevrolet TrailBlazer</t>
  </si>
  <si>
    <t>Chrysler Pacifica</t>
  </si>
  <si>
    <t>Dodge Caravan</t>
  </si>
  <si>
    <t>Dodge Ram 1500</t>
  </si>
  <si>
    <t>Ford Expedition</t>
  </si>
  <si>
    <t>Ford Focus</t>
  </si>
  <si>
    <t>GMC Envoy</t>
  </si>
  <si>
    <t>Honda Accord</t>
  </si>
  <si>
    <t>Honda Odyssey</t>
  </si>
  <si>
    <t>Hyundai Elantra</t>
  </si>
  <si>
    <t>Infiniti FX</t>
  </si>
  <si>
    <t>Isuzu Ascender</t>
  </si>
  <si>
    <t>Jaguar XJ8</t>
  </si>
  <si>
    <t>Kia Rio</t>
  </si>
  <si>
    <t>Land Rover Freelander</t>
  </si>
  <si>
    <t>Lexus IS300</t>
  </si>
  <si>
    <t>Lincoln Aviator</t>
  </si>
  <si>
    <t>Mazda MPV</t>
  </si>
  <si>
    <t>Mazda6</t>
  </si>
  <si>
    <t>Mercedes-Benz S-Class</t>
  </si>
  <si>
    <t>Mercury Sable</t>
  </si>
  <si>
    <t>Mitsubishi Galant</t>
  </si>
  <si>
    <t>Nissan 350Z</t>
  </si>
  <si>
    <t>Nissan Pathfinder</t>
  </si>
  <si>
    <t>Nissan Xterra</t>
  </si>
  <si>
    <t>Pontiac Grand Am</t>
  </si>
  <si>
    <t>Pontiac Vibe</t>
  </si>
  <si>
    <t>Saturn Ion</t>
  </si>
  <si>
    <t>Suburu Baja</t>
  </si>
  <si>
    <t>Suzuki Vitara /XL-7</t>
  </si>
  <si>
    <t>Toyota Celica</t>
  </si>
  <si>
    <t>Toyota Matrix</t>
  </si>
  <si>
    <t>Toyota Sienna</t>
  </si>
  <si>
    <t>Volkswagen Jetta</t>
  </si>
  <si>
    <t>Volvo C70</t>
  </si>
  <si>
    <r>
      <t>City MPG (X</t>
    </r>
    <r>
      <rPr>
        <b/>
        <sz val="8"/>
        <rFont val="Arial"/>
        <family val="2"/>
      </rPr>
      <t>3</t>
    </r>
    <r>
      <rPr>
        <b/>
        <sz val="10"/>
        <rFont val="Arial"/>
        <family val="2"/>
      </rPr>
      <t>)</t>
    </r>
  </si>
  <si>
    <r>
      <t>Weight (Y</t>
    </r>
    <r>
      <rPr>
        <b/>
        <sz val="8"/>
        <rFont val="Arial"/>
        <family val="2"/>
      </rPr>
      <t>3</t>
    </r>
    <r>
      <rPr>
        <b/>
        <sz val="10"/>
        <rFont val="Arial"/>
        <family val="2"/>
      </rPr>
      <t>)</t>
    </r>
  </si>
  <si>
    <t>Calories and Fat Calories for Selected Pasta Sauce</t>
  </si>
  <si>
    <t xml:space="preserve">Mileage and Vehicle Weight  </t>
  </si>
  <si>
    <t>Homens</t>
  </si>
  <si>
    <t>Mulheres</t>
  </si>
  <si>
    <t>Crianças</t>
  </si>
  <si>
    <t>Conjunto de Dados</t>
  </si>
  <si>
    <t>r =</t>
  </si>
  <si>
    <t>c)</t>
  </si>
  <si>
    <t>Passo 1: Formule as hipóteses</t>
  </si>
  <si>
    <r>
      <t xml:space="preserve">Usaremos um teste de significância bilateral com </t>
    </r>
    <r>
      <rPr>
        <sz val="11"/>
        <color theme="1"/>
        <rFont val="Calibri"/>
        <family val="2"/>
      </rPr>
      <t>α = 0,04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</si>
  <si>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ρ = 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</si>
  <si>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ρ </t>
    </r>
    <r>
      <rPr>
        <sz val="11"/>
        <color theme="1"/>
        <rFont val="Calibri"/>
        <family val="2"/>
      </rPr>
      <t>≠ 0</t>
    </r>
  </si>
  <si>
    <t>O valor crítico de r é: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</si>
  <si>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0,04 </t>
    </r>
    <r>
      <rPr>
        <sz val="11"/>
        <color theme="1"/>
        <rFont val="Calibri"/>
        <family val="2"/>
        <scheme val="minor"/>
      </rPr>
      <t>=</t>
    </r>
  </si>
  <si>
    <t xml:space="preserve">t = </t>
  </si>
  <si>
    <t>Como o sinal do coeficiente de correlação em um teste bilateral não é de interesse, temos que (r = -0,665 = 0,665).</t>
  </si>
  <si>
    <t>O coeficiente de correlação excede o valor crítico, portanto rejeitamos a hipótese de correlação zero.</t>
  </si>
  <si>
    <t>Entretanto, usando o método da estatística t, calculando a estatística de teste:</t>
  </si>
  <si>
    <t xml:space="preserve">O valor-p bilateral é </t>
  </si>
  <si>
    <t>. Rejeita ρ = 0, uma vez que p &lt; 0.04</t>
  </si>
  <si>
    <t>Além disso, pelo valor-p, rejeita ρ = 0 ao nível de 1%, pois p &lt; 0.01</t>
  </si>
  <si>
    <r>
      <t>Para um teste bilateral usando v = n - 2 = 30 - 28 graus de liberdade, a tabela fornece: t</t>
    </r>
    <r>
      <rPr>
        <vertAlign val="subscript"/>
        <sz val="11"/>
        <color theme="1"/>
        <rFont val="Calibri"/>
        <family val="2"/>
        <scheme val="minor"/>
      </rPr>
      <t>0,02</t>
    </r>
    <r>
      <rPr>
        <sz val="11"/>
        <color theme="1"/>
        <rFont val="Calibri"/>
        <family val="2"/>
        <scheme val="minor"/>
      </rPr>
      <t xml:space="preserve"> = 2,154</t>
    </r>
  </si>
  <si>
    <t xml:space="preserve"> //obs.: método não utilizado.</t>
  </si>
  <si>
    <t>Passo 3: Calcular a estatítica de teste</t>
  </si>
  <si>
    <t>Passo 2: Obter o Valor Crítico</t>
  </si>
  <si>
    <t>Passo 4: Decisão</t>
  </si>
  <si>
    <r>
      <t xml:space="preserve">Rejeitamos </t>
    </r>
    <r>
      <rPr>
        <sz val="11"/>
        <color theme="1"/>
        <rFont val="Calibri"/>
        <family val="2"/>
      </rPr>
      <t>ρ = 0, pois t = -4,712 &lt; t</t>
    </r>
    <r>
      <rPr>
        <vertAlign val="subscript"/>
        <sz val="11"/>
        <color theme="1"/>
        <rFont val="Calibri"/>
        <family val="2"/>
      </rPr>
      <t xml:space="preserve">α </t>
    </r>
    <r>
      <rPr>
        <sz val="11"/>
        <color theme="1"/>
        <rFont val="Calibri"/>
        <family val="2"/>
      </rPr>
      <t>= -2,154</t>
    </r>
  </si>
  <si>
    <t>b) Coeficiente de correlação amostral</t>
  </si>
  <si>
    <t>Obs</t>
  </si>
  <si>
    <t>Posto</t>
  </si>
  <si>
    <t>Taxa</t>
  </si>
  <si>
    <t>Grupo</t>
  </si>
  <si>
    <t>1)</t>
  </si>
  <si>
    <t>2)</t>
  </si>
  <si>
    <t>Tamanho da amostra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</si>
  <si>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</si>
  <si>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</t>
    </r>
  </si>
  <si>
    <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12</t>
    </r>
  </si>
  <si>
    <r>
      <t>Soma dos Postos (T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</si>
  <si>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Soma dos Postos (T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</si>
  <si>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Soma dos Postos (T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</si>
  <si>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TESTE DE KRUSKAL-WALLIS</t>
  </si>
  <si>
    <t>DADOS DO PROCESSO</t>
  </si>
  <si>
    <t>Informação</t>
  </si>
  <si>
    <t>Valor</t>
  </si>
  <si>
    <t>Kruskal-Wallis qui-quadrado</t>
  </si>
  <si>
    <t>Graus de Liberdade</t>
  </si>
  <si>
    <t>P-valor</t>
  </si>
  <si>
    <t xml:space="preserve">DIST.QUI = </t>
  </si>
  <si>
    <r>
      <t>Resíduo Y</t>
    </r>
    <r>
      <rPr>
        <b/>
        <sz val="8"/>
        <rFont val="Arial"/>
        <family val="2"/>
      </rPr>
      <t xml:space="preserve">i - </t>
    </r>
    <r>
      <rPr>
        <b/>
        <sz val="10"/>
        <rFont val="Arial"/>
        <family val="2"/>
      </rPr>
      <t>Ŷ</t>
    </r>
    <r>
      <rPr>
        <b/>
        <sz val="8"/>
        <rFont val="Arial"/>
        <family val="2"/>
      </rPr>
      <t>i</t>
    </r>
  </si>
  <si>
    <t>(Yi - Ŷi)²</t>
  </si>
  <si>
    <r>
      <t>(X- X</t>
    </r>
    <r>
      <rPr>
        <b/>
        <sz val="8"/>
        <color theme="1"/>
        <rFont val="Calibri"/>
        <family val="2"/>
        <scheme val="minor"/>
      </rPr>
      <t>média)²</t>
    </r>
  </si>
  <si>
    <t>Ȳ</t>
  </si>
  <si>
    <t>A)</t>
  </si>
  <si>
    <t xml:space="preserve">B) É necessário a utilização de uma regressão, pois desejamos modelar uma relação entre duas variáveis quantitativas (X2,y2) e desse modo fazer predições. Utilizamos a regressão linear  pois é a que melhor se encaixa na dispersão dos dados analizados. </t>
  </si>
  <si>
    <r>
      <t>C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H</t>
    </r>
    <r>
      <rPr>
        <b/>
        <sz val="8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</rPr>
      <t>ρ = 0 Ha: ρ ≠ 0   e α = 0,05</t>
    </r>
  </si>
  <si>
    <t xml:space="preserve"> </t>
  </si>
  <si>
    <r>
      <t>t</t>
    </r>
    <r>
      <rPr>
        <b/>
        <sz val="8"/>
        <color theme="1"/>
        <rFont val="Calibri"/>
        <family val="2"/>
        <scheme val="minor"/>
      </rPr>
      <t>0,05</t>
    </r>
    <r>
      <rPr>
        <b/>
        <sz val="11"/>
        <color theme="1"/>
        <rFont val="Calibri"/>
        <family val="2"/>
        <scheme val="minor"/>
      </rPr>
      <t>: 1,73961</t>
    </r>
  </si>
  <si>
    <r>
      <t>Rejeita H</t>
    </r>
    <r>
      <rPr>
        <b/>
        <sz val="8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ao nível de 0,05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pois p &lt; 0,05 e t &gt; tα</t>
    </r>
  </si>
  <si>
    <r>
      <t>C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H0: ρ = 0 Ha: ρ ≠ 0   e α = 0,05</t>
    </r>
  </si>
  <si>
    <r>
      <t>Rejeitamos H</t>
    </r>
    <r>
      <rPr>
        <b/>
        <sz val="8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ao nível de 0,05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pois o r crítico é menor que o que o coeficiente de correlação (r)</t>
    </r>
  </si>
  <si>
    <t>D)Y = 0,388X - 0,0882</t>
  </si>
  <si>
    <t>E) Cada amostra Y2 tem em média 38% das calorias de de seu respectivo X2. Não tem sentido interpretar o intercepto pois X2 = 0 implica que há molho de tomate sem calorias.</t>
  </si>
  <si>
    <r>
      <t>t</t>
    </r>
    <r>
      <rPr>
        <b/>
        <sz val="8"/>
        <color theme="1"/>
        <rFont val="Calibri"/>
        <family val="2"/>
        <scheme val="minor"/>
      </rPr>
      <t>0,01</t>
    </r>
    <r>
      <rPr>
        <b/>
        <sz val="11"/>
        <color theme="1"/>
        <rFont val="Calibri"/>
        <family val="2"/>
        <scheme val="minor"/>
      </rPr>
      <t>: 2,56694</t>
    </r>
  </si>
  <si>
    <r>
      <t xml:space="preserve">IC = [0,31 &lt;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>1&lt; 0,46]</t>
    </r>
  </si>
  <si>
    <r>
      <t>G)X2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0,64 ( conjunto de dados), X2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  0,99</t>
    </r>
  </si>
  <si>
    <t>Essa previsão segue a interpretação do coeficiente angular o X2 é maior que o Y2, sendo que Y2 é em média 38% de X2</t>
  </si>
  <si>
    <r>
      <t>t</t>
    </r>
    <r>
      <rPr>
        <b/>
        <sz val="8"/>
        <color theme="1"/>
        <rFont val="Calibri"/>
        <family val="2"/>
        <scheme val="minor"/>
      </rPr>
      <t>0,05</t>
    </r>
    <r>
      <rPr>
        <b/>
        <sz val="11"/>
        <color theme="1"/>
        <rFont val="Calibri"/>
        <family val="2"/>
        <scheme val="minor"/>
      </rPr>
      <t>: 1,73406</t>
    </r>
  </si>
  <si>
    <t>v = n-2 = 20-2 = 18 gl</t>
  </si>
  <si>
    <r>
      <t>X</t>
    </r>
    <r>
      <rPr>
        <b/>
        <sz val="8"/>
        <rFont val="Arial"/>
        <family val="2"/>
      </rPr>
      <t>2</t>
    </r>
  </si>
  <si>
    <r>
      <t>Y</t>
    </r>
    <r>
      <rPr>
        <b/>
        <sz val="8"/>
        <rFont val="Arial"/>
        <family val="2"/>
      </rPr>
      <t>2</t>
    </r>
  </si>
  <si>
    <r>
      <t>Estimated (</t>
    </r>
    <r>
      <rPr>
        <b/>
        <sz val="11"/>
        <color theme="1"/>
        <rFont val="Calibri"/>
        <family val="2"/>
      </rPr>
      <t>Ŷ)</t>
    </r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</si>
  <si>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</si>
  <si>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</si>
  <si>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</si>
  <si>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</si>
  <si>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</si>
  <si>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</si>
  <si>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</si>
  <si>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</si>
  <si>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</si>
  <si>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</si>
  <si>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</si>
  <si>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</si>
  <si>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</si>
  <si>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</si>
  <si>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</si>
  <si>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</si>
  <si>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</si>
  <si>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</si>
  <si>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</si>
  <si>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</si>
  <si>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</si>
  <si>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</si>
  <si>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99,0%</t>
  </si>
  <si>
    <t>Superior 99,0%</t>
  </si>
  <si>
    <t>Variável X 1</t>
  </si>
  <si>
    <t>RESULTADOS DE RESÍDUOS</t>
  </si>
  <si>
    <t>Observação</t>
  </si>
  <si>
    <t>Y previsto</t>
  </si>
  <si>
    <t>Resíduos</t>
  </si>
  <si>
    <t>Erro padrão do coeficiente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</si>
</sst>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2"/>
      <color indexed="12"/>
      <name val="Arial"/>
      <family val="2"/>
    </font>
    <font>
      <b/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11" xfId="0" applyFill="1" applyBorder="1" applyAlignment="1">
      <alignment horizontal="center"/>
    </xf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0" xfId="0" applyFont="1"/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0" borderId="0" xfId="0" applyAlignment="1">
      <alignment horizontal="right"/>
    </xf>
    <xf numFmtId="0" fontId="8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6" fillId="4" borderId="0" xfId="0" applyFon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11" xfId="0" applyBorder="1"/>
    <xf numFmtId="0" fontId="6" fillId="4" borderId="3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2" xfId="0" applyBorder="1"/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5" fillId="7" borderId="23" xfId="0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20" xfId="0" applyFon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vertical="top"/>
    </xf>
    <xf numFmtId="49" fontId="8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/>
    </xf>
    <xf numFmtId="166" fontId="0" fillId="0" borderId="0" xfId="0" applyNumberFormat="1"/>
    <xf numFmtId="166" fontId="8" fillId="8" borderId="6" xfId="0" applyNumberFormat="1" applyFon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vertical="top"/>
    </xf>
    <xf numFmtId="166" fontId="8" fillId="8" borderId="1" xfId="0" applyNumberFormat="1" applyFont="1" applyFill="1" applyBorder="1"/>
    <xf numFmtId="166" fontId="3" fillId="2" borderId="1" xfId="0" applyNumberFormat="1" applyFont="1" applyFill="1" applyBorder="1" applyAlignment="1"/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0" xfId="0" applyNumberFormat="1" applyAlignment="1">
      <alignment horizontal="left" vertical="top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Fill="1" applyBorder="1" applyAlignment="1"/>
    <xf numFmtId="0" fontId="0" fillId="0" borderId="19" xfId="0" applyFill="1" applyBorder="1" applyAlignment="1"/>
    <xf numFmtId="0" fontId="18" fillId="0" borderId="25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RESP_Exercício_02!$D$4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RESP_Exercício_02!$C$5:$C$24</c:f>
              <c:numCache>
                <c:formatCode>0.00</c:formatCode>
                <c:ptCount val="20"/>
                <c:pt idx="0">
                  <c:v>0.64</c:v>
                </c:pt>
                <c:pt idx="1">
                  <c:v>0.56000000000000005</c:v>
                </c:pt>
                <c:pt idx="2">
                  <c:v>0.4</c:v>
                </c:pt>
                <c:pt idx="3">
                  <c:v>0.48</c:v>
                </c:pt>
                <c:pt idx="4">
                  <c:v>0.64</c:v>
                </c:pt>
                <c:pt idx="5">
                  <c:v>0.4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0.48</c:v>
                </c:pt>
                <c:pt idx="9">
                  <c:v>0.48</c:v>
                </c:pt>
                <c:pt idx="10">
                  <c:v>1.25</c:v>
                </c:pt>
                <c:pt idx="11">
                  <c:v>1</c:v>
                </c:pt>
                <c:pt idx="12">
                  <c:v>1</c:v>
                </c:pt>
                <c:pt idx="13">
                  <c:v>1.17</c:v>
                </c:pt>
                <c:pt idx="14">
                  <c:v>0.92</c:v>
                </c:pt>
                <c:pt idx="15">
                  <c:v>0.67</c:v>
                </c:pt>
                <c:pt idx="16">
                  <c:v>0.86</c:v>
                </c:pt>
                <c:pt idx="17">
                  <c:v>0.7</c:v>
                </c:pt>
                <c:pt idx="18">
                  <c:v>0.56000000000000005</c:v>
                </c:pt>
                <c:pt idx="19">
                  <c:v>0.64</c:v>
                </c:pt>
              </c:numCache>
            </c:numRef>
          </c:xVal>
          <c:yVal>
            <c:numRef>
              <c:f>RESP_Exercício_02!$D$5:$D$24</c:f>
              <c:numCache>
                <c:formatCode>0.00</c:formatCode>
                <c:ptCount val="20"/>
                <c:pt idx="0">
                  <c:v>0.2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  <c:pt idx="4">
                  <c:v>0.12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0.12</c:v>
                </c:pt>
                <c:pt idx="9">
                  <c:v>0.12</c:v>
                </c:pt>
                <c:pt idx="10">
                  <c:v>0.38</c:v>
                </c:pt>
                <c:pt idx="11">
                  <c:v>0.33</c:v>
                </c:pt>
                <c:pt idx="12">
                  <c:v>0.28999999999999998</c:v>
                </c:pt>
                <c:pt idx="13">
                  <c:v>0.33</c:v>
                </c:pt>
                <c:pt idx="14">
                  <c:v>0.25</c:v>
                </c:pt>
                <c:pt idx="15">
                  <c:v>0.25</c:v>
                </c:pt>
                <c:pt idx="16">
                  <c:v>0.2</c:v>
                </c:pt>
                <c:pt idx="17">
                  <c:v>0.19</c:v>
                </c:pt>
                <c:pt idx="18">
                  <c:v>0.2</c:v>
                </c:pt>
                <c:pt idx="1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5568"/>
        <c:axId val="132005888"/>
      </c:scatterChart>
      <c:valAx>
        <c:axId val="131725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2005888"/>
        <c:crosses val="autoZero"/>
        <c:crossBetween val="midCat"/>
      </c:valAx>
      <c:valAx>
        <c:axId val="132005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72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47625</xdr:rowOff>
    </xdr:from>
    <xdr:to>
      <xdr:col>3</xdr:col>
      <xdr:colOff>962025</xdr:colOff>
      <xdr:row>39</xdr:row>
      <xdr:rowOff>100011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showGridLines="0" workbookViewId="0">
      <selection activeCell="D9" sqref="D9:P11"/>
    </sheetView>
  </sheetViews>
  <sheetFormatPr defaultRowHeight="15" x14ac:dyDescent="0.25"/>
  <sheetData>
    <row r="1" spans="2:18" ht="15.75" thickBot="1" x14ac:dyDescent="0.3"/>
    <row r="2" spans="2:18" x14ac:dyDescent="0.25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2:18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2:18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1"/>
    </row>
    <row r="5" spans="2:18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1"/>
    </row>
    <row r="6" spans="2:18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1"/>
    </row>
    <row r="7" spans="2:18" x14ac:dyDescent="0.25"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/>
    </row>
    <row r="8" spans="2:18" ht="15.75" thickBot="1" x14ac:dyDescent="0.3"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/>
    </row>
    <row r="9" spans="2:18" ht="15" customHeight="1" x14ac:dyDescent="0.25">
      <c r="B9" s="39"/>
      <c r="C9" s="40"/>
      <c r="D9" s="96" t="s">
        <v>76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8"/>
      <c r="Q9" s="40"/>
      <c r="R9" s="41"/>
    </row>
    <row r="10" spans="2:18" ht="15" customHeight="1" x14ac:dyDescent="0.25">
      <c r="B10" s="39"/>
      <c r="C10" s="40"/>
      <c r="D10" s="99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1"/>
      <c r="Q10" s="40"/>
      <c r="R10" s="41"/>
    </row>
    <row r="11" spans="2:18" ht="15" customHeight="1" thickBot="1" x14ac:dyDescent="0.3">
      <c r="B11" s="39"/>
      <c r="C11" s="40"/>
      <c r="D11" s="102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4"/>
      <c r="Q11" s="40"/>
      <c r="R11" s="41"/>
    </row>
    <row r="12" spans="2:18" x14ac:dyDescent="0.25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1"/>
    </row>
    <row r="13" spans="2:18" x14ac:dyDescent="0.25"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</row>
    <row r="14" spans="2:18" x14ac:dyDescent="0.25"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</row>
    <row r="15" spans="2:18" x14ac:dyDescent="0.25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</row>
    <row r="16" spans="2:18" x14ac:dyDescent="0.25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</row>
    <row r="17" spans="2:18" x14ac:dyDescent="0.25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1"/>
    </row>
    <row r="18" spans="2:18" x14ac:dyDescent="0.25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</row>
    <row r="19" spans="2:18" x14ac:dyDescent="0.25"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/>
    </row>
    <row r="20" spans="2:18" x14ac:dyDescent="0.25"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1"/>
    </row>
    <row r="21" spans="2:18" x14ac:dyDescent="0.25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</row>
    <row r="22" spans="2:18" x14ac:dyDescent="0.25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</row>
    <row r="23" spans="2:18" x14ac:dyDescent="0.25"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/>
    </row>
    <row r="24" spans="2:18" x14ac:dyDescent="0.25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1"/>
    </row>
    <row r="25" spans="2:18" x14ac:dyDescent="0.25"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1"/>
    </row>
    <row r="26" spans="2:18" ht="15.75" thickBot="1" x14ac:dyDescent="0.3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</row>
  </sheetData>
  <mergeCells count="1">
    <mergeCell ref="D9:P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showGridLines="0" workbookViewId="0">
      <selection activeCell="J5" sqref="J5"/>
    </sheetView>
  </sheetViews>
  <sheetFormatPr defaultRowHeight="15" x14ac:dyDescent="0.25"/>
  <cols>
    <col min="10" max="10" width="7.140625" customWidth="1"/>
  </cols>
  <sheetData>
    <row r="2" spans="2:9" x14ac:dyDescent="0.25">
      <c r="B2" s="1" t="s">
        <v>0</v>
      </c>
      <c r="C2" s="5" t="s">
        <v>1</v>
      </c>
    </row>
    <row r="3" spans="2:9" x14ac:dyDescent="0.25">
      <c r="B3" s="2">
        <v>2</v>
      </c>
      <c r="C3" s="6">
        <v>5.0430000000000001</v>
      </c>
      <c r="E3" t="s">
        <v>98</v>
      </c>
    </row>
    <row r="4" spans="2:9" x14ac:dyDescent="0.25">
      <c r="B4" s="3">
        <v>15</v>
      </c>
      <c r="C4" s="7">
        <v>4.8929999999999998</v>
      </c>
      <c r="E4" s="45" t="s">
        <v>77</v>
      </c>
      <c r="F4" s="16">
        <f>CORREL(B3:B33,C3:C33)</f>
        <v>-0.6649956230170786</v>
      </c>
    </row>
    <row r="5" spans="2:9" x14ac:dyDescent="0.25">
      <c r="B5" s="3">
        <v>22</v>
      </c>
      <c r="C5" s="7">
        <v>4.883</v>
      </c>
    </row>
    <row r="6" spans="2:9" x14ac:dyDescent="0.25">
      <c r="B6" s="3">
        <v>27</v>
      </c>
      <c r="C6" s="7">
        <v>4.9119999999999999</v>
      </c>
    </row>
    <row r="7" spans="2:9" x14ac:dyDescent="0.25">
      <c r="B7" s="3">
        <v>38</v>
      </c>
      <c r="C7" s="7">
        <v>4.9800000000000004</v>
      </c>
      <c r="E7" t="s">
        <v>78</v>
      </c>
    </row>
    <row r="8" spans="2:9" x14ac:dyDescent="0.25">
      <c r="B8" s="3">
        <v>2</v>
      </c>
      <c r="C8" s="7">
        <v>5.0030000000000001</v>
      </c>
      <c r="E8" s="46" t="s">
        <v>79</v>
      </c>
    </row>
    <row r="9" spans="2:9" x14ac:dyDescent="0.25">
      <c r="B9" s="3">
        <v>0</v>
      </c>
      <c r="C9" s="7">
        <v>5.0220000000000002</v>
      </c>
      <c r="E9" t="s">
        <v>80</v>
      </c>
    </row>
    <row r="10" spans="2:9" ht="18" x14ac:dyDescent="0.35">
      <c r="B10" s="3">
        <v>28</v>
      </c>
      <c r="C10" s="7">
        <v>4.7960000000000003</v>
      </c>
      <c r="F10" t="s">
        <v>81</v>
      </c>
    </row>
    <row r="11" spans="2:9" ht="18" x14ac:dyDescent="0.35">
      <c r="B11" s="3">
        <v>12</v>
      </c>
      <c r="C11" s="7">
        <v>4.9669999999999996</v>
      </c>
      <c r="F11" t="s">
        <v>82</v>
      </c>
    </row>
    <row r="12" spans="2:9" x14ac:dyDescent="0.25">
      <c r="B12" s="3">
        <v>17</v>
      </c>
      <c r="C12" s="7">
        <v>4.9509999999999996</v>
      </c>
      <c r="E12" s="46" t="s">
        <v>95</v>
      </c>
    </row>
    <row r="13" spans="2:9" ht="18" x14ac:dyDescent="0.35">
      <c r="B13" s="3">
        <v>13</v>
      </c>
      <c r="C13" s="7">
        <v>4.9320000000000004</v>
      </c>
      <c r="E13" t="s">
        <v>92</v>
      </c>
    </row>
    <row r="14" spans="2:9" ht="18" x14ac:dyDescent="0.35">
      <c r="B14" s="3">
        <v>1</v>
      </c>
      <c r="C14" s="7">
        <v>4.97</v>
      </c>
      <c r="E14" t="s">
        <v>83</v>
      </c>
      <c r="G14" s="45" t="s">
        <v>84</v>
      </c>
      <c r="H14">
        <f>2.154/(SQRT(POWER(2.154,2)+28))</f>
        <v>0.37702705288060678</v>
      </c>
      <c r="I14" t="s">
        <v>93</v>
      </c>
    </row>
    <row r="15" spans="2:9" x14ac:dyDescent="0.25">
      <c r="B15" s="3">
        <v>1</v>
      </c>
      <c r="C15" s="7">
        <v>5.0430000000000001</v>
      </c>
      <c r="E15" s="46" t="s">
        <v>94</v>
      </c>
    </row>
    <row r="16" spans="2:9" x14ac:dyDescent="0.25">
      <c r="B16" s="3">
        <v>4</v>
      </c>
      <c r="C16" s="7">
        <v>5.04</v>
      </c>
      <c r="E16" t="s">
        <v>86</v>
      </c>
    </row>
    <row r="17" spans="2:13" x14ac:dyDescent="0.25">
      <c r="B17" s="3">
        <v>1</v>
      </c>
      <c r="C17" s="7">
        <v>4.9980000000000002</v>
      </c>
      <c r="E17" t="s">
        <v>87</v>
      </c>
    </row>
    <row r="18" spans="2:13" x14ac:dyDescent="0.25">
      <c r="B18" s="3">
        <v>9</v>
      </c>
      <c r="C18" s="7">
        <v>4.9560000000000004</v>
      </c>
      <c r="E18" t="s">
        <v>88</v>
      </c>
    </row>
    <row r="19" spans="2:13" x14ac:dyDescent="0.25">
      <c r="B19" s="3">
        <v>15</v>
      </c>
      <c r="C19" s="7">
        <v>4.9560000000000004</v>
      </c>
      <c r="E19" s="45" t="s">
        <v>85</v>
      </c>
      <c r="F19">
        <f>-0.665*(SQRT(K19))</f>
        <v>-4.7116295678382674</v>
      </c>
      <c r="K19">
        <f>28/(1-M19)</f>
        <v>50.199453184527819</v>
      </c>
      <c r="M19">
        <f>POWER(-0.665,2)</f>
        <v>0.44222500000000003</v>
      </c>
    </row>
    <row r="20" spans="2:13" x14ac:dyDescent="0.25">
      <c r="B20" s="3">
        <v>5</v>
      </c>
      <c r="C20" s="7">
        <v>5.0430000000000001</v>
      </c>
      <c r="E20" s="46" t="s">
        <v>96</v>
      </c>
    </row>
    <row r="21" spans="2:13" ht="18" x14ac:dyDescent="0.35">
      <c r="B21" s="3">
        <v>10</v>
      </c>
      <c r="C21" s="7">
        <v>5.032</v>
      </c>
      <c r="E21" t="s">
        <v>97</v>
      </c>
    </row>
    <row r="22" spans="2:13" x14ac:dyDescent="0.25">
      <c r="B22" s="3">
        <v>2</v>
      </c>
      <c r="C22" s="7">
        <v>5.0359999999999996</v>
      </c>
      <c r="E22" t="s">
        <v>89</v>
      </c>
      <c r="G22" s="48">
        <f>_xlfn.T.DIST(-4.712,28,2)</f>
        <v>3.0470316408930098E-5</v>
      </c>
      <c r="H22" t="s">
        <v>90</v>
      </c>
    </row>
    <row r="23" spans="2:13" x14ac:dyDescent="0.25">
      <c r="B23" s="3">
        <v>14</v>
      </c>
      <c r="C23" s="7">
        <v>4.9989999999999997</v>
      </c>
      <c r="E23" s="49" t="s">
        <v>91</v>
      </c>
    </row>
    <row r="24" spans="2:13" x14ac:dyDescent="0.25">
      <c r="B24" s="3">
        <v>1</v>
      </c>
      <c r="C24" s="7">
        <v>5.0039999999999996</v>
      </c>
    </row>
    <row r="25" spans="2:13" x14ac:dyDescent="0.25">
      <c r="B25" s="3">
        <v>21</v>
      </c>
      <c r="C25" s="7">
        <v>4.9480000000000004</v>
      </c>
      <c r="J25" s="45"/>
    </row>
    <row r="26" spans="2:13" x14ac:dyDescent="0.25">
      <c r="B26" s="3">
        <v>12</v>
      </c>
      <c r="C26" s="7">
        <v>5.0449999999999999</v>
      </c>
      <c r="H26" s="46"/>
    </row>
    <row r="27" spans="2:13" x14ac:dyDescent="0.25">
      <c r="B27" s="3">
        <v>40</v>
      </c>
      <c r="C27" s="7">
        <v>4.9169999999999998</v>
      </c>
    </row>
    <row r="28" spans="2:13" x14ac:dyDescent="0.25">
      <c r="B28" s="3">
        <v>1</v>
      </c>
      <c r="C28" s="7">
        <v>5.0140000000000002</v>
      </c>
    </row>
    <row r="29" spans="2:13" x14ac:dyDescent="0.25">
      <c r="B29" s="3">
        <v>9</v>
      </c>
      <c r="C29" s="7">
        <v>5.0010000000000003</v>
      </c>
    </row>
    <row r="30" spans="2:13" x14ac:dyDescent="0.25">
      <c r="B30" s="3">
        <v>22</v>
      </c>
      <c r="C30" s="7">
        <v>4.8010000000000002</v>
      </c>
      <c r="H30" s="45"/>
    </row>
    <row r="31" spans="2:13" x14ac:dyDescent="0.25">
      <c r="B31" s="3">
        <v>21</v>
      </c>
      <c r="C31" s="7">
        <v>4.9269999999999996</v>
      </c>
    </row>
    <row r="32" spans="2:13" x14ac:dyDescent="0.25">
      <c r="B32" s="3">
        <v>1</v>
      </c>
      <c r="C32" s="7">
        <v>5.0350000000000001</v>
      </c>
      <c r="J32" s="47"/>
    </row>
    <row r="33" spans="2:3" x14ac:dyDescent="0.25">
      <c r="B33" s="4">
        <v>16</v>
      </c>
      <c r="C33" s="8">
        <v>4.9829999999999997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showGridLines="0" tabSelected="1" topLeftCell="A15" workbookViewId="0">
      <selection activeCell="B25" sqref="B25"/>
    </sheetView>
  </sheetViews>
  <sheetFormatPr defaultRowHeight="15" x14ac:dyDescent="0.25"/>
  <cols>
    <col min="2" max="2" width="90" style="16" customWidth="1"/>
    <col min="3" max="3" width="9.85546875" style="15" customWidth="1"/>
    <col min="4" max="4" width="4.5703125" style="15" bestFit="1" customWidth="1"/>
    <col min="5" max="5" width="12.85546875" style="79" bestFit="1" customWidth="1"/>
    <col min="6" max="6" width="13.5703125" style="79" bestFit="1" customWidth="1"/>
    <col min="7" max="7" width="8.5703125" style="79" bestFit="1" customWidth="1"/>
    <col min="8" max="8" width="10.28515625" style="79" bestFit="1" customWidth="1"/>
    <col min="11" max="11" width="20.85546875" bestFit="1" customWidth="1"/>
  </cols>
  <sheetData>
    <row r="2" spans="2:12" ht="15.75" x14ac:dyDescent="0.25">
      <c r="B2" s="26" t="s">
        <v>71</v>
      </c>
    </row>
    <row r="4" spans="2:12" x14ac:dyDescent="0.25">
      <c r="B4" s="12" t="s">
        <v>2</v>
      </c>
      <c r="C4" s="13" t="s">
        <v>140</v>
      </c>
      <c r="D4" s="14" t="s">
        <v>141</v>
      </c>
      <c r="E4" s="80" t="s">
        <v>142</v>
      </c>
      <c r="F4" s="88" t="s">
        <v>120</v>
      </c>
      <c r="G4" s="80" t="s">
        <v>121</v>
      </c>
      <c r="H4" s="87" t="s">
        <v>122</v>
      </c>
    </row>
    <row r="5" spans="2:12" x14ac:dyDescent="0.25">
      <c r="B5" s="2" t="s">
        <v>3</v>
      </c>
      <c r="C5" s="6">
        <v>0.64</v>
      </c>
      <c r="D5" s="72">
        <v>0.2</v>
      </c>
      <c r="E5" s="92">
        <f>0.388*C5 - 0.0882</f>
        <v>0.16012000000000001</v>
      </c>
      <c r="F5" s="89">
        <f>D5-E5</f>
        <v>3.9879999999999999E-2</v>
      </c>
      <c r="G5" s="81">
        <f>POWER(F5,2)</f>
        <v>1.5904144E-3</v>
      </c>
      <c r="H5" s="81">
        <f>POWER((C5-AVERAGE($C$5:$C$24)),2)</f>
        <v>3.3640000000000059E-3</v>
      </c>
    </row>
    <row r="6" spans="2:12" x14ac:dyDescent="0.25">
      <c r="B6" s="3" t="s">
        <v>4</v>
      </c>
      <c r="C6" s="7">
        <v>0.56000000000000005</v>
      </c>
      <c r="D6" s="73">
        <v>0.12</v>
      </c>
      <c r="E6" s="93">
        <f t="shared" ref="E6:E24" si="0">0.388*C6 - 0.0882</f>
        <v>0.12908000000000003</v>
      </c>
      <c r="F6" s="90">
        <f t="shared" ref="F6:F24" si="1">D6-E6</f>
        <v>-9.0800000000000325E-3</v>
      </c>
      <c r="G6" s="82">
        <f t="shared" ref="G6:G24" si="2">POWER(F6,2)</f>
        <v>8.2446400000000587E-5</v>
      </c>
      <c r="H6" s="82">
        <f t="shared" ref="H6:H24" si="3">POWER(C6-AVERAGE($C$5:$C$24),2)</f>
        <v>1.9044000000000002E-2</v>
      </c>
    </row>
    <row r="7" spans="2:12" x14ac:dyDescent="0.25">
      <c r="B7" s="3" t="s">
        <v>5</v>
      </c>
      <c r="C7" s="7">
        <v>0.4</v>
      </c>
      <c r="D7" s="73">
        <v>0.08</v>
      </c>
      <c r="E7" s="93">
        <f t="shared" si="0"/>
        <v>6.7000000000000004E-2</v>
      </c>
      <c r="F7" s="90">
        <f t="shared" si="1"/>
        <v>1.2999999999999998E-2</v>
      </c>
      <c r="G7" s="82">
        <f t="shared" si="2"/>
        <v>1.6899999999999993E-4</v>
      </c>
      <c r="H7" s="82">
        <f t="shared" si="3"/>
        <v>8.8804000000000022E-2</v>
      </c>
    </row>
    <row r="8" spans="2:12" x14ac:dyDescent="0.25">
      <c r="B8" s="3" t="s">
        <v>6</v>
      </c>
      <c r="C8" s="7">
        <v>0.48</v>
      </c>
      <c r="D8" s="73">
        <v>0.04</v>
      </c>
      <c r="E8" s="93">
        <f t="shared" si="0"/>
        <v>9.8039999999999988E-2</v>
      </c>
      <c r="F8" s="90">
        <f t="shared" si="1"/>
        <v>-5.8039999999999987E-2</v>
      </c>
      <c r="G8" s="82">
        <f t="shared" si="2"/>
        <v>3.3686415999999984E-3</v>
      </c>
      <c r="H8" s="82">
        <f t="shared" si="3"/>
        <v>4.7524000000000038E-2</v>
      </c>
    </row>
    <row r="9" spans="2:12" x14ac:dyDescent="0.25">
      <c r="B9" s="3" t="s">
        <v>7</v>
      </c>
      <c r="C9" s="7">
        <v>0.64</v>
      </c>
      <c r="D9" s="73">
        <v>0.12</v>
      </c>
      <c r="E9" s="93">
        <f t="shared" si="0"/>
        <v>0.16012000000000001</v>
      </c>
      <c r="F9" s="90">
        <f t="shared" si="1"/>
        <v>-4.0120000000000017E-2</v>
      </c>
      <c r="G9" s="82">
        <f t="shared" si="2"/>
        <v>1.6096144000000013E-3</v>
      </c>
      <c r="H9" s="82">
        <f t="shared" si="3"/>
        <v>3.3640000000000059E-3</v>
      </c>
      <c r="L9" t="s">
        <v>123</v>
      </c>
    </row>
    <row r="10" spans="2:12" x14ac:dyDescent="0.25">
      <c r="B10" s="3" t="s">
        <v>8</v>
      </c>
      <c r="C10" s="7">
        <v>0.4</v>
      </c>
      <c r="D10" s="73">
        <v>0</v>
      </c>
      <c r="E10" s="93">
        <f t="shared" si="0"/>
        <v>6.7000000000000004E-2</v>
      </c>
      <c r="F10" s="90">
        <f t="shared" si="1"/>
        <v>-6.7000000000000004E-2</v>
      </c>
      <c r="G10" s="82">
        <f t="shared" si="2"/>
        <v>4.4890000000000008E-3</v>
      </c>
      <c r="H10" s="82">
        <f t="shared" si="3"/>
        <v>8.8804000000000022E-2</v>
      </c>
    </row>
    <row r="11" spans="2:12" x14ac:dyDescent="0.25">
      <c r="B11" s="3" t="s">
        <v>9</v>
      </c>
      <c r="C11" s="7">
        <v>0.56000000000000005</v>
      </c>
      <c r="D11" s="73">
        <v>0.08</v>
      </c>
      <c r="E11" s="93">
        <f t="shared" si="0"/>
        <v>0.12908000000000003</v>
      </c>
      <c r="F11" s="90">
        <f t="shared" si="1"/>
        <v>-4.9080000000000026E-2</v>
      </c>
      <c r="G11" s="82">
        <f t="shared" si="2"/>
        <v>2.4088464000000024E-3</v>
      </c>
      <c r="H11" s="82">
        <f t="shared" si="3"/>
        <v>1.9044000000000002E-2</v>
      </c>
    </row>
    <row r="12" spans="2:12" x14ac:dyDescent="0.25">
      <c r="B12" s="3" t="s">
        <v>10</v>
      </c>
      <c r="C12" s="7">
        <v>0.55000000000000004</v>
      </c>
      <c r="D12" s="73">
        <v>0.08</v>
      </c>
      <c r="E12" s="93">
        <f t="shared" si="0"/>
        <v>0.12520000000000003</v>
      </c>
      <c r="F12" s="90">
        <f t="shared" si="1"/>
        <v>-4.5200000000000032E-2</v>
      </c>
      <c r="G12" s="82">
        <f t="shared" si="2"/>
        <v>2.0430400000000029E-3</v>
      </c>
      <c r="H12" s="82">
        <f t="shared" si="3"/>
        <v>2.1904000000000007E-2</v>
      </c>
    </row>
    <row r="13" spans="2:12" x14ac:dyDescent="0.25">
      <c r="B13" s="3" t="s">
        <v>11</v>
      </c>
      <c r="C13" s="7">
        <v>0.48</v>
      </c>
      <c r="D13" s="73">
        <v>0.12</v>
      </c>
      <c r="E13" s="93">
        <f t="shared" si="0"/>
        <v>9.8039999999999988E-2</v>
      </c>
      <c r="F13" s="90">
        <f t="shared" si="1"/>
        <v>2.1960000000000007E-2</v>
      </c>
      <c r="G13" s="82">
        <f t="shared" si="2"/>
        <v>4.8224160000000032E-4</v>
      </c>
      <c r="H13" s="82">
        <f t="shared" si="3"/>
        <v>4.7524000000000038E-2</v>
      </c>
    </row>
    <row r="14" spans="2:12" x14ac:dyDescent="0.25">
      <c r="B14" s="3" t="s">
        <v>12</v>
      </c>
      <c r="C14" s="7">
        <v>0.48</v>
      </c>
      <c r="D14" s="73">
        <v>0.12</v>
      </c>
      <c r="E14" s="93">
        <f t="shared" si="0"/>
        <v>9.8039999999999988E-2</v>
      </c>
      <c r="F14" s="90">
        <f t="shared" si="1"/>
        <v>2.1960000000000007E-2</v>
      </c>
      <c r="G14" s="82">
        <f t="shared" si="2"/>
        <v>4.8224160000000032E-4</v>
      </c>
      <c r="H14" s="82">
        <f t="shared" si="3"/>
        <v>4.7524000000000038E-2</v>
      </c>
    </row>
    <row r="15" spans="2:12" x14ac:dyDescent="0.25">
      <c r="B15" s="3" t="s">
        <v>13</v>
      </c>
      <c r="C15" s="7">
        <v>1.25</v>
      </c>
      <c r="D15" s="73">
        <v>0.38</v>
      </c>
      <c r="E15" s="93">
        <f t="shared" si="0"/>
        <v>0.39679999999999999</v>
      </c>
      <c r="F15" s="90">
        <f t="shared" si="1"/>
        <v>-1.6799999999999982E-2</v>
      </c>
      <c r="G15" s="82">
        <f t="shared" si="2"/>
        <v>2.8223999999999936E-4</v>
      </c>
      <c r="H15" s="82">
        <f t="shared" si="3"/>
        <v>0.30470399999999992</v>
      </c>
    </row>
    <row r="16" spans="2:12" x14ac:dyDescent="0.25">
      <c r="B16" s="3" t="s">
        <v>14</v>
      </c>
      <c r="C16" s="7">
        <v>1</v>
      </c>
      <c r="D16" s="73">
        <v>0.33</v>
      </c>
      <c r="E16" s="93">
        <f t="shared" si="0"/>
        <v>0.29980000000000001</v>
      </c>
      <c r="F16" s="90">
        <f t="shared" si="1"/>
        <v>3.0200000000000005E-2</v>
      </c>
      <c r="G16" s="82">
        <f t="shared" si="2"/>
        <v>9.1204000000000025E-4</v>
      </c>
      <c r="H16" s="82">
        <f t="shared" si="3"/>
        <v>9.1203999999999966E-2</v>
      </c>
    </row>
    <row r="17" spans="2:13" x14ac:dyDescent="0.25">
      <c r="B17" s="3" t="s">
        <v>15</v>
      </c>
      <c r="C17" s="7">
        <v>1</v>
      </c>
      <c r="D17" s="73">
        <v>0.28999999999999998</v>
      </c>
      <c r="E17" s="93">
        <f t="shared" si="0"/>
        <v>0.29980000000000001</v>
      </c>
      <c r="F17" s="90">
        <f t="shared" si="1"/>
        <v>-9.8000000000000309E-3</v>
      </c>
      <c r="G17" s="82">
        <f t="shared" si="2"/>
        <v>9.6040000000000605E-5</v>
      </c>
      <c r="H17" s="82">
        <f t="shared" si="3"/>
        <v>9.1203999999999966E-2</v>
      </c>
      <c r="K17" s="108" t="s">
        <v>148</v>
      </c>
      <c r="L17" s="108">
        <v>4.2295447444073798E-2</v>
      </c>
    </row>
    <row r="18" spans="2:13" x14ac:dyDescent="0.25">
      <c r="B18" s="3" t="s">
        <v>16</v>
      </c>
      <c r="C18" s="7">
        <v>1.17</v>
      </c>
      <c r="D18" s="73">
        <v>0.33</v>
      </c>
      <c r="E18" s="93">
        <f t="shared" si="0"/>
        <v>0.36575999999999997</v>
      </c>
      <c r="F18" s="90">
        <f t="shared" si="1"/>
        <v>-3.5759999999999958E-2</v>
      </c>
      <c r="G18" s="82">
        <f t="shared" si="2"/>
        <v>1.278777599999997E-3</v>
      </c>
      <c r="H18" s="82">
        <f t="shared" si="3"/>
        <v>0.22278399999999987</v>
      </c>
    </row>
    <row r="19" spans="2:13" x14ac:dyDescent="0.25">
      <c r="B19" s="3" t="s">
        <v>17</v>
      </c>
      <c r="C19" s="7">
        <v>0.92</v>
      </c>
      <c r="D19" s="73">
        <v>0.25</v>
      </c>
      <c r="E19" s="93">
        <f t="shared" si="0"/>
        <v>0.26876</v>
      </c>
      <c r="F19" s="90">
        <f t="shared" si="1"/>
        <v>-1.8759999999999999E-2</v>
      </c>
      <c r="G19" s="82">
        <f t="shared" si="2"/>
        <v>3.5193759999999996E-4</v>
      </c>
      <c r="H19" s="82">
        <f t="shared" si="3"/>
        <v>4.9283999999999988E-2</v>
      </c>
      <c r="K19" s="84" t="str">
        <f>"SQerro = "&amp;SUM(G5:G24)</f>
        <v>SQerro = 0,0329096704</v>
      </c>
    </row>
    <row r="20" spans="2:13" x14ac:dyDescent="0.25">
      <c r="B20" s="3" t="s">
        <v>18</v>
      </c>
      <c r="C20" s="7">
        <v>0.67</v>
      </c>
      <c r="D20" s="73">
        <v>0.25</v>
      </c>
      <c r="E20" s="93">
        <f t="shared" si="0"/>
        <v>0.17176000000000002</v>
      </c>
      <c r="F20" s="90">
        <f t="shared" si="1"/>
        <v>7.8239999999999976E-2</v>
      </c>
      <c r="G20" s="82">
        <f t="shared" si="2"/>
        <v>6.1214975999999959E-3</v>
      </c>
      <c r="H20" s="82">
        <f t="shared" si="3"/>
        <v>7.8400000000000138E-4</v>
      </c>
      <c r="K20" s="79" t="str">
        <f>"SQxx = "&amp;SUM(H5:H24)</f>
        <v>SQxx = 1,19552</v>
      </c>
    </row>
    <row r="21" spans="2:13" x14ac:dyDescent="0.25">
      <c r="B21" s="3" t="s">
        <v>19</v>
      </c>
      <c r="C21" s="7">
        <v>0.86</v>
      </c>
      <c r="D21" s="73">
        <v>0.2</v>
      </c>
      <c r="E21" s="93">
        <f t="shared" si="0"/>
        <v>0.24548000000000003</v>
      </c>
      <c r="F21" s="90">
        <f t="shared" si="1"/>
        <v>-4.548000000000002E-2</v>
      </c>
      <c r="G21" s="82">
        <f t="shared" si="2"/>
        <v>2.0684304000000019E-3</v>
      </c>
      <c r="H21" s="82">
        <f t="shared" si="3"/>
        <v>2.6243999999999976E-2</v>
      </c>
      <c r="K21" t="s">
        <v>172</v>
      </c>
      <c r="M21">
        <f>L17/1.19552</f>
        <v>3.5378285134563876E-2</v>
      </c>
    </row>
    <row r="22" spans="2:13" x14ac:dyDescent="0.25">
      <c r="B22" s="3" t="s">
        <v>20</v>
      </c>
      <c r="C22" s="7">
        <v>0.7</v>
      </c>
      <c r="D22" s="73">
        <v>0.19</v>
      </c>
      <c r="E22" s="93">
        <f t="shared" si="0"/>
        <v>0.18340000000000001</v>
      </c>
      <c r="F22" s="90">
        <f t="shared" si="1"/>
        <v>6.5999999999999948E-3</v>
      </c>
      <c r="G22" s="82">
        <f t="shared" si="2"/>
        <v>4.3559999999999929E-5</v>
      </c>
      <c r="H22" s="82">
        <f t="shared" si="3"/>
        <v>3.9999999999995627E-6</v>
      </c>
    </row>
    <row r="23" spans="2:13" x14ac:dyDescent="0.25">
      <c r="B23" s="3" t="s">
        <v>21</v>
      </c>
      <c r="C23" s="7">
        <v>0.56000000000000005</v>
      </c>
      <c r="D23" s="73">
        <v>0.2</v>
      </c>
      <c r="E23" s="93">
        <f t="shared" si="0"/>
        <v>0.12908000000000003</v>
      </c>
      <c r="F23" s="90">
        <f t="shared" si="1"/>
        <v>7.0919999999999983E-2</v>
      </c>
      <c r="G23" s="82">
        <f t="shared" si="2"/>
        <v>5.029646399999998E-3</v>
      </c>
      <c r="H23" s="82">
        <f t="shared" si="3"/>
        <v>1.9044000000000002E-2</v>
      </c>
      <c r="K23" s="15" t="str">
        <f>"Xmédia = " &amp;AVERAGE(C5:C24)</f>
        <v>Xmédia = 0,698</v>
      </c>
    </row>
    <row r="24" spans="2:13" x14ac:dyDescent="0.25">
      <c r="B24" s="4" t="s">
        <v>22</v>
      </c>
      <c r="C24" s="8">
        <v>0.64</v>
      </c>
      <c r="D24" s="74">
        <v>0.16</v>
      </c>
      <c r="E24" s="94">
        <f t="shared" si="0"/>
        <v>0.16012000000000001</v>
      </c>
      <c r="F24" s="91">
        <f t="shared" si="1"/>
        <v>-1.2000000000000899E-4</v>
      </c>
      <c r="G24" s="83">
        <f t="shared" si="2"/>
        <v>1.4400000000002157E-8</v>
      </c>
      <c r="H24" s="83">
        <f t="shared" si="3"/>
        <v>3.3640000000000059E-3</v>
      </c>
      <c r="K24" s="15" t="str">
        <f>"Ymédia = "&amp;AVERAGE(D5:D24)</f>
        <v>Ymédia = 0,177</v>
      </c>
    </row>
    <row r="25" spans="2:13" x14ac:dyDescent="0.25">
      <c r="G25" s="79">
        <f>SUM(G5:G24)</f>
        <v>3.29096704E-2</v>
      </c>
      <c r="H25" s="79">
        <f>SUM(H5:H24)</f>
        <v>1.1955199999999995</v>
      </c>
    </row>
    <row r="26" spans="2:13" x14ac:dyDescent="0.25">
      <c r="B26" s="75" t="s">
        <v>124</v>
      </c>
    </row>
    <row r="31" spans="2:13" x14ac:dyDescent="0.25">
      <c r="G31" s="79">
        <f>SQRT((G25/18))</f>
        <v>4.2758800523660885E-2</v>
      </c>
    </row>
    <row r="41" spans="1:8" s="16" customFormat="1" ht="46.5" customHeight="1" x14ac:dyDescent="0.25">
      <c r="B41" s="105" t="s">
        <v>125</v>
      </c>
      <c r="C41" s="105"/>
      <c r="D41" s="105"/>
      <c r="E41" s="85"/>
      <c r="F41" s="85"/>
      <c r="G41" s="85"/>
      <c r="H41" s="85"/>
    </row>
    <row r="42" spans="1:8" s="76" customFormat="1" x14ac:dyDescent="0.25">
      <c r="B42" s="77" t="s">
        <v>126</v>
      </c>
      <c r="C42" s="77"/>
      <c r="D42" s="77"/>
      <c r="E42" s="95"/>
      <c r="F42" s="86"/>
      <c r="G42" s="86"/>
      <c r="H42" s="86"/>
    </row>
    <row r="43" spans="1:8" x14ac:dyDescent="0.25">
      <c r="B43" s="75" t="str">
        <f>"r = " &amp;CORREL(C5:C24,D5:D24)</f>
        <v>r = 0,918034522939929</v>
      </c>
      <c r="C43" s="16"/>
      <c r="D43" s="16"/>
      <c r="E43" s="85"/>
    </row>
    <row r="44" spans="1:8" x14ac:dyDescent="0.25">
      <c r="A44" t="s">
        <v>127</v>
      </c>
      <c r="B44" s="75" t="str">
        <f>"t = " &amp;CORREL(C5:C24,D5:D24)*SQRT(((19-2)/(1- POWER(CORREL(C5:C24,D5:D24),2))))</f>
        <v>t = 9,54640331848631</v>
      </c>
      <c r="C44" s="16"/>
      <c r="D44" s="16"/>
      <c r="E44" s="85"/>
    </row>
    <row r="45" spans="1:8" x14ac:dyDescent="0.25">
      <c r="B45" s="75" t="s">
        <v>128</v>
      </c>
      <c r="C45" s="16"/>
      <c r="D45" s="16"/>
      <c r="E45" s="85"/>
    </row>
    <row r="46" spans="1:8" x14ac:dyDescent="0.25">
      <c r="B46" s="75" t="str">
        <f>"p valor =  " &amp;_xlfn.T.DIST.RT(CORREL(C5:C24,D5:D24)*SQRT(((19-2)/(1- POWER(CORREL(C5:C24,D5:D24),2)))),17)</f>
        <v>p valor =  1,52199003708716E-08</v>
      </c>
      <c r="C46" s="16"/>
      <c r="D46" s="16"/>
      <c r="E46" s="85"/>
    </row>
    <row r="47" spans="1:8" x14ac:dyDescent="0.25">
      <c r="B47" s="75" t="s">
        <v>129</v>
      </c>
      <c r="C47" s="75"/>
      <c r="D47" s="75"/>
      <c r="E47" s="85"/>
    </row>
    <row r="48" spans="1:8" x14ac:dyDescent="0.25">
      <c r="B48" s="75" t="s">
        <v>130</v>
      </c>
      <c r="C48" s="16"/>
      <c r="D48" s="16"/>
      <c r="E48" s="85"/>
    </row>
    <row r="49" spans="2:5" x14ac:dyDescent="0.25">
      <c r="B49" s="75" t="s">
        <v>138</v>
      </c>
      <c r="C49" s="75"/>
      <c r="D49" s="16"/>
      <c r="E49" s="85"/>
    </row>
    <row r="50" spans="2:5" x14ac:dyDescent="0.25">
      <c r="B50" s="75" t="s">
        <v>139</v>
      </c>
      <c r="C50" s="75">
        <f>_xlfn.T.DIST(9.546,20,2)</f>
        <v>0.99999999656477834</v>
      </c>
      <c r="D50" s="16"/>
      <c r="E50" s="85"/>
    </row>
    <row r="51" spans="2:5" x14ac:dyDescent="0.25">
      <c r="B51" s="75" t="str">
        <f>"r0,05 = "&amp; 1.73961/SQRT(POWER(1.73961,2) + 19 -2)</f>
        <v>r0,05 = 0,388733667065753</v>
      </c>
      <c r="C51" s="75"/>
      <c r="D51" s="75"/>
      <c r="E51" s="85"/>
    </row>
    <row r="52" spans="2:5" x14ac:dyDescent="0.25">
      <c r="B52" s="106" t="s">
        <v>131</v>
      </c>
      <c r="C52" s="106"/>
      <c r="D52" s="106"/>
      <c r="E52" s="85"/>
    </row>
    <row r="53" spans="2:5" x14ac:dyDescent="0.25">
      <c r="B53" s="75" t="s">
        <v>132</v>
      </c>
      <c r="C53" s="75"/>
      <c r="D53" s="75"/>
      <c r="E53" s="85"/>
    </row>
    <row r="54" spans="2:5" ht="102.75" customHeight="1" x14ac:dyDescent="0.25">
      <c r="B54" s="107" t="s">
        <v>133</v>
      </c>
      <c r="C54" s="107"/>
      <c r="D54" s="107"/>
      <c r="E54" s="85"/>
    </row>
    <row r="55" spans="2:5" x14ac:dyDescent="0.25">
      <c r="B55" s="75" t="str">
        <f xml:space="preserve"> "F) Erro padrão do coeficiente angular = 0,035378"</f>
        <v>F) Erro padrão do coeficiente angular = 0,035378</v>
      </c>
      <c r="C55" s="78"/>
      <c r="D55" s="78"/>
    </row>
    <row r="56" spans="2:5" x14ac:dyDescent="0.25">
      <c r="B56" s="75" t="s">
        <v>134</v>
      </c>
      <c r="C56" s="78"/>
      <c r="D56" s="78"/>
    </row>
    <row r="57" spans="2:5" x14ac:dyDescent="0.25">
      <c r="B57" s="75" t="s">
        <v>135</v>
      </c>
      <c r="C57" s="78">
        <f>0.388-0.035378</f>
        <v>0.35262199999999999</v>
      </c>
      <c r="E57" s="78">
        <f>0.388+0.035378</f>
        <v>0.42337800000000003</v>
      </c>
    </row>
    <row r="58" spans="2:5" x14ac:dyDescent="0.25">
      <c r="B58" s="75" t="s">
        <v>136</v>
      </c>
    </row>
    <row r="59" spans="2:5" x14ac:dyDescent="0.25">
      <c r="B59" s="75" t="str">
        <f>"X21 = 0,64 Y21 = " &amp;0.38*0.64 - 0.0882</f>
        <v>X21 = 0,64 Y21 = 0,155</v>
      </c>
      <c r="C59" s="78"/>
      <c r="D59" s="78"/>
    </row>
    <row r="60" spans="2:5" x14ac:dyDescent="0.25">
      <c r="B60" s="75" t="str">
        <f>"X22 = 0,99 Y22 = " &amp;0.38*0.99 - 0.0882</f>
        <v>X22 = 0,99 Y22 = 0,288</v>
      </c>
      <c r="C60" s="78"/>
      <c r="D60" s="78"/>
    </row>
    <row r="61" spans="2:5" ht="32.25" customHeight="1" x14ac:dyDescent="0.25">
      <c r="B61" s="107" t="s">
        <v>137</v>
      </c>
      <c r="C61" s="107"/>
      <c r="D61" s="107"/>
    </row>
  </sheetData>
  <mergeCells count="4">
    <mergeCell ref="B41:D41"/>
    <mergeCell ref="B52:D52"/>
    <mergeCell ref="B54:D54"/>
    <mergeCell ref="B61:D6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4" workbookViewId="0">
      <selection activeCell="A7" sqref="A7:B7"/>
    </sheetView>
  </sheetViews>
  <sheetFormatPr defaultRowHeight="15" x14ac:dyDescent="0.25"/>
  <cols>
    <col min="1" max="1" width="24.85546875" bestFit="1" customWidth="1"/>
    <col min="2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143</v>
      </c>
    </row>
    <row r="2" spans="1:9" ht="15.75" thickBot="1" x14ac:dyDescent="0.3"/>
    <row r="3" spans="1:9" x14ac:dyDescent="0.25">
      <c r="A3" s="111" t="s">
        <v>144</v>
      </c>
      <c r="B3" s="111"/>
    </row>
    <row r="4" spans="1:9" x14ac:dyDescent="0.25">
      <c r="A4" s="108" t="s">
        <v>145</v>
      </c>
      <c r="B4" s="108">
        <v>0.91803452293992915</v>
      </c>
    </row>
    <row r="5" spans="1:9" x14ac:dyDescent="0.25">
      <c r="A5" s="108" t="s">
        <v>146</v>
      </c>
      <c r="B5" s="108">
        <v>0.84278738530954322</v>
      </c>
    </row>
    <row r="6" spans="1:9" x14ac:dyDescent="0.25">
      <c r="A6" s="108" t="s">
        <v>147</v>
      </c>
      <c r="B6" s="108">
        <v>0.83405335116007351</v>
      </c>
    </row>
    <row r="7" spans="1:9" x14ac:dyDescent="0.25">
      <c r="A7" s="108" t="s">
        <v>148</v>
      </c>
      <c r="B7" s="108">
        <v>4.2295447444073798E-2</v>
      </c>
    </row>
    <row r="8" spans="1:9" ht="15.75" thickBot="1" x14ac:dyDescent="0.3">
      <c r="A8" s="109" t="s">
        <v>149</v>
      </c>
      <c r="B8" s="109">
        <v>20</v>
      </c>
    </row>
    <row r="10" spans="1:9" ht="15.75" thickBot="1" x14ac:dyDescent="0.3">
      <c r="A10" t="s">
        <v>150</v>
      </c>
    </row>
    <row r="11" spans="1:9" x14ac:dyDescent="0.25">
      <c r="A11" s="110"/>
      <c r="B11" s="110" t="s">
        <v>155</v>
      </c>
      <c r="C11" s="110" t="s">
        <v>156</v>
      </c>
      <c r="D11" s="110" t="s">
        <v>157</v>
      </c>
      <c r="E11" s="110" t="s">
        <v>158</v>
      </c>
      <c r="F11" s="110" t="s">
        <v>159</v>
      </c>
    </row>
    <row r="12" spans="1:9" x14ac:dyDescent="0.25">
      <c r="A12" s="108" t="s">
        <v>151</v>
      </c>
      <c r="B12" s="108">
        <v>1</v>
      </c>
      <c r="C12" s="108">
        <v>0.17261971225910069</v>
      </c>
      <c r="D12" s="108">
        <v>0.17261971225910069</v>
      </c>
      <c r="E12" s="108">
        <v>96.494629043865473</v>
      </c>
      <c r="F12" s="108">
        <v>1.1744459435764821E-8</v>
      </c>
    </row>
    <row r="13" spans="1:9" x14ac:dyDescent="0.25">
      <c r="A13" s="108" t="s">
        <v>152</v>
      </c>
      <c r="B13" s="108">
        <v>18</v>
      </c>
      <c r="C13" s="108">
        <v>3.2200287740899357E-2</v>
      </c>
      <c r="D13" s="108">
        <v>1.7889048744944088E-3</v>
      </c>
      <c r="E13" s="108"/>
      <c r="F13" s="108"/>
    </row>
    <row r="14" spans="1:9" ht="15.75" thickBot="1" x14ac:dyDescent="0.3">
      <c r="A14" s="109" t="s">
        <v>153</v>
      </c>
      <c r="B14" s="109">
        <v>19</v>
      </c>
      <c r="C14" s="109">
        <v>0.20482000000000006</v>
      </c>
      <c r="D14" s="109"/>
      <c r="E14" s="109"/>
      <c r="F14" s="109"/>
    </row>
    <row r="15" spans="1:9" ht="15.75" thickBot="1" x14ac:dyDescent="0.3"/>
    <row r="16" spans="1:9" x14ac:dyDescent="0.25">
      <c r="A16" s="110"/>
      <c r="B16" s="110" t="s">
        <v>160</v>
      </c>
      <c r="C16" s="110" t="s">
        <v>148</v>
      </c>
      <c r="D16" s="110" t="s">
        <v>161</v>
      </c>
      <c r="E16" s="110" t="s">
        <v>162</v>
      </c>
      <c r="F16" s="110" t="s">
        <v>163</v>
      </c>
      <c r="G16" s="110" t="s">
        <v>164</v>
      </c>
      <c r="H16" s="110" t="s">
        <v>165</v>
      </c>
      <c r="I16" s="110" t="s">
        <v>166</v>
      </c>
    </row>
    <row r="17" spans="1:9" x14ac:dyDescent="0.25">
      <c r="A17" s="108" t="s">
        <v>154</v>
      </c>
      <c r="B17" s="108">
        <v>-8.8229724304068585E-2</v>
      </c>
      <c r="C17" s="108">
        <v>2.860888448991011E-2</v>
      </c>
      <c r="D17" s="108">
        <v>-3.0839973622594679</v>
      </c>
      <c r="E17" s="108">
        <v>6.3993536237463358E-3</v>
      </c>
      <c r="F17" s="108">
        <v>-0.14833476027563072</v>
      </c>
      <c r="G17" s="108">
        <v>-2.8124688332506455E-2</v>
      </c>
      <c r="H17" s="108">
        <v>-0.17057869529972963</v>
      </c>
      <c r="I17" s="108">
        <v>-5.8807533084075242E-3</v>
      </c>
    </row>
    <row r="18" spans="1:9" ht="15.75" thickBot="1" x14ac:dyDescent="0.3">
      <c r="A18" s="109" t="s">
        <v>167</v>
      </c>
      <c r="B18" s="109">
        <v>0.37998527837259111</v>
      </c>
      <c r="C18" s="109">
        <v>3.8682559372027123E-2</v>
      </c>
      <c r="D18" s="109">
        <v>9.8231679739209135</v>
      </c>
      <c r="E18" s="109">
        <v>1.174445943576478E-8</v>
      </c>
      <c r="F18" s="109">
        <v>0.29871623681496684</v>
      </c>
      <c r="G18" s="109">
        <v>0.46125431993021537</v>
      </c>
      <c r="H18" s="109">
        <v>0.26863983388703411</v>
      </c>
      <c r="I18" s="109">
        <v>0.49133072285814811</v>
      </c>
    </row>
    <row r="22" spans="1:9" x14ac:dyDescent="0.25">
      <c r="A22" t="s">
        <v>168</v>
      </c>
    </row>
    <row r="23" spans="1:9" ht="15.75" thickBot="1" x14ac:dyDescent="0.3"/>
    <row r="24" spans="1:9" x14ac:dyDescent="0.25">
      <c r="A24" s="110" t="s">
        <v>169</v>
      </c>
      <c r="B24" s="110" t="s">
        <v>170</v>
      </c>
      <c r="C24" s="110" t="s">
        <v>171</v>
      </c>
    </row>
    <row r="25" spans="1:9" x14ac:dyDescent="0.25">
      <c r="A25" s="108">
        <v>1</v>
      </c>
      <c r="B25" s="108">
        <v>0.15496085385438974</v>
      </c>
      <c r="C25" s="108">
        <v>4.5039146145610276E-2</v>
      </c>
    </row>
    <row r="26" spans="1:9" x14ac:dyDescent="0.25">
      <c r="A26" s="108">
        <v>2</v>
      </c>
      <c r="B26" s="108">
        <v>0.12456203158458246</v>
      </c>
      <c r="C26" s="108">
        <v>-4.5620315845824599E-3</v>
      </c>
    </row>
    <row r="27" spans="1:9" x14ac:dyDescent="0.25">
      <c r="A27" s="108">
        <v>3</v>
      </c>
      <c r="B27" s="108">
        <v>6.3764387044967868E-2</v>
      </c>
      <c r="C27" s="108">
        <v>1.6235612955032133E-2</v>
      </c>
    </row>
    <row r="28" spans="1:9" x14ac:dyDescent="0.25">
      <c r="A28" s="108">
        <v>4</v>
      </c>
      <c r="B28" s="108">
        <v>9.4163209314775148E-2</v>
      </c>
      <c r="C28" s="108">
        <v>-5.4163209314775147E-2</v>
      </c>
    </row>
    <row r="29" spans="1:9" x14ac:dyDescent="0.25">
      <c r="A29" s="108">
        <v>5</v>
      </c>
      <c r="B29" s="108">
        <v>0.15496085385438974</v>
      </c>
      <c r="C29" s="108">
        <v>-3.496085385438974E-2</v>
      </c>
    </row>
    <row r="30" spans="1:9" x14ac:dyDescent="0.25">
      <c r="A30" s="108">
        <v>6</v>
      </c>
      <c r="B30" s="108">
        <v>6.3764387044967868E-2</v>
      </c>
      <c r="C30" s="108">
        <v>-6.3764387044967868E-2</v>
      </c>
    </row>
    <row r="31" spans="1:9" x14ac:dyDescent="0.25">
      <c r="A31" s="108">
        <v>7</v>
      </c>
      <c r="B31" s="108">
        <v>0.12456203158458246</v>
      </c>
      <c r="C31" s="108">
        <v>-4.4562031584582454E-2</v>
      </c>
    </row>
    <row r="32" spans="1:9" x14ac:dyDescent="0.25">
      <c r="A32" s="108">
        <v>8</v>
      </c>
      <c r="B32" s="108">
        <v>0.12076217880085655</v>
      </c>
      <c r="C32" s="108">
        <v>-4.0762178800856544E-2</v>
      </c>
    </row>
    <row r="33" spans="1:3" x14ac:dyDescent="0.25">
      <c r="A33" s="108">
        <v>9</v>
      </c>
      <c r="B33" s="108">
        <v>9.4163209314775148E-2</v>
      </c>
      <c r="C33" s="108">
        <v>2.5836790685224847E-2</v>
      </c>
    </row>
    <row r="34" spans="1:3" x14ac:dyDescent="0.25">
      <c r="A34" s="108">
        <v>10</v>
      </c>
      <c r="B34" s="108">
        <v>9.4163209314775148E-2</v>
      </c>
      <c r="C34" s="108">
        <v>2.5836790685224847E-2</v>
      </c>
    </row>
    <row r="35" spans="1:3" x14ac:dyDescent="0.25">
      <c r="A35" s="108">
        <v>11</v>
      </c>
      <c r="B35" s="108">
        <v>0.3867518736616703</v>
      </c>
      <c r="C35" s="108">
        <v>-6.7518736616702935E-3</v>
      </c>
    </row>
    <row r="36" spans="1:3" x14ac:dyDescent="0.25">
      <c r="A36" s="108">
        <v>12</v>
      </c>
      <c r="B36" s="108">
        <v>0.29175555406852249</v>
      </c>
      <c r="C36" s="108">
        <v>3.8244445931477522E-2</v>
      </c>
    </row>
    <row r="37" spans="1:3" x14ac:dyDescent="0.25">
      <c r="A37" s="108">
        <v>13</v>
      </c>
      <c r="B37" s="108">
        <v>0.29175555406852249</v>
      </c>
      <c r="C37" s="108">
        <v>-1.7555540685225135E-3</v>
      </c>
    </row>
    <row r="38" spans="1:3" x14ac:dyDescent="0.25">
      <c r="A38" s="108">
        <v>14</v>
      </c>
      <c r="B38" s="108">
        <v>0.35635305139186302</v>
      </c>
      <c r="C38" s="108">
        <v>-2.6353051391863003E-2</v>
      </c>
    </row>
    <row r="39" spans="1:3" x14ac:dyDescent="0.25">
      <c r="A39" s="108">
        <v>15</v>
      </c>
      <c r="B39" s="108">
        <v>0.26135673179871521</v>
      </c>
      <c r="C39" s="108">
        <v>-1.1356731798715214E-2</v>
      </c>
    </row>
    <row r="40" spans="1:3" x14ac:dyDescent="0.25">
      <c r="A40" s="108">
        <v>16</v>
      </c>
      <c r="B40" s="108">
        <v>0.16636041220556749</v>
      </c>
      <c r="C40" s="108">
        <v>8.3639587794432507E-2</v>
      </c>
    </row>
    <row r="41" spans="1:3" x14ac:dyDescent="0.25">
      <c r="A41" s="108">
        <v>17</v>
      </c>
      <c r="B41" s="108">
        <v>0.23855761509635978</v>
      </c>
      <c r="C41" s="108">
        <v>-3.8557615096359771E-2</v>
      </c>
    </row>
    <row r="42" spans="1:3" x14ac:dyDescent="0.25">
      <c r="A42" s="108">
        <v>18</v>
      </c>
      <c r="B42" s="108">
        <v>0.17775997055674517</v>
      </c>
      <c r="C42" s="108">
        <v>1.2240029443254835E-2</v>
      </c>
    </row>
    <row r="43" spans="1:3" x14ac:dyDescent="0.25">
      <c r="A43" s="108">
        <v>19</v>
      </c>
      <c r="B43" s="108">
        <v>0.12456203158458246</v>
      </c>
      <c r="C43" s="108">
        <v>7.5437968415417556E-2</v>
      </c>
    </row>
    <row r="44" spans="1:3" ht="15.75" thickBot="1" x14ac:dyDescent="0.3">
      <c r="A44" s="109">
        <v>20</v>
      </c>
      <c r="B44" s="109">
        <v>0.15496085385438974</v>
      </c>
      <c r="C44" s="109">
        <v>5.0391461456102682E-3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showGridLines="0" workbookViewId="0">
      <selection activeCell="B4" sqref="B4"/>
    </sheetView>
  </sheetViews>
  <sheetFormatPr defaultRowHeight="15" x14ac:dyDescent="0.25"/>
  <cols>
    <col min="2" max="2" width="34.5703125" style="16" customWidth="1"/>
    <col min="3" max="3" width="23.7109375" style="15" customWidth="1"/>
    <col min="4" max="4" width="26.85546875" style="15" customWidth="1"/>
  </cols>
  <sheetData>
    <row r="2" spans="2:4" ht="15.75" x14ac:dyDescent="0.25">
      <c r="B2" s="26" t="s">
        <v>71</v>
      </c>
    </row>
    <row r="4" spans="2:4" x14ac:dyDescent="0.25">
      <c r="B4" s="12" t="s">
        <v>2</v>
      </c>
      <c r="C4" s="13" t="s">
        <v>23</v>
      </c>
      <c r="D4" s="14" t="s">
        <v>24</v>
      </c>
    </row>
    <row r="5" spans="2:4" x14ac:dyDescent="0.25">
      <c r="B5" s="2" t="s">
        <v>3</v>
      </c>
      <c r="C5" s="6">
        <v>0.64</v>
      </c>
      <c r="D5" s="9">
        <v>0.2</v>
      </c>
    </row>
    <row r="6" spans="2:4" x14ac:dyDescent="0.25">
      <c r="B6" s="3" t="s">
        <v>4</v>
      </c>
      <c r="C6" s="7">
        <v>0.56000000000000005</v>
      </c>
      <c r="D6" s="10">
        <v>0.12</v>
      </c>
    </row>
    <row r="7" spans="2:4" x14ac:dyDescent="0.25">
      <c r="B7" s="3" t="s">
        <v>5</v>
      </c>
      <c r="C7" s="7">
        <v>0.4</v>
      </c>
      <c r="D7" s="10">
        <v>0.08</v>
      </c>
    </row>
    <row r="8" spans="2:4" x14ac:dyDescent="0.25">
      <c r="B8" s="3" t="s">
        <v>6</v>
      </c>
      <c r="C8" s="7">
        <v>0.48</v>
      </c>
      <c r="D8" s="10">
        <v>0.04</v>
      </c>
    </row>
    <row r="9" spans="2:4" x14ac:dyDescent="0.25">
      <c r="B9" s="3" t="s">
        <v>7</v>
      </c>
      <c r="C9" s="7">
        <v>0.64</v>
      </c>
      <c r="D9" s="10">
        <v>0.12</v>
      </c>
    </row>
    <row r="10" spans="2:4" x14ac:dyDescent="0.25">
      <c r="B10" s="3" t="s">
        <v>8</v>
      </c>
      <c r="C10" s="7">
        <v>0.4</v>
      </c>
      <c r="D10" s="10">
        <v>0</v>
      </c>
    </row>
    <row r="11" spans="2:4" x14ac:dyDescent="0.25">
      <c r="B11" s="3" t="s">
        <v>9</v>
      </c>
      <c r="C11" s="7">
        <v>0.56000000000000005</v>
      </c>
      <c r="D11" s="10">
        <v>0.08</v>
      </c>
    </row>
    <row r="12" spans="2:4" x14ac:dyDescent="0.25">
      <c r="B12" s="3" t="s">
        <v>10</v>
      </c>
      <c r="C12" s="7">
        <v>0.55000000000000004</v>
      </c>
      <c r="D12" s="10">
        <v>0.08</v>
      </c>
    </row>
    <row r="13" spans="2:4" x14ac:dyDescent="0.25">
      <c r="B13" s="3" t="s">
        <v>11</v>
      </c>
      <c r="C13" s="7">
        <v>0.48</v>
      </c>
      <c r="D13" s="10">
        <v>0.12</v>
      </c>
    </row>
    <row r="14" spans="2:4" x14ac:dyDescent="0.25">
      <c r="B14" s="3" t="s">
        <v>12</v>
      </c>
      <c r="C14" s="7">
        <v>0.48</v>
      </c>
      <c r="D14" s="10">
        <v>0.12</v>
      </c>
    </row>
    <row r="15" spans="2:4" x14ac:dyDescent="0.25">
      <c r="B15" s="3" t="s">
        <v>13</v>
      </c>
      <c r="C15" s="7">
        <v>1.25</v>
      </c>
      <c r="D15" s="10">
        <v>0.38</v>
      </c>
    </row>
    <row r="16" spans="2:4" x14ac:dyDescent="0.25">
      <c r="B16" s="3" t="s">
        <v>14</v>
      </c>
      <c r="C16" s="7">
        <v>1</v>
      </c>
      <c r="D16" s="10">
        <v>0.33</v>
      </c>
    </row>
    <row r="17" spans="2:4" x14ac:dyDescent="0.25">
      <c r="B17" s="3" t="s">
        <v>15</v>
      </c>
      <c r="C17" s="7">
        <v>1</v>
      </c>
      <c r="D17" s="10">
        <v>0.28999999999999998</v>
      </c>
    </row>
    <row r="18" spans="2:4" x14ac:dyDescent="0.25">
      <c r="B18" s="3" t="s">
        <v>16</v>
      </c>
      <c r="C18" s="7">
        <v>1.17</v>
      </c>
      <c r="D18" s="10">
        <v>0.33</v>
      </c>
    </row>
    <row r="19" spans="2:4" x14ac:dyDescent="0.25">
      <c r="B19" s="3" t="s">
        <v>17</v>
      </c>
      <c r="C19" s="7">
        <v>0.92</v>
      </c>
      <c r="D19" s="10">
        <v>0.25</v>
      </c>
    </row>
    <row r="20" spans="2:4" x14ac:dyDescent="0.25">
      <c r="B20" s="3" t="s">
        <v>18</v>
      </c>
      <c r="C20" s="7">
        <v>0.67</v>
      </c>
      <c r="D20" s="10">
        <v>0.25</v>
      </c>
    </row>
    <row r="21" spans="2:4" x14ac:dyDescent="0.25">
      <c r="B21" s="3" t="s">
        <v>19</v>
      </c>
      <c r="C21" s="7">
        <v>0.86</v>
      </c>
      <c r="D21" s="10">
        <v>0.2</v>
      </c>
    </row>
    <row r="22" spans="2:4" x14ac:dyDescent="0.25">
      <c r="B22" s="3" t="s">
        <v>20</v>
      </c>
      <c r="C22" s="7">
        <v>0.7</v>
      </c>
      <c r="D22" s="10">
        <v>0.19</v>
      </c>
    </row>
    <row r="23" spans="2:4" x14ac:dyDescent="0.25">
      <c r="B23" s="3" t="s">
        <v>21</v>
      </c>
      <c r="C23" s="7">
        <v>0.56000000000000005</v>
      </c>
      <c r="D23" s="10">
        <v>0.2</v>
      </c>
    </row>
    <row r="24" spans="2:4" x14ac:dyDescent="0.25">
      <c r="B24" s="4" t="s">
        <v>22</v>
      </c>
      <c r="C24" s="8">
        <v>0.64</v>
      </c>
      <c r="D24" s="11">
        <v>0.16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showGridLines="0" workbookViewId="0">
      <selection activeCell="B4" sqref="B4"/>
    </sheetView>
  </sheetViews>
  <sheetFormatPr defaultRowHeight="15" x14ac:dyDescent="0.25"/>
  <cols>
    <col min="2" max="2" width="23.28515625" bestFit="1" customWidth="1"/>
    <col min="3" max="5" width="14" customWidth="1"/>
  </cols>
  <sheetData>
    <row r="2" spans="2:4" ht="15.75" x14ac:dyDescent="0.25">
      <c r="B2" s="26" t="s">
        <v>72</v>
      </c>
    </row>
    <row r="4" spans="2:4" x14ac:dyDescent="0.25">
      <c r="B4" s="12" t="s">
        <v>25</v>
      </c>
      <c r="C4" s="13" t="s">
        <v>69</v>
      </c>
      <c r="D4" s="14" t="s">
        <v>70</v>
      </c>
    </row>
    <row r="5" spans="2:4" x14ac:dyDescent="0.25">
      <c r="B5" s="17" t="s">
        <v>26</v>
      </c>
      <c r="C5" s="23">
        <v>20</v>
      </c>
      <c r="D5" s="18">
        <v>3450</v>
      </c>
    </row>
    <row r="6" spans="2:4" x14ac:dyDescent="0.25">
      <c r="B6" s="19" t="s">
        <v>27</v>
      </c>
      <c r="C6" s="24">
        <v>23</v>
      </c>
      <c r="D6" s="20">
        <v>3320</v>
      </c>
    </row>
    <row r="7" spans="2:4" x14ac:dyDescent="0.25">
      <c r="B7" s="19" t="s">
        <v>28</v>
      </c>
      <c r="C7" s="24">
        <v>19</v>
      </c>
      <c r="D7" s="20">
        <v>3390</v>
      </c>
    </row>
    <row r="8" spans="2:4" x14ac:dyDescent="0.25">
      <c r="B8" s="19" t="s">
        <v>29</v>
      </c>
      <c r="C8" s="24">
        <v>20</v>
      </c>
      <c r="D8" s="20">
        <v>3350</v>
      </c>
    </row>
    <row r="9" spans="2:4" x14ac:dyDescent="0.25">
      <c r="B9" s="19" t="s">
        <v>30</v>
      </c>
      <c r="C9" s="24">
        <v>18</v>
      </c>
      <c r="D9" s="20">
        <v>4230</v>
      </c>
    </row>
    <row r="10" spans="2:4" x14ac:dyDescent="0.25">
      <c r="B10" s="19" t="s">
        <v>31</v>
      </c>
      <c r="C10" s="24">
        <v>18</v>
      </c>
      <c r="D10" s="20">
        <v>4050</v>
      </c>
    </row>
    <row r="11" spans="2:4" x14ac:dyDescent="0.25">
      <c r="B11" s="19" t="s">
        <v>32</v>
      </c>
      <c r="C11" s="24">
        <v>19</v>
      </c>
      <c r="D11" s="20">
        <v>3255</v>
      </c>
    </row>
    <row r="12" spans="2:4" x14ac:dyDescent="0.25">
      <c r="B12" s="19" t="s">
        <v>33</v>
      </c>
      <c r="C12" s="24">
        <v>14</v>
      </c>
      <c r="D12" s="20">
        <v>4935</v>
      </c>
    </row>
    <row r="13" spans="2:4" x14ac:dyDescent="0.25">
      <c r="B13" s="19" t="s">
        <v>34</v>
      </c>
      <c r="C13" s="24">
        <v>15</v>
      </c>
      <c r="D13" s="20">
        <v>4660</v>
      </c>
    </row>
    <row r="14" spans="2:4" x14ac:dyDescent="0.25">
      <c r="B14" s="19" t="s">
        <v>35</v>
      </c>
      <c r="C14" s="24">
        <v>17</v>
      </c>
      <c r="D14" s="20">
        <v>4660</v>
      </c>
    </row>
    <row r="15" spans="2:4" x14ac:dyDescent="0.25">
      <c r="B15" s="19" t="s">
        <v>36</v>
      </c>
      <c r="C15" s="24">
        <v>18</v>
      </c>
      <c r="D15" s="20">
        <v>4210</v>
      </c>
    </row>
    <row r="16" spans="2:4" x14ac:dyDescent="0.25">
      <c r="B16" s="19" t="s">
        <v>37</v>
      </c>
      <c r="C16" s="24">
        <v>13</v>
      </c>
      <c r="D16" s="20">
        <v>5300</v>
      </c>
    </row>
    <row r="17" spans="2:4" x14ac:dyDescent="0.25">
      <c r="B17" s="19" t="s">
        <v>38</v>
      </c>
      <c r="C17" s="24">
        <v>13</v>
      </c>
      <c r="D17" s="20">
        <v>5900</v>
      </c>
    </row>
    <row r="18" spans="2:4" x14ac:dyDescent="0.25">
      <c r="B18" s="19" t="s">
        <v>39</v>
      </c>
      <c r="C18" s="24">
        <v>26</v>
      </c>
      <c r="D18" s="20">
        <v>2760</v>
      </c>
    </row>
    <row r="19" spans="2:4" x14ac:dyDescent="0.25">
      <c r="B19" s="19" t="s">
        <v>40</v>
      </c>
      <c r="C19" s="24">
        <v>15</v>
      </c>
      <c r="D19" s="20">
        <v>4660</v>
      </c>
    </row>
    <row r="20" spans="2:4" x14ac:dyDescent="0.25">
      <c r="B20" s="19" t="s">
        <v>41</v>
      </c>
      <c r="C20" s="24">
        <v>21</v>
      </c>
      <c r="D20" s="20">
        <v>3390</v>
      </c>
    </row>
    <row r="21" spans="2:4" x14ac:dyDescent="0.25">
      <c r="B21" s="19" t="s">
        <v>42</v>
      </c>
      <c r="C21" s="24">
        <v>18</v>
      </c>
      <c r="D21" s="20">
        <v>4315</v>
      </c>
    </row>
    <row r="22" spans="2:4" x14ac:dyDescent="0.25">
      <c r="B22" s="19" t="s">
        <v>43</v>
      </c>
      <c r="C22" s="24">
        <v>24</v>
      </c>
      <c r="D22" s="20">
        <v>2880</v>
      </c>
    </row>
    <row r="23" spans="2:4" x14ac:dyDescent="0.25">
      <c r="B23" s="19" t="s">
        <v>44</v>
      </c>
      <c r="C23" s="24">
        <v>16</v>
      </c>
      <c r="D23" s="20">
        <v>4295</v>
      </c>
    </row>
    <row r="24" spans="2:4" x14ac:dyDescent="0.25">
      <c r="B24" s="19" t="s">
        <v>45</v>
      </c>
      <c r="C24" s="24">
        <v>15</v>
      </c>
      <c r="D24" s="20">
        <v>4965</v>
      </c>
    </row>
    <row r="25" spans="2:4" x14ac:dyDescent="0.25">
      <c r="B25" s="19" t="s">
        <v>46</v>
      </c>
      <c r="C25" s="24">
        <v>18</v>
      </c>
      <c r="D25" s="20">
        <v>3805</v>
      </c>
    </row>
    <row r="26" spans="2:4" x14ac:dyDescent="0.25">
      <c r="B26" s="19" t="s">
        <v>47</v>
      </c>
      <c r="C26" s="24">
        <v>25</v>
      </c>
      <c r="D26" s="20">
        <v>2295</v>
      </c>
    </row>
    <row r="27" spans="2:4" x14ac:dyDescent="0.25">
      <c r="B27" s="19" t="s">
        <v>48</v>
      </c>
      <c r="C27" s="24">
        <v>17</v>
      </c>
      <c r="D27" s="20">
        <v>3640</v>
      </c>
    </row>
    <row r="28" spans="2:4" x14ac:dyDescent="0.25">
      <c r="B28" s="19" t="s">
        <v>49</v>
      </c>
      <c r="C28" s="24">
        <v>18</v>
      </c>
      <c r="D28" s="20">
        <v>3390</v>
      </c>
    </row>
    <row r="29" spans="2:4" x14ac:dyDescent="0.25">
      <c r="B29" s="19" t="s">
        <v>50</v>
      </c>
      <c r="C29" s="24">
        <v>13</v>
      </c>
      <c r="D29" s="20">
        <v>5000</v>
      </c>
    </row>
    <row r="30" spans="2:4" x14ac:dyDescent="0.25">
      <c r="B30" s="19" t="s">
        <v>51</v>
      </c>
      <c r="C30" s="24">
        <v>18</v>
      </c>
      <c r="D30" s="20">
        <v>3925</v>
      </c>
    </row>
    <row r="31" spans="2:4" x14ac:dyDescent="0.25">
      <c r="B31" s="19" t="s">
        <v>52</v>
      </c>
      <c r="C31" s="24">
        <v>19</v>
      </c>
      <c r="D31" s="20">
        <v>3355</v>
      </c>
    </row>
    <row r="32" spans="2:4" x14ac:dyDescent="0.25">
      <c r="B32" s="19" t="s">
        <v>53</v>
      </c>
      <c r="C32" s="24">
        <v>17</v>
      </c>
      <c r="D32" s="20">
        <v>4195</v>
      </c>
    </row>
    <row r="33" spans="2:4" x14ac:dyDescent="0.25">
      <c r="B33" s="19" t="s">
        <v>54</v>
      </c>
      <c r="C33" s="24">
        <v>20</v>
      </c>
      <c r="D33" s="20">
        <v>3340</v>
      </c>
    </row>
    <row r="34" spans="2:4" x14ac:dyDescent="0.25">
      <c r="B34" s="19" t="s">
        <v>55</v>
      </c>
      <c r="C34" s="24">
        <v>20</v>
      </c>
      <c r="D34" s="20">
        <v>3285</v>
      </c>
    </row>
    <row r="35" spans="2:4" x14ac:dyDescent="0.25">
      <c r="B35" s="19" t="s">
        <v>56</v>
      </c>
      <c r="C35" s="24">
        <v>20</v>
      </c>
      <c r="D35" s="20">
        <v>3345</v>
      </c>
    </row>
    <row r="36" spans="2:4" x14ac:dyDescent="0.25">
      <c r="B36" s="19" t="s">
        <v>57</v>
      </c>
      <c r="C36" s="24">
        <v>15</v>
      </c>
      <c r="D36" s="20">
        <v>4270</v>
      </c>
    </row>
    <row r="37" spans="2:4" x14ac:dyDescent="0.25">
      <c r="B37" s="19" t="s">
        <v>58</v>
      </c>
      <c r="C37" s="24">
        <v>16</v>
      </c>
      <c r="D37" s="20">
        <v>4315</v>
      </c>
    </row>
    <row r="38" spans="2:4" x14ac:dyDescent="0.25">
      <c r="B38" s="19" t="s">
        <v>59</v>
      </c>
      <c r="C38" s="24">
        <v>25</v>
      </c>
      <c r="D38" s="20">
        <v>3095</v>
      </c>
    </row>
    <row r="39" spans="2:4" x14ac:dyDescent="0.25">
      <c r="B39" s="19" t="s">
        <v>60</v>
      </c>
      <c r="C39" s="24">
        <v>28</v>
      </c>
      <c r="D39" s="20">
        <v>2805</v>
      </c>
    </row>
    <row r="40" spans="2:4" x14ac:dyDescent="0.25">
      <c r="B40" s="19" t="s">
        <v>61</v>
      </c>
      <c r="C40" s="24">
        <v>24</v>
      </c>
      <c r="D40" s="20">
        <v>2855</v>
      </c>
    </row>
    <row r="41" spans="2:4" x14ac:dyDescent="0.25">
      <c r="B41" s="19" t="s">
        <v>62</v>
      </c>
      <c r="C41" s="24">
        <v>21</v>
      </c>
      <c r="D41" s="20">
        <v>3575</v>
      </c>
    </row>
    <row r="42" spans="2:4" x14ac:dyDescent="0.25">
      <c r="B42" s="19" t="s">
        <v>63</v>
      </c>
      <c r="C42" s="24">
        <v>17</v>
      </c>
      <c r="D42" s="20">
        <v>3590</v>
      </c>
    </row>
    <row r="43" spans="2:4" x14ac:dyDescent="0.25">
      <c r="B43" s="19" t="s">
        <v>64</v>
      </c>
      <c r="C43" s="24">
        <v>23</v>
      </c>
      <c r="D43" s="20">
        <v>2570</v>
      </c>
    </row>
    <row r="44" spans="2:4" x14ac:dyDescent="0.25">
      <c r="B44" s="19" t="s">
        <v>65</v>
      </c>
      <c r="C44" s="24">
        <v>26</v>
      </c>
      <c r="D44" s="20">
        <v>2985</v>
      </c>
    </row>
    <row r="45" spans="2:4" x14ac:dyDescent="0.25">
      <c r="B45" s="19" t="s">
        <v>66</v>
      </c>
      <c r="C45" s="24">
        <v>19</v>
      </c>
      <c r="D45" s="20">
        <v>4120</v>
      </c>
    </row>
    <row r="46" spans="2:4" x14ac:dyDescent="0.25">
      <c r="B46" s="19" t="s">
        <v>67</v>
      </c>
      <c r="C46" s="24">
        <v>34</v>
      </c>
      <c r="D46" s="20">
        <v>3045</v>
      </c>
    </row>
    <row r="47" spans="2:4" x14ac:dyDescent="0.25">
      <c r="B47" s="21" t="s">
        <v>68</v>
      </c>
      <c r="C47" s="25">
        <v>20</v>
      </c>
      <c r="D47" s="22">
        <v>3690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topLeftCell="D1" workbookViewId="0">
      <selection activeCell="L20" sqref="L20"/>
    </sheetView>
  </sheetViews>
  <sheetFormatPr defaultRowHeight="15" x14ac:dyDescent="0.25"/>
  <cols>
    <col min="2" max="2" width="9.42578125" customWidth="1"/>
    <col min="3" max="3" width="11.42578125" customWidth="1"/>
    <col min="4" max="4" width="11.85546875" customWidth="1"/>
    <col min="10" max="10" width="9.42578125" bestFit="1" customWidth="1"/>
    <col min="12" max="12" width="26.5703125" bestFit="1" customWidth="1"/>
    <col min="13" max="13" width="12" customWidth="1"/>
    <col min="14" max="14" width="19.5703125" bestFit="1" customWidth="1"/>
    <col min="15" max="15" width="26.5703125" customWidth="1"/>
    <col min="16" max="16" width="12" customWidth="1"/>
    <col min="17" max="17" width="8.5703125" customWidth="1"/>
  </cols>
  <sheetData>
    <row r="2" spans="2:21" x14ac:dyDescent="0.25">
      <c r="B2" s="33" t="s">
        <v>73</v>
      </c>
      <c r="C2" s="34" t="s">
        <v>74</v>
      </c>
      <c r="D2" s="35" t="s">
        <v>75</v>
      </c>
      <c r="F2" s="50" t="s">
        <v>103</v>
      </c>
      <c r="G2" s="53" t="s">
        <v>99</v>
      </c>
      <c r="H2" s="54" t="s">
        <v>100</v>
      </c>
      <c r="I2" s="54" t="s">
        <v>101</v>
      </c>
      <c r="J2" s="55" t="s">
        <v>102</v>
      </c>
      <c r="K2" s="50" t="s">
        <v>104</v>
      </c>
      <c r="L2" s="53" t="s">
        <v>73</v>
      </c>
      <c r="M2" s="55" t="s">
        <v>100</v>
      </c>
      <c r="N2" s="53" t="s">
        <v>74</v>
      </c>
      <c r="O2" s="55" t="s">
        <v>100</v>
      </c>
      <c r="P2" s="53" t="s">
        <v>75</v>
      </c>
      <c r="Q2" s="55" t="s">
        <v>100</v>
      </c>
      <c r="S2" s="63"/>
      <c r="T2" s="54" t="s">
        <v>101</v>
      </c>
      <c r="U2" s="55" t="s">
        <v>102</v>
      </c>
    </row>
    <row r="3" spans="2:21" x14ac:dyDescent="0.25">
      <c r="B3" s="27">
        <v>13.5</v>
      </c>
      <c r="C3" s="28">
        <v>9.6</v>
      </c>
      <c r="D3" s="29">
        <v>11.6</v>
      </c>
      <c r="G3" s="56">
        <v>1</v>
      </c>
      <c r="H3" s="51">
        <v>1</v>
      </c>
      <c r="I3" s="29">
        <v>8.6999999999999993</v>
      </c>
      <c r="J3" s="52" t="s">
        <v>74</v>
      </c>
      <c r="L3" s="28">
        <v>11.5</v>
      </c>
      <c r="M3" s="51">
        <v>14.5</v>
      </c>
      <c r="N3" s="28">
        <v>8.6999999999999993</v>
      </c>
      <c r="O3" s="51">
        <v>1</v>
      </c>
      <c r="P3" s="28">
        <v>10.5</v>
      </c>
      <c r="Q3" s="51">
        <v>4</v>
      </c>
      <c r="T3" s="29">
        <v>10.5</v>
      </c>
      <c r="U3" s="52" t="s">
        <v>75</v>
      </c>
    </row>
    <row r="4" spans="2:21" x14ac:dyDescent="0.25">
      <c r="B4" s="27">
        <v>12.7</v>
      </c>
      <c r="C4" s="28">
        <v>9</v>
      </c>
      <c r="D4" s="29">
        <v>12</v>
      </c>
      <c r="G4" s="56">
        <v>2</v>
      </c>
      <c r="H4" s="51">
        <v>2</v>
      </c>
      <c r="I4" s="29">
        <v>9</v>
      </c>
      <c r="J4" s="52" t="s">
        <v>74</v>
      </c>
      <c r="L4" s="28">
        <v>11.9</v>
      </c>
      <c r="M4" s="51">
        <v>19</v>
      </c>
      <c r="N4" s="28">
        <v>9</v>
      </c>
      <c r="O4" s="51">
        <v>2</v>
      </c>
      <c r="P4" s="28">
        <v>10.7</v>
      </c>
      <c r="Q4" s="51">
        <v>5</v>
      </c>
      <c r="T4" s="29">
        <v>10.7</v>
      </c>
      <c r="U4" s="52" t="s">
        <v>75</v>
      </c>
    </row>
    <row r="5" spans="2:21" x14ac:dyDescent="0.25">
      <c r="B5" s="27">
        <v>11.9</v>
      </c>
      <c r="C5" s="28">
        <v>12.1</v>
      </c>
      <c r="D5" s="29">
        <v>10.9</v>
      </c>
      <c r="G5" s="56">
        <v>3</v>
      </c>
      <c r="H5" s="51">
        <v>3</v>
      </c>
      <c r="I5" s="29">
        <v>9.6</v>
      </c>
      <c r="J5" s="52" t="s">
        <v>74</v>
      </c>
      <c r="L5" s="28">
        <v>12</v>
      </c>
      <c r="M5" s="51">
        <v>22</v>
      </c>
      <c r="N5" s="28">
        <v>9.6</v>
      </c>
      <c r="O5" s="51">
        <v>3</v>
      </c>
      <c r="P5" s="28">
        <v>10.9</v>
      </c>
      <c r="Q5" s="51">
        <v>6</v>
      </c>
      <c r="T5" s="29">
        <v>10.9</v>
      </c>
      <c r="U5" s="52" t="s">
        <v>75</v>
      </c>
    </row>
    <row r="6" spans="2:21" x14ac:dyDescent="0.25">
      <c r="B6" s="27">
        <v>12</v>
      </c>
      <c r="C6" s="28">
        <v>12.5</v>
      </c>
      <c r="D6" s="29">
        <v>11.2</v>
      </c>
      <c r="G6" s="56">
        <v>4</v>
      </c>
      <c r="H6" s="51">
        <v>4</v>
      </c>
      <c r="I6" s="29">
        <v>10.5</v>
      </c>
      <c r="J6" s="52" t="s">
        <v>75</v>
      </c>
      <c r="L6" s="28">
        <v>12</v>
      </c>
      <c r="M6" s="51">
        <v>22</v>
      </c>
      <c r="N6" s="28">
        <v>11.2</v>
      </c>
      <c r="O6" s="51">
        <v>8</v>
      </c>
      <c r="P6" s="28">
        <v>11.2</v>
      </c>
      <c r="Q6" s="51">
        <v>8</v>
      </c>
      <c r="T6" s="29">
        <v>11.2</v>
      </c>
      <c r="U6" s="52" t="s">
        <v>75</v>
      </c>
    </row>
    <row r="7" spans="2:21" x14ac:dyDescent="0.25">
      <c r="B7" s="27">
        <v>13.4</v>
      </c>
      <c r="C7" s="28">
        <v>11.3</v>
      </c>
      <c r="D7" s="29">
        <v>11.4</v>
      </c>
      <c r="G7" s="56">
        <v>5</v>
      </c>
      <c r="H7" s="51">
        <v>5</v>
      </c>
      <c r="I7" s="29">
        <v>10.7</v>
      </c>
      <c r="J7" s="52" t="s">
        <v>75</v>
      </c>
      <c r="L7" s="28">
        <v>12.6</v>
      </c>
      <c r="M7" s="51">
        <v>29</v>
      </c>
      <c r="N7" s="28">
        <v>11.2</v>
      </c>
      <c r="O7" s="51">
        <v>8</v>
      </c>
      <c r="P7" s="28">
        <v>11.3</v>
      </c>
      <c r="Q7" s="51">
        <v>10.5</v>
      </c>
      <c r="T7" s="29">
        <v>11.3</v>
      </c>
      <c r="U7" s="52" t="s">
        <v>75</v>
      </c>
    </row>
    <row r="8" spans="2:21" x14ac:dyDescent="0.25">
      <c r="B8" s="27">
        <v>13.1</v>
      </c>
      <c r="C8" s="28">
        <v>11.2</v>
      </c>
      <c r="D8" s="29">
        <v>12</v>
      </c>
      <c r="G8" s="56">
        <v>6</v>
      </c>
      <c r="H8" s="51">
        <v>6</v>
      </c>
      <c r="I8" s="29">
        <v>10.9</v>
      </c>
      <c r="J8" s="52" t="s">
        <v>75</v>
      </c>
      <c r="L8" s="28">
        <v>12.7</v>
      </c>
      <c r="M8" s="51">
        <v>30</v>
      </c>
      <c r="N8" s="28">
        <v>11.3</v>
      </c>
      <c r="O8" s="51">
        <v>10.5</v>
      </c>
      <c r="P8" s="28">
        <v>11.4</v>
      </c>
      <c r="Q8" s="51">
        <v>12.5</v>
      </c>
      <c r="T8" s="29">
        <v>11.4</v>
      </c>
      <c r="U8" s="52" t="s">
        <v>75</v>
      </c>
    </row>
    <row r="9" spans="2:21" x14ac:dyDescent="0.25">
      <c r="B9" s="27">
        <v>13.9</v>
      </c>
      <c r="C9" s="28">
        <v>8.6999999999999993</v>
      </c>
      <c r="D9" s="29">
        <v>10.5</v>
      </c>
      <c r="G9" s="56">
        <v>7</v>
      </c>
      <c r="H9" s="51">
        <v>8</v>
      </c>
      <c r="I9" s="29">
        <v>11.2</v>
      </c>
      <c r="J9" s="52" t="s">
        <v>74</v>
      </c>
      <c r="L9" s="28">
        <v>13.1</v>
      </c>
      <c r="M9" s="51">
        <v>31</v>
      </c>
      <c r="N9" s="28">
        <v>11.4</v>
      </c>
      <c r="O9" s="51">
        <v>12.5</v>
      </c>
      <c r="P9" s="28">
        <v>11.5</v>
      </c>
      <c r="Q9" s="51">
        <v>14.5</v>
      </c>
      <c r="T9" s="29">
        <v>11.5</v>
      </c>
      <c r="U9" s="52" t="s">
        <v>75</v>
      </c>
    </row>
    <row r="10" spans="2:21" x14ac:dyDescent="0.25">
      <c r="B10" s="27">
        <v>11.5</v>
      </c>
      <c r="C10" s="28">
        <v>12</v>
      </c>
      <c r="D10" s="29">
        <v>10.7</v>
      </c>
      <c r="G10" s="56">
        <v>8</v>
      </c>
      <c r="H10" s="51">
        <v>8</v>
      </c>
      <c r="I10" s="29">
        <v>11.2</v>
      </c>
      <c r="J10" s="52" t="s">
        <v>74</v>
      </c>
      <c r="L10" s="28">
        <v>13.4</v>
      </c>
      <c r="M10" s="51">
        <v>32</v>
      </c>
      <c r="N10" s="28">
        <v>11.8</v>
      </c>
      <c r="O10" s="51">
        <v>18</v>
      </c>
      <c r="P10" s="28">
        <v>11.6</v>
      </c>
      <c r="Q10" s="51">
        <v>16.5</v>
      </c>
      <c r="T10" s="29">
        <v>11.6</v>
      </c>
      <c r="U10" s="52" t="s">
        <v>75</v>
      </c>
    </row>
    <row r="11" spans="2:21" x14ac:dyDescent="0.25">
      <c r="B11" s="27">
        <v>14.5</v>
      </c>
      <c r="C11" s="28">
        <v>11.4</v>
      </c>
      <c r="D11" s="29">
        <v>11.5</v>
      </c>
      <c r="G11" s="56">
        <v>9</v>
      </c>
      <c r="H11" s="51">
        <v>8</v>
      </c>
      <c r="I11" s="29">
        <v>11.2</v>
      </c>
      <c r="J11" s="52" t="s">
        <v>75</v>
      </c>
      <c r="L11" s="28">
        <v>13.5</v>
      </c>
      <c r="M11" s="51">
        <v>33</v>
      </c>
      <c r="N11" s="28">
        <v>12</v>
      </c>
      <c r="O11" s="51">
        <v>22</v>
      </c>
      <c r="P11" s="28">
        <v>11.6</v>
      </c>
      <c r="Q11" s="51">
        <v>16.5</v>
      </c>
      <c r="T11" s="29">
        <v>11.6</v>
      </c>
      <c r="U11" s="52" t="s">
        <v>75</v>
      </c>
    </row>
    <row r="12" spans="2:21" x14ac:dyDescent="0.25">
      <c r="B12" s="27">
        <v>12.6</v>
      </c>
      <c r="C12" s="28">
        <v>11.2</v>
      </c>
      <c r="D12" s="29">
        <v>11.3</v>
      </c>
      <c r="G12" s="56">
        <v>10</v>
      </c>
      <c r="H12" s="51">
        <v>10.5</v>
      </c>
      <c r="I12" s="29">
        <v>11.3</v>
      </c>
      <c r="J12" s="52" t="s">
        <v>74</v>
      </c>
      <c r="L12" s="28">
        <v>13.6</v>
      </c>
      <c r="M12" s="51">
        <v>34</v>
      </c>
      <c r="N12" s="28">
        <v>12.1</v>
      </c>
      <c r="O12" s="51">
        <v>25</v>
      </c>
      <c r="P12" s="28">
        <v>12</v>
      </c>
      <c r="Q12" s="51">
        <v>22</v>
      </c>
      <c r="T12" s="29">
        <v>12</v>
      </c>
      <c r="U12" s="52" t="s">
        <v>75</v>
      </c>
    </row>
    <row r="13" spans="2:21" x14ac:dyDescent="0.25">
      <c r="B13" s="27">
        <v>12</v>
      </c>
      <c r="C13" s="28">
        <v>12.4</v>
      </c>
      <c r="D13" s="29">
        <v>12.2</v>
      </c>
      <c r="G13" s="56">
        <v>11</v>
      </c>
      <c r="H13" s="51">
        <v>10.5</v>
      </c>
      <c r="I13" s="29">
        <v>11.3</v>
      </c>
      <c r="J13" s="52" t="s">
        <v>75</v>
      </c>
      <c r="L13" s="28">
        <v>13.9</v>
      </c>
      <c r="M13" s="51">
        <v>35</v>
      </c>
      <c r="N13" s="28">
        <v>12.4</v>
      </c>
      <c r="O13" s="51">
        <v>27</v>
      </c>
      <c r="P13" s="28">
        <v>12</v>
      </c>
      <c r="Q13" s="51">
        <v>22</v>
      </c>
      <c r="T13" s="29">
        <v>12</v>
      </c>
      <c r="U13" s="52" t="s">
        <v>75</v>
      </c>
    </row>
    <row r="14" spans="2:21" x14ac:dyDescent="0.25">
      <c r="B14" s="30">
        <v>13.6</v>
      </c>
      <c r="C14" s="31">
        <v>11.8</v>
      </c>
      <c r="D14" s="32">
        <v>11.6</v>
      </c>
      <c r="G14" s="56">
        <v>12</v>
      </c>
      <c r="H14" s="51">
        <v>12.5</v>
      </c>
      <c r="I14" s="29">
        <v>11.4</v>
      </c>
      <c r="J14" s="52" t="s">
        <v>74</v>
      </c>
      <c r="L14" s="31">
        <v>14.5</v>
      </c>
      <c r="M14" s="58">
        <v>36</v>
      </c>
      <c r="N14" s="31">
        <v>12.5</v>
      </c>
      <c r="O14" s="58">
        <v>28</v>
      </c>
      <c r="P14" s="31">
        <v>12.2</v>
      </c>
      <c r="Q14" s="58">
        <v>26</v>
      </c>
      <c r="T14" s="29">
        <v>12.2</v>
      </c>
      <c r="U14" s="52" t="s">
        <v>75</v>
      </c>
    </row>
    <row r="15" spans="2:21" ht="18" x14ac:dyDescent="0.35">
      <c r="G15" s="56">
        <v>13</v>
      </c>
      <c r="H15" s="51">
        <v>12.5</v>
      </c>
      <c r="I15" s="29">
        <v>11.4</v>
      </c>
      <c r="J15" s="52" t="s">
        <v>75</v>
      </c>
      <c r="L15" s="60" t="s">
        <v>109</v>
      </c>
      <c r="M15" s="61">
        <f>SUM(M3:M14)</f>
        <v>337.5</v>
      </c>
      <c r="N15" s="60" t="s">
        <v>110</v>
      </c>
      <c r="O15" s="61">
        <f>SUM(O3:O14)</f>
        <v>165</v>
      </c>
      <c r="P15" s="60" t="s">
        <v>111</v>
      </c>
      <c r="Q15" s="61">
        <f>SUM(Q3:Q14)</f>
        <v>163.5</v>
      </c>
      <c r="R15" s="15">
        <f>M15+O15+Q15</f>
        <v>666</v>
      </c>
      <c r="T15" s="29">
        <v>11.5</v>
      </c>
      <c r="U15" s="52" t="s">
        <v>73</v>
      </c>
    </row>
    <row r="16" spans="2:21" ht="18" x14ac:dyDescent="0.35">
      <c r="G16" s="56">
        <v>14</v>
      </c>
      <c r="H16" s="51">
        <v>14.5</v>
      </c>
      <c r="I16" s="29">
        <v>11.5</v>
      </c>
      <c r="J16" s="52" t="s">
        <v>73</v>
      </c>
      <c r="L16" s="62" t="s">
        <v>105</v>
      </c>
      <c r="M16" s="59" t="s">
        <v>106</v>
      </c>
      <c r="N16" s="62" t="s">
        <v>105</v>
      </c>
      <c r="O16" s="59" t="s">
        <v>107</v>
      </c>
      <c r="P16" s="62" t="s">
        <v>105</v>
      </c>
      <c r="Q16" s="59" t="s">
        <v>108</v>
      </c>
      <c r="T16" s="29">
        <v>11.9</v>
      </c>
      <c r="U16" s="52" t="s">
        <v>73</v>
      </c>
    </row>
    <row r="17" spans="7:21" x14ac:dyDescent="0.25">
      <c r="G17" s="56">
        <v>15</v>
      </c>
      <c r="H17" s="51">
        <v>14.5</v>
      </c>
      <c r="I17" s="29">
        <v>11.5</v>
      </c>
      <c r="J17" s="52" t="s">
        <v>75</v>
      </c>
      <c r="T17" s="29">
        <v>12</v>
      </c>
      <c r="U17" s="52" t="s">
        <v>73</v>
      </c>
    </row>
    <row r="18" spans="7:21" x14ac:dyDescent="0.25">
      <c r="G18" s="56">
        <v>16</v>
      </c>
      <c r="H18" s="51">
        <v>16.5</v>
      </c>
      <c r="I18" s="29">
        <v>11.6</v>
      </c>
      <c r="J18" s="52" t="s">
        <v>75</v>
      </c>
      <c r="T18" s="29">
        <v>12</v>
      </c>
      <c r="U18" s="52" t="s">
        <v>73</v>
      </c>
    </row>
    <row r="19" spans="7:21" x14ac:dyDescent="0.25">
      <c r="G19" s="56">
        <v>17</v>
      </c>
      <c r="H19" s="51">
        <v>16.5</v>
      </c>
      <c r="I19" s="29">
        <v>11.6</v>
      </c>
      <c r="J19" s="52" t="s">
        <v>75</v>
      </c>
      <c r="T19" s="29">
        <v>12.6</v>
      </c>
      <c r="U19" s="52" t="s">
        <v>73</v>
      </c>
    </row>
    <row r="20" spans="7:21" x14ac:dyDescent="0.25">
      <c r="G20" s="56">
        <v>18</v>
      </c>
      <c r="H20" s="51">
        <v>18</v>
      </c>
      <c r="I20" s="29">
        <v>11.8</v>
      </c>
      <c r="J20" s="52" t="s">
        <v>74</v>
      </c>
      <c r="T20" s="29">
        <v>12.7</v>
      </c>
      <c r="U20" s="52" t="s">
        <v>73</v>
      </c>
    </row>
    <row r="21" spans="7:21" ht="15.75" x14ac:dyDescent="0.25">
      <c r="G21" s="56">
        <v>19</v>
      </c>
      <c r="H21" s="51">
        <v>19</v>
      </c>
      <c r="I21" s="29">
        <v>11.9</v>
      </c>
      <c r="J21" s="52" t="s">
        <v>73</v>
      </c>
      <c r="L21" s="64" t="s">
        <v>112</v>
      </c>
      <c r="O21" s="64"/>
      <c r="T21" s="29">
        <v>13.1</v>
      </c>
      <c r="U21" s="52" t="s">
        <v>73</v>
      </c>
    </row>
    <row r="22" spans="7:21" x14ac:dyDescent="0.25">
      <c r="G22" s="56">
        <v>20</v>
      </c>
      <c r="H22" s="51">
        <v>22</v>
      </c>
      <c r="I22" s="29">
        <v>12</v>
      </c>
      <c r="J22" s="52" t="s">
        <v>73</v>
      </c>
      <c r="T22" s="29">
        <v>13.4</v>
      </c>
      <c r="U22" s="52" t="s">
        <v>73</v>
      </c>
    </row>
    <row r="23" spans="7:21" x14ac:dyDescent="0.25">
      <c r="G23" s="56">
        <v>21</v>
      </c>
      <c r="H23" s="51">
        <v>22</v>
      </c>
      <c r="I23" s="29">
        <v>12</v>
      </c>
      <c r="J23" s="52" t="s">
        <v>73</v>
      </c>
      <c r="L23" s="65" t="s">
        <v>113</v>
      </c>
      <c r="O23" s="65"/>
      <c r="T23" s="29">
        <v>13.5</v>
      </c>
      <c r="U23" s="52" t="s">
        <v>73</v>
      </c>
    </row>
    <row r="24" spans="7:21" ht="15.75" thickBot="1" x14ac:dyDescent="0.3">
      <c r="G24" s="56">
        <v>22</v>
      </c>
      <c r="H24" s="51">
        <v>22</v>
      </c>
      <c r="I24" s="29">
        <v>12</v>
      </c>
      <c r="J24" s="52" t="s">
        <v>74</v>
      </c>
      <c r="T24" s="29">
        <v>13.6</v>
      </c>
      <c r="U24" s="52" t="s">
        <v>73</v>
      </c>
    </row>
    <row r="25" spans="7:21" x14ac:dyDescent="0.25">
      <c r="G25" s="56">
        <v>23</v>
      </c>
      <c r="H25" s="51">
        <v>22</v>
      </c>
      <c r="I25" s="29">
        <v>12</v>
      </c>
      <c r="J25" s="52" t="s">
        <v>75</v>
      </c>
      <c r="L25" s="66" t="s">
        <v>114</v>
      </c>
      <c r="M25" s="67" t="s">
        <v>115</v>
      </c>
      <c r="T25" s="29">
        <v>13.9</v>
      </c>
      <c r="U25" s="52" t="s">
        <v>73</v>
      </c>
    </row>
    <row r="26" spans="7:21" x14ac:dyDescent="0.25">
      <c r="G26" s="56">
        <v>24</v>
      </c>
      <c r="H26" s="51">
        <v>22</v>
      </c>
      <c r="I26" s="29">
        <v>12</v>
      </c>
      <c r="J26" s="52" t="s">
        <v>75</v>
      </c>
      <c r="L26" s="68" t="s">
        <v>116</v>
      </c>
      <c r="M26" s="69">
        <v>15.077983725135621</v>
      </c>
      <c r="T26" s="29">
        <v>14.5</v>
      </c>
      <c r="U26" s="52" t="s">
        <v>73</v>
      </c>
    </row>
    <row r="27" spans="7:21" x14ac:dyDescent="0.25">
      <c r="G27" s="56">
        <v>25</v>
      </c>
      <c r="H27" s="51">
        <v>25</v>
      </c>
      <c r="I27" s="29">
        <v>12.1</v>
      </c>
      <c r="J27" s="52" t="s">
        <v>74</v>
      </c>
      <c r="L27" s="68" t="s">
        <v>117</v>
      </c>
      <c r="M27" s="69">
        <v>2</v>
      </c>
      <c r="T27" s="29">
        <v>8.6999999999999993</v>
      </c>
      <c r="U27" s="52" t="s">
        <v>74</v>
      </c>
    </row>
    <row r="28" spans="7:21" ht="15.75" thickBot="1" x14ac:dyDescent="0.3">
      <c r="G28" s="56">
        <v>26</v>
      </c>
      <c r="H28" s="51">
        <v>26</v>
      </c>
      <c r="I28" s="29">
        <v>12.2</v>
      </c>
      <c r="J28" s="52" t="s">
        <v>75</v>
      </c>
      <c r="L28" s="70" t="s">
        <v>118</v>
      </c>
      <c r="M28" s="71">
        <v>5.3193361376355024E-4</v>
      </c>
      <c r="T28" s="29">
        <v>9</v>
      </c>
      <c r="U28" s="52" t="s">
        <v>74</v>
      </c>
    </row>
    <row r="29" spans="7:21" x14ac:dyDescent="0.25">
      <c r="G29" s="56">
        <v>27</v>
      </c>
      <c r="H29" s="51">
        <v>27</v>
      </c>
      <c r="I29" s="29">
        <v>12.4</v>
      </c>
      <c r="J29" s="52" t="s">
        <v>74</v>
      </c>
      <c r="T29" s="29">
        <v>9.6</v>
      </c>
      <c r="U29" s="52" t="s">
        <v>74</v>
      </c>
    </row>
    <row r="30" spans="7:21" x14ac:dyDescent="0.25">
      <c r="G30" s="56">
        <v>28</v>
      </c>
      <c r="H30" s="51">
        <v>28</v>
      </c>
      <c r="I30" s="29">
        <v>12.5</v>
      </c>
      <c r="J30" s="52" t="s">
        <v>74</v>
      </c>
      <c r="L30" s="45" t="s">
        <v>119</v>
      </c>
      <c r="M30">
        <f>CHIDIST(M26,2)</f>
        <v>5.3193361376355024E-4</v>
      </c>
      <c r="T30" s="29">
        <v>11.2</v>
      </c>
      <c r="U30" s="52" t="s">
        <v>74</v>
      </c>
    </row>
    <row r="31" spans="7:21" x14ac:dyDescent="0.25">
      <c r="G31" s="56">
        <v>29</v>
      </c>
      <c r="H31" s="51">
        <v>29</v>
      </c>
      <c r="I31" s="29">
        <v>12.6</v>
      </c>
      <c r="J31" s="52" t="s">
        <v>73</v>
      </c>
      <c r="T31" s="29">
        <v>11.2</v>
      </c>
      <c r="U31" s="52" t="s">
        <v>74</v>
      </c>
    </row>
    <row r="32" spans="7:21" x14ac:dyDescent="0.25">
      <c r="G32" s="56">
        <v>30</v>
      </c>
      <c r="H32" s="51">
        <v>30</v>
      </c>
      <c r="I32" s="29">
        <v>12.7</v>
      </c>
      <c r="J32" s="52" t="s">
        <v>73</v>
      </c>
      <c r="T32" s="29">
        <v>11.3</v>
      </c>
      <c r="U32" s="52" t="s">
        <v>74</v>
      </c>
    </row>
    <row r="33" spans="7:21" x14ac:dyDescent="0.25">
      <c r="G33" s="56">
        <v>31</v>
      </c>
      <c r="H33" s="51">
        <v>31</v>
      </c>
      <c r="I33" s="29">
        <v>13.1</v>
      </c>
      <c r="J33" s="52" t="s">
        <v>73</v>
      </c>
      <c r="T33" s="29">
        <v>11.4</v>
      </c>
      <c r="U33" s="52" t="s">
        <v>74</v>
      </c>
    </row>
    <row r="34" spans="7:21" x14ac:dyDescent="0.25">
      <c r="G34" s="56">
        <v>32</v>
      </c>
      <c r="H34" s="51">
        <v>32</v>
      </c>
      <c r="I34" s="29">
        <v>13.4</v>
      </c>
      <c r="J34" s="52" t="s">
        <v>73</v>
      </c>
      <c r="T34" s="29">
        <v>11.8</v>
      </c>
      <c r="U34" s="52" t="s">
        <v>74</v>
      </c>
    </row>
    <row r="35" spans="7:21" x14ac:dyDescent="0.25">
      <c r="G35" s="56">
        <v>33</v>
      </c>
      <c r="H35" s="51">
        <v>33</v>
      </c>
      <c r="I35" s="29">
        <v>13.5</v>
      </c>
      <c r="J35" s="52" t="s">
        <v>73</v>
      </c>
      <c r="T35" s="29">
        <v>12</v>
      </c>
      <c r="U35" s="52" t="s">
        <v>74</v>
      </c>
    </row>
    <row r="36" spans="7:21" x14ac:dyDescent="0.25">
      <c r="G36" s="56">
        <v>34</v>
      </c>
      <c r="H36" s="51">
        <v>34</v>
      </c>
      <c r="I36" s="29">
        <v>13.6</v>
      </c>
      <c r="J36" s="52" t="s">
        <v>73</v>
      </c>
      <c r="T36" s="29">
        <v>12.1</v>
      </c>
      <c r="U36" s="52" t="s">
        <v>74</v>
      </c>
    </row>
    <row r="37" spans="7:21" x14ac:dyDescent="0.25">
      <c r="G37" s="56">
        <v>35</v>
      </c>
      <c r="H37" s="51">
        <v>35</v>
      </c>
      <c r="I37" s="29">
        <v>13.9</v>
      </c>
      <c r="J37" s="52" t="s">
        <v>73</v>
      </c>
      <c r="T37" s="29">
        <v>12.4</v>
      </c>
      <c r="U37" s="52" t="s">
        <v>74</v>
      </c>
    </row>
    <row r="38" spans="7:21" x14ac:dyDescent="0.25">
      <c r="G38" s="57">
        <v>36</v>
      </c>
      <c r="H38" s="58">
        <v>36</v>
      </c>
      <c r="I38" s="32">
        <v>14.5</v>
      </c>
      <c r="J38" s="59" t="s">
        <v>73</v>
      </c>
      <c r="T38" s="32">
        <v>12.5</v>
      </c>
      <c r="U38" s="59" t="s">
        <v>74</v>
      </c>
    </row>
    <row r="39" spans="7:21" x14ac:dyDescent="0.25">
      <c r="H39" s="15">
        <f>SUM(H3:H38)</f>
        <v>666</v>
      </c>
    </row>
  </sheetData>
  <sortState ref="T3:U38">
    <sortCondition ref="U3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RESP_Exercício_01</vt:lpstr>
      <vt:lpstr>RESP_Exercício_02</vt:lpstr>
      <vt:lpstr>Plan1</vt:lpstr>
      <vt:lpstr>Exercício_02</vt:lpstr>
      <vt:lpstr>Exercício_03</vt:lpstr>
      <vt:lpstr>RESP_Exercício_04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2011-07-02T17:07:04Z</dcterms:modified>
</cp:coreProperties>
</file>