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657" activeTab="4"/>
  </bookViews>
  <sheets>
    <sheet name="Ocorrências" sheetId="12" r:id="rId1"/>
    <sheet name="Mídia de Entrada" sheetId="13" r:id="rId2"/>
    <sheet name="Ranking de Atendimento" sheetId="15" r:id="rId3"/>
    <sheet name="Atend2007" sheetId="16" r:id="rId4"/>
    <sheet name="Formas de conhec e escol" sheetId="17" r:id="rId5"/>
    <sheet name="Organograma" sheetId="10" r:id="rId6"/>
    <sheet name="Processos" sheetId="11" r:id="rId7"/>
  </sheets>
  <calcPr calcId="125725"/>
</workbook>
</file>

<file path=xl/calcChain.xml><?xml version="1.0" encoding="utf-8"?>
<calcChain xmlns="http://schemas.openxmlformats.org/spreadsheetml/2006/main">
  <c r="G8" i="13"/>
  <c r="G7"/>
  <c r="G6"/>
  <c r="G5"/>
  <c r="G3"/>
  <c r="F8"/>
  <c r="F7"/>
  <c r="F6"/>
  <c r="F5"/>
  <c r="F4"/>
  <c r="F3"/>
  <c r="G27" i="12"/>
  <c r="B24"/>
  <c r="C24"/>
  <c r="D24"/>
  <c r="E24"/>
  <c r="F24"/>
  <c r="G23"/>
  <c r="G24" s="1"/>
  <c r="G22"/>
  <c r="F25"/>
  <c r="C34" i="16"/>
  <c r="D70"/>
  <c r="D68"/>
  <c r="C68"/>
  <c r="D34"/>
  <c r="D12"/>
  <c r="D11"/>
  <c r="D13"/>
  <c r="D2"/>
  <c r="D18"/>
  <c r="D19"/>
  <c r="D21"/>
  <c r="D22"/>
  <c r="D1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37"/>
  <c r="D3"/>
  <c r="D4"/>
  <c r="D5"/>
  <c r="D6"/>
  <c r="D7"/>
  <c r="D8"/>
  <c r="D9"/>
  <c r="D10"/>
  <c r="D14"/>
  <c r="D15"/>
  <c r="D16"/>
  <c r="D17"/>
  <c r="D20"/>
  <c r="D23"/>
  <c r="D24"/>
  <c r="D25"/>
  <c r="D26"/>
  <c r="D27"/>
  <c r="D28"/>
  <c r="D29"/>
  <c r="D30"/>
  <c r="D31"/>
  <c r="D32"/>
  <c r="D33"/>
  <c r="E25" i="12"/>
  <c r="C25"/>
  <c r="D25"/>
  <c r="F4" i="15"/>
  <c r="F5"/>
  <c r="F7"/>
  <c r="F6"/>
  <c r="F8"/>
  <c r="F3"/>
  <c r="C16" i="12"/>
  <c r="D16"/>
  <c r="G16"/>
  <c r="B16"/>
  <c r="I9"/>
  <c r="I8"/>
  <c r="I15"/>
  <c r="I3"/>
  <c r="E14"/>
  <c r="E13"/>
  <c r="F13"/>
  <c r="F14"/>
  <c r="H14"/>
  <c r="H16" s="1"/>
  <c r="G25" l="1"/>
  <c r="I10"/>
  <c r="G7" i="15"/>
  <c r="G8"/>
  <c r="G5"/>
  <c r="G4"/>
  <c r="G3"/>
  <c r="G6"/>
  <c r="E16" i="12"/>
  <c r="F16"/>
  <c r="I13"/>
  <c r="I14"/>
  <c r="I16" l="1"/>
</calcChain>
</file>

<file path=xl/sharedStrings.xml><?xml version="1.0" encoding="utf-8"?>
<sst xmlns="http://schemas.openxmlformats.org/spreadsheetml/2006/main" count="142" uniqueCount="127">
  <si>
    <t>Telefone</t>
  </si>
  <si>
    <t>Pessoalmente</t>
  </si>
  <si>
    <t>Carta</t>
  </si>
  <si>
    <t>Fax</t>
  </si>
  <si>
    <t>Total</t>
  </si>
  <si>
    <t>Sugestões</t>
  </si>
  <si>
    <t>Elogios</t>
  </si>
  <si>
    <t>MÍDIA</t>
  </si>
  <si>
    <t>Outros</t>
  </si>
  <si>
    <t>Gráfico em pizza dos totais</t>
  </si>
  <si>
    <t>Abertos</t>
  </si>
  <si>
    <t>Solucionados</t>
  </si>
  <si>
    <t>Totais</t>
  </si>
  <si>
    <t>Denúncias graves</t>
  </si>
  <si>
    <t>*</t>
  </si>
  <si>
    <t>Pendentes</t>
  </si>
  <si>
    <t>Ano</t>
  </si>
  <si>
    <t>Solucionados (%)</t>
  </si>
  <si>
    <t>Perturbação do silêncio</t>
  </si>
  <si>
    <t>* 2003, refere-se aos três últimos meses do ano, com a nova sede.</t>
  </si>
  <si>
    <t>Protocolos (processos) abertos x Solucionados</t>
  </si>
  <si>
    <t>Outro método utilizado durante as duas gestões passadas para a obtenção ilegal de vantagens pelos servidores era o desaparecimento de processos administrativos. Em uma ampla investigação realizada em 2002, a Ouvidoria constatou o desaparecimento de mais de 43 mil processos das administrações regionais, e boa parte daqueles localizados posteriormente envolveram estavam relacionados a prática de corrupção.</t>
  </si>
  <si>
    <t>Em atendimento às recomendações da Ouvidoria, foi editada a Portaria 382/2002, da Secretaria de Gestão Pública, que criou novos procedimentos que indicam exatamente a última tramitação dos processos pelo sistema, citando, inclusive, o nome do servidor responsável. Com isso, estabeleceu-se maior controle e impediu-se a prática de novos delitos.</t>
  </si>
  <si>
    <t>* 2004 tem o total (2001-2004), 2003 também</t>
  </si>
  <si>
    <t>Distribuição dos casos</t>
  </si>
  <si>
    <t>Subprefeituras (PSIU)</t>
  </si>
  <si>
    <t>Secretarias, empresas e autarquias (ILUME)</t>
  </si>
  <si>
    <t>Protocolos gerados</t>
  </si>
  <si>
    <t>Total anual de ocorrências (reclamações, solicitações, denúncias, sugestões e elogios</t>
  </si>
  <si>
    <t>Total de participação</t>
  </si>
  <si>
    <t>Elogios, sugestões e denúncias graves</t>
  </si>
  <si>
    <t>Natureza</t>
  </si>
  <si>
    <t>Iluminação Pública</t>
  </si>
  <si>
    <t>Jardinagem</t>
  </si>
  <si>
    <t>Qualidade no Atendimento</t>
  </si>
  <si>
    <t>Buraco em Via Pública</t>
  </si>
  <si>
    <t>Comércio Irregular</t>
  </si>
  <si>
    <t>Gráfico em barras horizontais somadas com a porcentagem como rótulo</t>
  </si>
  <si>
    <t>Os problemas mais reclamados entre 2004 - 2007</t>
  </si>
  <si>
    <t>Totais (%)</t>
  </si>
  <si>
    <t>Sec. de Serviços</t>
  </si>
  <si>
    <t>Sec. de Saúde</t>
  </si>
  <si>
    <t>SPTrans</t>
  </si>
  <si>
    <t>Sec. de Coord. das Subs</t>
  </si>
  <si>
    <t>CET</t>
  </si>
  <si>
    <t>Sec. de Finanças</t>
  </si>
  <si>
    <t>Sec. de Educação</t>
  </si>
  <si>
    <t>Sec. de Gestão</t>
  </si>
  <si>
    <t>Sec. de Assist. e Desenv. Social</t>
  </si>
  <si>
    <t>Ouvidoria Geral de São Paulo</t>
  </si>
  <si>
    <t>Sec. de Infra-estrutura Urbana e Obras</t>
  </si>
  <si>
    <t>Sec. de Governo Municipal</t>
  </si>
  <si>
    <t>Sec. Esp. para Participação e Parceria</t>
  </si>
  <si>
    <t>Sec. dos Transportes</t>
  </si>
  <si>
    <t>Serviço Funerário de São Paulo</t>
  </si>
  <si>
    <t>Sec. de Cultura</t>
  </si>
  <si>
    <t>Sec. de Habitação</t>
  </si>
  <si>
    <t>Comp. Metropolitana de Habitação</t>
  </si>
  <si>
    <t>Sec. dos Negócios Jurídicos</t>
  </si>
  <si>
    <t>Sec. do Verde e do Meio Ambiente</t>
  </si>
  <si>
    <t>Sec. do Trabalho</t>
  </si>
  <si>
    <t>Sec. de Esportes, Lazer e Recreação</t>
  </si>
  <si>
    <t>Supervisão Geral de Abastecimento</t>
  </si>
  <si>
    <t>Instituto de Previdência do Município</t>
  </si>
  <si>
    <t>Hospital do Servidor Público</t>
  </si>
  <si>
    <t>Conselho Mun. dos Direitos Humanos</t>
  </si>
  <si>
    <t>Comp. de Processamento de Dados</t>
  </si>
  <si>
    <t>Sec. de Planejamento</t>
  </si>
  <si>
    <t>São Paulo Turismo</t>
  </si>
  <si>
    <t>Empresa Municipal de Urbanização</t>
  </si>
  <si>
    <t>Com. Municipal de Direitos Humanos</t>
  </si>
  <si>
    <t>Administração Regional de Saúde - NS do Ó/ Santana/ Tucuruvi</t>
  </si>
  <si>
    <t>Sec. Especial da Pessoa com Deficiência e Mobilidade Reduzida</t>
  </si>
  <si>
    <t>Sé</t>
  </si>
  <si>
    <t>Pirituba/ Jaraguá</t>
  </si>
  <si>
    <t>Lapa</t>
  </si>
  <si>
    <t>Butantã</t>
  </si>
  <si>
    <t>Vila Mariana</t>
  </si>
  <si>
    <t>Itaquera</t>
  </si>
  <si>
    <t>Penha</t>
  </si>
  <si>
    <t>Santana/ Tucuruvi</t>
  </si>
  <si>
    <t>Pinheiros</t>
  </si>
  <si>
    <t>Moóca</t>
  </si>
  <si>
    <t>Casa Verde/ Cachoeirinha</t>
  </si>
  <si>
    <t>Capela do Socorro</t>
  </si>
  <si>
    <t>Santo Amaro</t>
  </si>
  <si>
    <t>Freguesia/ Brasilândia</t>
  </si>
  <si>
    <t>Vila Prudente/ Sapopemba</t>
  </si>
  <si>
    <t>Cidade Ademar</t>
  </si>
  <si>
    <t>Ipiranga</t>
  </si>
  <si>
    <t>M’Boi Mirim</t>
  </si>
  <si>
    <t>Campo Limpo</t>
  </si>
  <si>
    <t>Jaçanã/ Tremembé</t>
  </si>
  <si>
    <t>Vila Maria/ Vila Guilherme</t>
  </si>
  <si>
    <t>Jabaquara</t>
  </si>
  <si>
    <t>São Mateus</t>
  </si>
  <si>
    <t>Itaim Paulista</t>
  </si>
  <si>
    <t>Aricanduva/ Vila Formosa</t>
  </si>
  <si>
    <t>São Miguel Paulista</t>
  </si>
  <si>
    <t>Ermelino Matarazzo</t>
  </si>
  <si>
    <t>Guaianases</t>
  </si>
  <si>
    <t>Parelheiros</t>
  </si>
  <si>
    <t>Perus</t>
  </si>
  <si>
    <t>Cidade Tiradentes</t>
  </si>
  <si>
    <t>Prazo médio de resolução de casos (dias)</t>
  </si>
  <si>
    <t>Total (%)</t>
  </si>
  <si>
    <t>Outros (e-mail, ofício, matéria na mídia)</t>
  </si>
  <si>
    <t>Mídia de entrada no período 2004 - 2007</t>
  </si>
  <si>
    <t>Relatório Anual 2005, p.27</t>
  </si>
  <si>
    <t>Telefone 156</t>
  </si>
  <si>
    <t>Informado por um servidor</t>
  </si>
  <si>
    <t>Internet</t>
  </si>
  <si>
    <t>Através de outro munícipe</t>
  </si>
  <si>
    <t>Visualização de Cartazes da Ouvidoria</t>
  </si>
  <si>
    <t>TV ou Rádio</t>
  </si>
  <si>
    <t>Jornal ou Revista</t>
  </si>
  <si>
    <t>Praça de Atendimento da Subprefeitura</t>
  </si>
  <si>
    <t>Formas de conhecimento</t>
  </si>
  <si>
    <t>Escolaridade</t>
  </si>
  <si>
    <t>Ensino fundamental completo</t>
  </si>
  <si>
    <t>Ensino fudamental incompleto</t>
  </si>
  <si>
    <t>Ensino médio incompleto</t>
  </si>
  <si>
    <t>Ensino superior completo</t>
  </si>
  <si>
    <t>Ensino superior incompleto</t>
  </si>
  <si>
    <t>Ensino médio completo</t>
  </si>
  <si>
    <t>Analfabeto ou sem instrução</t>
  </si>
  <si>
    <t>Não informou</t>
  </si>
</sst>
</file>

<file path=xl/styles.xml><?xml version="1.0" encoding="utf-8"?>
<styleSheet xmlns="http://schemas.openxmlformats.org/spreadsheetml/2006/main">
  <fonts count="20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2"/>
      <color indexed="8"/>
      <name val="Times New Roman"/>
      <family val="1"/>
    </font>
    <font>
      <sz val="11"/>
      <color indexed="8"/>
      <name val="Calibri"/>
      <family val="2"/>
    </font>
    <font>
      <sz val="9"/>
      <color indexed="8"/>
      <name val="Symbol"/>
      <family val="1"/>
      <charset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4" borderId="0" applyNumberFormat="0" applyBorder="0" applyAlignment="0" applyProtection="0"/>
    <xf numFmtId="0" fontId="3" fillId="16" borderId="1" applyNumberFormat="0" applyAlignment="0" applyProtection="0"/>
    <xf numFmtId="0" fontId="4" fillId="17" borderId="2" applyNumberFormat="0" applyAlignment="0" applyProtection="0"/>
    <xf numFmtId="0" fontId="5" fillId="0" borderId="3" applyNumberFormat="0" applyFill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21" borderId="0" applyNumberFormat="0" applyBorder="0" applyAlignment="0" applyProtection="0"/>
    <xf numFmtId="0" fontId="6" fillId="7" borderId="1" applyNumberFormat="0" applyAlignment="0" applyProtection="0"/>
    <xf numFmtId="0" fontId="7" fillId="3" borderId="0" applyNumberFormat="0" applyBorder="0" applyAlignment="0" applyProtection="0"/>
    <xf numFmtId="0" fontId="8" fillId="22" borderId="0" applyNumberFormat="0" applyBorder="0" applyAlignment="0" applyProtection="0"/>
    <xf numFmtId="0" fontId="18" fillId="23" borderId="4" applyNumberFormat="0" applyAlignment="0" applyProtection="0"/>
    <xf numFmtId="0" fontId="9" fillId="16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9" fontId="18" fillId="0" borderId="0" applyFont="0" applyFill="0" applyBorder="0" applyAlignment="0" applyProtection="0"/>
  </cellStyleXfs>
  <cellXfs count="66">
    <xf numFmtId="0" fontId="0" fillId="0" borderId="0" xfId="0"/>
    <xf numFmtId="0" fontId="0" fillId="0" borderId="10" xfId="0" applyBorder="1"/>
    <xf numFmtId="0" fontId="17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18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18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 indent="5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18" fillId="0" borderId="0" xfId="0" applyFont="1" applyBorder="1" applyAlignment="1">
      <alignment vertical="top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21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20" xfId="0" applyFont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29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8" fillId="0" borderId="3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27" xfId="0" applyBorder="1" applyAlignment="1">
      <alignment horizontal="center" vertical="center" wrapText="1"/>
    </xf>
    <xf numFmtId="0" fontId="0" fillId="0" borderId="25" xfId="0" applyBorder="1"/>
    <xf numFmtId="0" fontId="0" fillId="0" borderId="28" xfId="0" applyBorder="1"/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0" applyNumberFormat="1"/>
    <xf numFmtId="12" fontId="0" fillId="0" borderId="0" xfId="0" applyNumberFormat="1"/>
    <xf numFmtId="1" fontId="0" fillId="0" borderId="0" xfId="0" applyNumberFormat="1"/>
    <xf numFmtId="1" fontId="0" fillId="24" borderId="0" xfId="0" applyNumberFormat="1" applyFill="1"/>
    <xf numFmtId="9" fontId="0" fillId="0" borderId="18" xfId="42" applyFont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NumberForma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8" fillId="0" borderId="18" xfId="0" applyNumberFormat="1" applyFont="1" applyBorder="1" applyAlignment="1">
      <alignment horizontal="center" vertical="center" wrapText="1"/>
    </xf>
    <xf numFmtId="0" fontId="0" fillId="0" borderId="18" xfId="0" applyNumberFormat="1" applyBorder="1" applyAlignment="1">
      <alignment horizontal="center" vertical="center" wrapText="1"/>
    </xf>
    <xf numFmtId="9" fontId="18" fillId="0" borderId="18" xfId="42" applyFont="1" applyBorder="1" applyAlignment="1">
      <alignment horizontal="center" vertical="center" wrapText="1"/>
    </xf>
    <xf numFmtId="9" fontId="0" fillId="0" borderId="18" xfId="42" applyFont="1" applyBorder="1" applyAlignment="1">
      <alignment horizontal="center" vertical="center" wrapText="1"/>
    </xf>
    <xf numFmtId="0" fontId="0" fillId="0" borderId="18" xfId="0" applyBorder="1"/>
    <xf numFmtId="0" fontId="0" fillId="0" borderId="18" xfId="0" applyNumberFormat="1" applyBorder="1"/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Neutra" xfId="31" builtinId="28" customBuiltin="1"/>
    <cellStyle name="Normal" xfId="0" builtinId="0"/>
    <cellStyle name="Nota" xfId="32" builtinId="10" customBuiltin="1"/>
    <cellStyle name="Porcentagem" xfId="42" builtinId="5"/>
    <cellStyle name="Saída" xfId="33" builtinId="21" customBuiltin="1"/>
    <cellStyle name="Texto de Aviso" xfId="34" builtinId="11" customBuiltin="1"/>
    <cellStyle name="Texto Explicativo" xfId="35" builtinId="53" customBuiltin="1"/>
    <cellStyle name="Título 1" xfId="36" builtinId="16" customBuiltin="1"/>
    <cellStyle name="Título 1 1" xfId="37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indexed="64"/>
        </bottom>
        <vertical/>
        <horizontal/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diagonalUp="0" diagonalDown="0" outline="0">
        <left/>
        <right/>
        <top/>
        <bottom style="medium">
          <color indexed="64"/>
        </bottom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/>
      </border>
    </dxf>
    <dxf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diagonalUp="0" diagonalDown="0" outline="0">
        <left/>
        <right/>
        <top/>
        <bottom style="medium">
          <color indexed="64"/>
        </bottom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alignment horizontal="center" vertical="center" textRotation="0" wrapText="1" indent="0" relativeIndent="0" justifyLastLine="0" shrinkToFit="0" mergeCell="0" readingOrder="0"/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</dxf>
    <dxf>
      <border outline="0">
        <bottom style="medium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Total anual de ocorrências (reclamações, solicitações, </a:t>
            </a:r>
          </a:p>
          <a:p>
            <a:pPr>
              <a:defRPr/>
            </a:pPr>
            <a:r>
              <a:rPr lang="en-US"/>
              <a:t>denúncias, sugestões e elogios)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Ocorrências!$A$1</c:f>
              <c:strCache>
                <c:ptCount val="1"/>
                <c:pt idx="0">
                  <c:v>Total anual de ocorrências (reclamações, solicitações, denúncias, sugestões e elogios</c:v>
                </c:pt>
              </c:strCache>
            </c:strRef>
          </c:tx>
          <c:dLbls>
            <c:showVal val="1"/>
          </c:dLbls>
          <c:cat>
            <c:numRef>
              <c:f>Ocorrências!$B$2:$H$2</c:f>
              <c:numCache>
                <c:formatCode>General</c:formatCode>
                <c:ptCount val="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</c:numCache>
            </c:numRef>
          </c:cat>
          <c:val>
            <c:numRef>
              <c:f>Ocorrências!$B$3:$H$3</c:f>
              <c:numCache>
                <c:formatCode>General</c:formatCode>
                <c:ptCount val="7"/>
                <c:pt idx="0">
                  <c:v>7472</c:v>
                </c:pt>
                <c:pt idx="1">
                  <c:v>6472</c:v>
                </c:pt>
                <c:pt idx="2">
                  <c:v>3995</c:v>
                </c:pt>
                <c:pt idx="3">
                  <c:v>10595</c:v>
                </c:pt>
                <c:pt idx="4">
                  <c:v>17763</c:v>
                </c:pt>
                <c:pt idx="5">
                  <c:v>20341</c:v>
                </c:pt>
                <c:pt idx="6">
                  <c:v>22282</c:v>
                </c:pt>
              </c:numCache>
            </c:numRef>
          </c:val>
        </c:ser>
        <c:dLbls>
          <c:showVal val="1"/>
        </c:dLbls>
        <c:shape val="box"/>
        <c:axId val="69912448"/>
        <c:axId val="69913984"/>
        <c:axId val="0"/>
      </c:bar3DChart>
      <c:catAx>
        <c:axId val="69912448"/>
        <c:scaling>
          <c:orientation val="minMax"/>
        </c:scaling>
        <c:axPos val="b"/>
        <c:numFmt formatCode="General" sourceLinked="1"/>
        <c:majorTickMark val="none"/>
        <c:tickLblPos val="nextTo"/>
        <c:crossAx val="69913984"/>
        <c:crosses val="autoZero"/>
        <c:auto val="1"/>
        <c:lblAlgn val="ctr"/>
        <c:lblOffset val="100"/>
      </c:catAx>
      <c:valAx>
        <c:axId val="69913984"/>
        <c:scaling>
          <c:orientation val="minMax"/>
        </c:scaling>
        <c:delete val="1"/>
        <c:axPos val="l"/>
        <c:numFmt formatCode="General" sourceLinked="1"/>
        <c:tickLblPos val="nextTo"/>
        <c:crossAx val="6991244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6"/>
  <c:chart>
    <c:title>
      <c:tx>
        <c:rich>
          <a:bodyPr/>
          <a:lstStyle/>
          <a:p>
            <a:pPr>
              <a:defRPr/>
            </a:pPr>
            <a:r>
              <a:rPr lang="pt-BR"/>
              <a:t>Mídia de Entrada no período 2004 -2007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4.6790230766608716E-2"/>
                  <c:y val="0.23410773653293343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-0.17677216484303099"/>
                  <c:y val="0.15096287964004498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0.20435371714899275"/>
                  <c:y val="4.287389076365454E-2"/>
                </c:manualLayout>
              </c:layout>
              <c:showCatName val="1"/>
              <c:showPercent val="1"/>
            </c:dLbl>
            <c:dLbl>
              <c:idx val="4"/>
              <c:layout>
                <c:manualLayout>
                  <c:x val="-0.23913044960289054"/>
                  <c:y val="1.99632545931758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Outros</a:t>
                    </a:r>
                  </a:p>
                  <a:p>
                    <a:r>
                      <a:rPr lang="en-US"/>
                      <a:t>11%</a:t>
                    </a:r>
                  </a:p>
                </c:rich>
              </c:tx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'Mídia de Entrada'!$A$3:$A$7</c:f>
              <c:strCache>
                <c:ptCount val="5"/>
                <c:pt idx="0">
                  <c:v>Telefone</c:v>
                </c:pt>
                <c:pt idx="1">
                  <c:v>Pessoalmente</c:v>
                </c:pt>
                <c:pt idx="2">
                  <c:v>Carta</c:v>
                </c:pt>
                <c:pt idx="3">
                  <c:v>Fax</c:v>
                </c:pt>
                <c:pt idx="4">
                  <c:v>Outros (e-mail, ofício, matéria na mídia)</c:v>
                </c:pt>
              </c:strCache>
            </c:strRef>
          </c:cat>
          <c:val>
            <c:numRef>
              <c:f>'Mídia de Entrada'!$B$3:$B$7</c:f>
              <c:numCache>
                <c:formatCode>General</c:formatCode>
                <c:ptCount val="5"/>
                <c:pt idx="0">
                  <c:v>8381</c:v>
                </c:pt>
                <c:pt idx="1">
                  <c:v>720</c:v>
                </c:pt>
                <c:pt idx="2">
                  <c:v>191</c:v>
                </c:pt>
                <c:pt idx="3">
                  <c:v>127</c:v>
                </c:pt>
                <c:pt idx="4">
                  <c:v>1176</c:v>
                </c:pt>
              </c:numCache>
            </c:numRef>
          </c:val>
        </c:ser>
        <c:ser>
          <c:idx val="1"/>
          <c:order val="1"/>
          <c:cat>
            <c:strRef>
              <c:f>'Mídia de Entrada'!$A$3:$A$7</c:f>
              <c:strCache>
                <c:ptCount val="5"/>
                <c:pt idx="0">
                  <c:v>Telefone</c:v>
                </c:pt>
                <c:pt idx="1">
                  <c:v>Pessoalmente</c:v>
                </c:pt>
                <c:pt idx="2">
                  <c:v>Carta</c:v>
                </c:pt>
                <c:pt idx="3">
                  <c:v>Fax</c:v>
                </c:pt>
                <c:pt idx="4">
                  <c:v>Outros (e-mail, ofício, matéria na mídia)</c:v>
                </c:pt>
              </c:strCache>
            </c:strRef>
          </c:cat>
          <c:val>
            <c:numRef>
              <c:f>'Mídia de Entrada'!$C$3:$C$7</c:f>
              <c:numCache>
                <c:formatCode>General</c:formatCode>
                <c:ptCount val="5"/>
                <c:pt idx="0">
                  <c:v>15987</c:v>
                </c:pt>
                <c:pt idx="1">
                  <c:v>888</c:v>
                </c:pt>
                <c:pt idx="2">
                  <c:v>533</c:v>
                </c:pt>
                <c:pt idx="3">
                  <c:v>179</c:v>
                </c:pt>
                <c:pt idx="4">
                  <c:v>176</c:v>
                </c:pt>
              </c:numCache>
            </c:numRef>
          </c:val>
        </c:ser>
        <c:ser>
          <c:idx val="2"/>
          <c:order val="2"/>
          <c:cat>
            <c:strRef>
              <c:f>'Mídia de Entrada'!$A$3:$A$7</c:f>
              <c:strCache>
                <c:ptCount val="5"/>
                <c:pt idx="0">
                  <c:v>Telefone</c:v>
                </c:pt>
                <c:pt idx="1">
                  <c:v>Pessoalmente</c:v>
                </c:pt>
                <c:pt idx="2">
                  <c:v>Carta</c:v>
                </c:pt>
                <c:pt idx="3">
                  <c:v>Fax</c:v>
                </c:pt>
                <c:pt idx="4">
                  <c:v>Outros (e-mail, ofício, matéria na mídia)</c:v>
                </c:pt>
              </c:strCache>
            </c:strRef>
          </c:cat>
          <c:val>
            <c:numRef>
              <c:f>'Mídia de Entrada'!$D$3:$D$7</c:f>
              <c:numCache>
                <c:formatCode>General</c:formatCode>
                <c:ptCount val="5"/>
                <c:pt idx="0">
                  <c:v>17968</c:v>
                </c:pt>
                <c:pt idx="1">
                  <c:v>1147</c:v>
                </c:pt>
                <c:pt idx="2">
                  <c:v>388</c:v>
                </c:pt>
                <c:pt idx="3">
                  <c:v>357</c:v>
                </c:pt>
                <c:pt idx="4">
                  <c:v>481</c:v>
                </c:pt>
              </c:numCache>
            </c:numRef>
          </c:val>
        </c:ser>
        <c:ser>
          <c:idx val="3"/>
          <c:order val="3"/>
          <c:cat>
            <c:strRef>
              <c:f>'Mídia de Entrada'!$A$3:$A$7</c:f>
              <c:strCache>
                <c:ptCount val="5"/>
                <c:pt idx="0">
                  <c:v>Telefone</c:v>
                </c:pt>
                <c:pt idx="1">
                  <c:v>Pessoalmente</c:v>
                </c:pt>
                <c:pt idx="2">
                  <c:v>Carta</c:v>
                </c:pt>
                <c:pt idx="3">
                  <c:v>Fax</c:v>
                </c:pt>
                <c:pt idx="4">
                  <c:v>Outros (e-mail, ofício, matéria na mídia)</c:v>
                </c:pt>
              </c:strCache>
            </c:strRef>
          </c:cat>
          <c:val>
            <c:numRef>
              <c:f>'Mídia de Entrada'!$E$3:$E$7</c:f>
              <c:numCache>
                <c:formatCode>General</c:formatCode>
                <c:ptCount val="5"/>
                <c:pt idx="0">
                  <c:v>18839</c:v>
                </c:pt>
                <c:pt idx="1">
                  <c:v>1443</c:v>
                </c:pt>
                <c:pt idx="2">
                  <c:v>863</c:v>
                </c:pt>
                <c:pt idx="3">
                  <c:v>751</c:v>
                </c:pt>
                <c:pt idx="4">
                  <c:v>386</c:v>
                </c:pt>
              </c:numCache>
            </c:numRef>
          </c:val>
        </c:ser>
        <c:dLbls>
          <c:showCatName val="1"/>
          <c:showPercent val="1"/>
        </c:dLbls>
      </c:pie3DChart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6"/>
  <c:chart>
    <c:title>
      <c:tx>
        <c:rich>
          <a:bodyPr/>
          <a:lstStyle/>
          <a:p>
            <a:pPr>
              <a:defRPr/>
            </a:pPr>
            <a:r>
              <a:rPr lang="pt-BR"/>
              <a:t>Os problemas mais reclamados</a:t>
            </a:r>
            <a:r>
              <a:rPr lang="pt-BR" baseline="0"/>
              <a:t> </a:t>
            </a:r>
          </a:p>
          <a:p>
            <a:pPr>
              <a:defRPr/>
            </a:pPr>
            <a:r>
              <a:rPr lang="pt-BR" baseline="0"/>
              <a:t>no período 2004-2007</a:t>
            </a:r>
            <a:endParaRPr lang="pt-BR"/>
          </a:p>
        </c:rich>
      </c:tx>
      <c:layout/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'Ranking de Atendimento'!$B$2</c:f>
              <c:strCache>
                <c:ptCount val="1"/>
                <c:pt idx="0">
                  <c:v>2004</c:v>
                </c:pt>
              </c:strCache>
            </c:strRef>
          </c:tx>
          <c:cat>
            <c:strRef>
              <c:f>'Ranking de Atendimento'!$A$3:$A$8</c:f>
              <c:strCache>
                <c:ptCount val="6"/>
                <c:pt idx="0">
                  <c:v>Iluminação Pública</c:v>
                </c:pt>
                <c:pt idx="1">
                  <c:v>Jardinagem</c:v>
                </c:pt>
                <c:pt idx="2">
                  <c:v>Qualidade no Atendimento</c:v>
                </c:pt>
                <c:pt idx="3">
                  <c:v>Perturbação do silêncio</c:v>
                </c:pt>
                <c:pt idx="4">
                  <c:v>Buraco em Via Pública</c:v>
                </c:pt>
                <c:pt idx="5">
                  <c:v>Comércio Irregular</c:v>
                </c:pt>
              </c:strCache>
            </c:strRef>
          </c:cat>
          <c:val>
            <c:numRef>
              <c:f>'Ranking de Atendimento'!$B$3:$B$8</c:f>
              <c:numCache>
                <c:formatCode>General</c:formatCode>
                <c:ptCount val="6"/>
                <c:pt idx="0">
                  <c:v>3876</c:v>
                </c:pt>
                <c:pt idx="1">
                  <c:v>746</c:v>
                </c:pt>
                <c:pt idx="2">
                  <c:v>91</c:v>
                </c:pt>
                <c:pt idx="3">
                  <c:v>874</c:v>
                </c:pt>
                <c:pt idx="4">
                  <c:v>671</c:v>
                </c:pt>
                <c:pt idx="5">
                  <c:v>400</c:v>
                </c:pt>
              </c:numCache>
            </c:numRef>
          </c:val>
        </c:ser>
        <c:ser>
          <c:idx val="1"/>
          <c:order val="1"/>
          <c:tx>
            <c:strRef>
              <c:f>'Ranking de Atendimento'!$C$2</c:f>
              <c:strCache>
                <c:ptCount val="1"/>
                <c:pt idx="0">
                  <c:v>2005</c:v>
                </c:pt>
              </c:strCache>
            </c:strRef>
          </c:tx>
          <c:cat>
            <c:strRef>
              <c:f>'Ranking de Atendimento'!$A$3:$A$8</c:f>
              <c:strCache>
                <c:ptCount val="6"/>
                <c:pt idx="0">
                  <c:v>Iluminação Pública</c:v>
                </c:pt>
                <c:pt idx="1">
                  <c:v>Jardinagem</c:v>
                </c:pt>
                <c:pt idx="2">
                  <c:v>Qualidade no Atendimento</c:v>
                </c:pt>
                <c:pt idx="3">
                  <c:v>Perturbação do silêncio</c:v>
                </c:pt>
                <c:pt idx="4">
                  <c:v>Buraco em Via Pública</c:v>
                </c:pt>
                <c:pt idx="5">
                  <c:v>Comércio Irregular</c:v>
                </c:pt>
              </c:strCache>
            </c:strRef>
          </c:cat>
          <c:val>
            <c:numRef>
              <c:f>'Ranking de Atendimento'!$C$3:$C$8</c:f>
              <c:numCache>
                <c:formatCode>General</c:formatCode>
                <c:ptCount val="6"/>
                <c:pt idx="0">
                  <c:v>8940</c:v>
                </c:pt>
                <c:pt idx="1">
                  <c:v>1342</c:v>
                </c:pt>
                <c:pt idx="2">
                  <c:v>751</c:v>
                </c:pt>
                <c:pt idx="3">
                  <c:v>999</c:v>
                </c:pt>
                <c:pt idx="4">
                  <c:v>853</c:v>
                </c:pt>
                <c:pt idx="5">
                  <c:v>483</c:v>
                </c:pt>
              </c:numCache>
            </c:numRef>
          </c:val>
        </c:ser>
        <c:ser>
          <c:idx val="2"/>
          <c:order val="2"/>
          <c:tx>
            <c:strRef>
              <c:f>'Ranking de Atendimento'!$D$2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'Ranking de Atendimento'!$A$3:$A$8</c:f>
              <c:strCache>
                <c:ptCount val="6"/>
                <c:pt idx="0">
                  <c:v>Iluminação Pública</c:v>
                </c:pt>
                <c:pt idx="1">
                  <c:v>Jardinagem</c:v>
                </c:pt>
                <c:pt idx="2">
                  <c:v>Qualidade no Atendimento</c:v>
                </c:pt>
                <c:pt idx="3">
                  <c:v>Perturbação do silêncio</c:v>
                </c:pt>
                <c:pt idx="4">
                  <c:v>Buraco em Via Pública</c:v>
                </c:pt>
                <c:pt idx="5">
                  <c:v>Comércio Irregular</c:v>
                </c:pt>
              </c:strCache>
            </c:strRef>
          </c:cat>
          <c:val>
            <c:numRef>
              <c:f>'Ranking de Atendimento'!$D$3:$D$8</c:f>
              <c:numCache>
                <c:formatCode>General</c:formatCode>
                <c:ptCount val="6"/>
                <c:pt idx="0">
                  <c:v>10236</c:v>
                </c:pt>
                <c:pt idx="1">
                  <c:v>1371</c:v>
                </c:pt>
                <c:pt idx="2">
                  <c:v>1064</c:v>
                </c:pt>
                <c:pt idx="3">
                  <c:v>671</c:v>
                </c:pt>
                <c:pt idx="4">
                  <c:v>891</c:v>
                </c:pt>
                <c:pt idx="5">
                  <c:v>544</c:v>
                </c:pt>
              </c:numCache>
            </c:numRef>
          </c:val>
        </c:ser>
        <c:ser>
          <c:idx val="3"/>
          <c:order val="3"/>
          <c:tx>
            <c:strRef>
              <c:f>'Ranking de Atendimento'!$E$2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'Ranking de Atendimento'!$A$3:$A$8</c:f>
              <c:strCache>
                <c:ptCount val="6"/>
                <c:pt idx="0">
                  <c:v>Iluminação Pública</c:v>
                </c:pt>
                <c:pt idx="1">
                  <c:v>Jardinagem</c:v>
                </c:pt>
                <c:pt idx="2">
                  <c:v>Qualidade no Atendimento</c:v>
                </c:pt>
                <c:pt idx="3">
                  <c:v>Perturbação do silêncio</c:v>
                </c:pt>
                <c:pt idx="4">
                  <c:v>Buraco em Via Pública</c:v>
                </c:pt>
                <c:pt idx="5">
                  <c:v>Comércio Irregular</c:v>
                </c:pt>
              </c:strCache>
            </c:strRef>
          </c:cat>
          <c:val>
            <c:numRef>
              <c:f>'Ranking de Atendimento'!$E$3:$E$8</c:f>
              <c:numCache>
                <c:formatCode>General</c:formatCode>
                <c:ptCount val="6"/>
                <c:pt idx="0">
                  <c:v>7408</c:v>
                </c:pt>
                <c:pt idx="1">
                  <c:v>1782</c:v>
                </c:pt>
                <c:pt idx="2">
                  <c:v>1086</c:v>
                </c:pt>
                <c:pt idx="3">
                  <c:v>759</c:v>
                </c:pt>
                <c:pt idx="4">
                  <c:v>873</c:v>
                </c:pt>
                <c:pt idx="5">
                  <c:v>795</c:v>
                </c:pt>
              </c:numCache>
            </c:numRef>
          </c:val>
        </c:ser>
        <c:gapWidth val="95"/>
        <c:gapDepth val="95"/>
        <c:shape val="box"/>
        <c:axId val="70532480"/>
        <c:axId val="70546560"/>
        <c:axId val="0"/>
      </c:bar3DChart>
      <c:catAx>
        <c:axId val="70532480"/>
        <c:scaling>
          <c:orientation val="minMax"/>
        </c:scaling>
        <c:axPos val="l"/>
        <c:numFmt formatCode="General" sourceLinked="1"/>
        <c:majorTickMark val="none"/>
        <c:tickLblPos val="nextTo"/>
        <c:crossAx val="70546560"/>
        <c:crosses val="autoZero"/>
        <c:auto val="1"/>
        <c:lblAlgn val="ctr"/>
        <c:lblOffset val="100"/>
      </c:catAx>
      <c:valAx>
        <c:axId val="70546560"/>
        <c:scaling>
          <c:orientation val="minMax"/>
        </c:scaling>
        <c:delete val="1"/>
        <c:axPos val="b"/>
        <c:numFmt formatCode="General" sourceLinked="1"/>
        <c:majorTickMark val="in"/>
        <c:tickLblPos val="nextTo"/>
        <c:crossAx val="7053248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6"/>
  <c:chart>
    <c:title>
      <c:tx>
        <c:rich>
          <a:bodyPr/>
          <a:lstStyle/>
          <a:p>
            <a:pPr>
              <a:defRPr/>
            </a:pPr>
            <a:r>
              <a:rPr lang="pt-BR"/>
              <a:t>Formas de Conhecimento</a:t>
            </a: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8.986306854251018E-2"/>
          <c:y val="0.28322700538345114"/>
          <c:w val="0.82027386291497961"/>
          <c:h val="0.71570345677593217"/>
        </c:manualLayout>
      </c:layout>
      <c:pie3DChart>
        <c:varyColors val="1"/>
        <c:ser>
          <c:idx val="0"/>
          <c:order val="0"/>
          <c:explosion val="25"/>
          <c:dPt>
            <c:idx val="2"/>
            <c:explosion val="11"/>
          </c:dPt>
          <c:dLbls>
            <c:dLbl>
              <c:idx val="0"/>
              <c:layout>
                <c:manualLayout>
                  <c:x val="-1.9409347081649413E-2"/>
                  <c:y val="0.18716196971728899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6.1240047549643998E-3"/>
                  <c:y val="7.1930315279933071E-2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-3.7409989930271885E-2"/>
                  <c:y val="2.1555006354132742E-2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0.17834769492151548"/>
                  <c:y val="-2.3611063215638193E-2"/>
                </c:manualLayout>
              </c:layout>
              <c:showCatName val="1"/>
              <c:showPercent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Através de</a:t>
                    </a:r>
                    <a:r>
                      <a:rPr lang="en-US" baseline="0"/>
                      <a:t> </a:t>
                    </a:r>
                    <a:r>
                      <a:rPr lang="en-US"/>
                      <a:t>outro munícipe
2%</a:t>
                    </a:r>
                  </a:p>
                </c:rich>
              </c:tx>
              <c:showCatName val="1"/>
              <c:showPercent val="1"/>
            </c:dLbl>
            <c:dLbl>
              <c:idx val="5"/>
              <c:layout>
                <c:manualLayout>
                  <c:x val="8.607884081975152E-2"/>
                  <c:y val="-5.525911450849666E-2"/>
                </c:manualLayout>
              </c:layout>
              <c:showCatName val="1"/>
              <c:showPercent val="1"/>
            </c:dLbl>
            <c:dLbl>
              <c:idx val="6"/>
              <c:layout>
                <c:manualLayout>
                  <c:x val="0.25331369661266567"/>
                  <c:y val="-0.11369184691329642"/>
                </c:manualLayout>
              </c:layout>
              <c:showCatName val="1"/>
              <c:showPercent val="1"/>
            </c:dLbl>
            <c:dLbl>
              <c:idx val="7"/>
              <c:layout>
                <c:manualLayout>
                  <c:x val="0.41011881338997663"/>
                  <c:y val="-7.4058917817754533E-2"/>
                </c:manualLayout>
              </c:layout>
              <c:showCatName val="1"/>
              <c:showPercent val="1"/>
            </c:dLbl>
            <c:dLbl>
              <c:idx val="8"/>
              <c:layout>
                <c:manualLayout>
                  <c:x val="0.41465734033428531"/>
                  <c:y val="9.5965413082488779E-2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'Formas de conhec e escol'!$A$4:$A$12</c:f>
              <c:strCache>
                <c:ptCount val="9"/>
                <c:pt idx="0">
                  <c:v>Telefone 156</c:v>
                </c:pt>
                <c:pt idx="1">
                  <c:v>Outros</c:v>
                </c:pt>
                <c:pt idx="2">
                  <c:v>Informado por um servidor</c:v>
                </c:pt>
                <c:pt idx="3">
                  <c:v>Internet</c:v>
                </c:pt>
                <c:pt idx="4">
                  <c:v>Através de outro munícipe</c:v>
                </c:pt>
                <c:pt idx="5">
                  <c:v>Visualização de Cartazes da Ouvidoria</c:v>
                </c:pt>
                <c:pt idx="6">
                  <c:v>TV ou Rádio</c:v>
                </c:pt>
                <c:pt idx="7">
                  <c:v>Jornal ou Revista</c:v>
                </c:pt>
                <c:pt idx="8">
                  <c:v>Praça de Atendimento da Subprefeitura</c:v>
                </c:pt>
              </c:strCache>
            </c:strRef>
          </c:cat>
          <c:val>
            <c:numRef>
              <c:f>'Formas de conhec e escol'!$B$4:$B$12</c:f>
              <c:numCache>
                <c:formatCode>General</c:formatCode>
                <c:ptCount val="9"/>
                <c:pt idx="0">
                  <c:v>59</c:v>
                </c:pt>
                <c:pt idx="1">
                  <c:v>17</c:v>
                </c:pt>
                <c:pt idx="2">
                  <c:v>13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Percent val="1"/>
        </c:dLbls>
      </c:pie3DChart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6"/>
  <c:chart>
    <c:title>
      <c:tx>
        <c:rich>
          <a:bodyPr/>
          <a:lstStyle/>
          <a:p>
            <a:pPr>
              <a:defRPr/>
            </a:pPr>
            <a:r>
              <a:rPr lang="pt-BR"/>
              <a:t>Escolaridade </a:t>
            </a: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6448995181572454"/>
          <c:y val="0.19563576450753875"/>
          <c:w val="0.7356967132839739"/>
          <c:h val="0.64108869602978458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-2.0475672817017277E-2"/>
                  <c:y val="-7.2086135218499145E-2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-0.12988805970149253"/>
                  <c:y val="0.22291319424487999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0.21395963097896345"/>
                  <c:y val="2.8236360965828176E-2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0.15090169232577272"/>
                  <c:y val="0.3066357581214757"/>
                </c:manualLayout>
              </c:layout>
              <c:showCatName val="1"/>
              <c:showPercent val="1"/>
            </c:dLbl>
            <c:dLbl>
              <c:idx val="4"/>
              <c:layout>
                <c:manualLayout>
                  <c:x val="-2.6779488384847415E-2"/>
                  <c:y val="0.1225191741543256"/>
                </c:manualLayout>
              </c:layout>
              <c:showCatName val="1"/>
              <c:showPercent val="1"/>
            </c:dLbl>
            <c:dLbl>
              <c:idx val="5"/>
              <c:layout>
                <c:manualLayout>
                  <c:x val="-7.0675559211814939E-2"/>
                  <c:y val="-3.1029369503994483E-2"/>
                </c:manualLayout>
              </c:layout>
              <c:showCatName val="1"/>
              <c:showPercent val="1"/>
            </c:dLbl>
            <c:dLbl>
              <c:idx val="6"/>
              <c:layout>
                <c:manualLayout>
                  <c:x val="5.1868805578407201E-2"/>
                  <c:y val="-7.4874290348742906E-2"/>
                </c:manualLayout>
              </c:layout>
              <c:showCatName val="1"/>
              <c:showPercent val="1"/>
            </c:dLbl>
            <c:dLbl>
              <c:idx val="7"/>
              <c:layout>
                <c:manualLayout>
                  <c:x val="0.20235750381948525"/>
                  <c:y val="-3.5481221781583874E-2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'Formas de conhec e escol'!$A$15:$A$22</c:f>
              <c:strCache>
                <c:ptCount val="8"/>
                <c:pt idx="0">
                  <c:v>Ensino superior completo</c:v>
                </c:pt>
                <c:pt idx="1">
                  <c:v>Ensino superior incompleto</c:v>
                </c:pt>
                <c:pt idx="2">
                  <c:v>Ensino médio completo</c:v>
                </c:pt>
                <c:pt idx="3">
                  <c:v>Ensino médio incompleto</c:v>
                </c:pt>
                <c:pt idx="4">
                  <c:v>Ensino fundamental completo</c:v>
                </c:pt>
                <c:pt idx="5">
                  <c:v>Ensino fudamental incompleto</c:v>
                </c:pt>
                <c:pt idx="6">
                  <c:v>Analfabeto ou sem instrução</c:v>
                </c:pt>
                <c:pt idx="7">
                  <c:v>Não informou</c:v>
                </c:pt>
              </c:strCache>
            </c:strRef>
          </c:cat>
          <c:val>
            <c:numRef>
              <c:f>'Formas de conhec e escol'!$B$15:$B$22</c:f>
              <c:numCache>
                <c:formatCode>General</c:formatCode>
                <c:ptCount val="8"/>
                <c:pt idx="0">
                  <c:v>30</c:v>
                </c:pt>
                <c:pt idx="1">
                  <c:v>7</c:v>
                </c:pt>
                <c:pt idx="2">
                  <c:v>32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1</c:v>
                </c:pt>
                <c:pt idx="7">
                  <c:v>12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2</xdr:row>
      <xdr:rowOff>161924</xdr:rowOff>
    </xdr:from>
    <xdr:to>
      <xdr:col>17</xdr:col>
      <xdr:colOff>9526</xdr:colOff>
      <xdr:row>24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7</xdr:row>
      <xdr:rowOff>47626</xdr:rowOff>
    </xdr:from>
    <xdr:to>
      <xdr:col>12</xdr:col>
      <xdr:colOff>571500</xdr:colOff>
      <xdr:row>28</xdr:row>
      <xdr:rowOff>47626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923924</xdr:colOff>
      <xdr:row>5</xdr:row>
      <xdr:rowOff>76200</xdr:rowOff>
    </xdr:from>
    <xdr:to>
      <xdr:col>17</xdr:col>
      <xdr:colOff>438149</xdr:colOff>
      <xdr:row>26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0</xdr:row>
      <xdr:rowOff>123824</xdr:rowOff>
    </xdr:from>
    <xdr:to>
      <xdr:col>11</xdr:col>
      <xdr:colOff>209550</xdr:colOff>
      <xdr:row>21</xdr:row>
      <xdr:rowOff>38099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0</xdr:row>
      <xdr:rowOff>133349</xdr:rowOff>
    </xdr:from>
    <xdr:to>
      <xdr:col>20</xdr:col>
      <xdr:colOff>0</xdr:colOff>
      <xdr:row>21</xdr:row>
      <xdr:rowOff>47624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0</xdr:row>
      <xdr:rowOff>161925</xdr:rowOff>
    </xdr:from>
    <xdr:to>
      <xdr:col>4</xdr:col>
      <xdr:colOff>1362075</xdr:colOff>
      <xdr:row>23</xdr:row>
      <xdr:rowOff>28575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38225" y="161925"/>
          <a:ext cx="7105650" cy="424815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40</xdr:col>
      <xdr:colOff>190500</xdr:colOff>
      <xdr:row>28</xdr:row>
      <xdr:rowOff>19050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4574500" cy="535305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4" name="Tabela4" displayName="Tabela4" ref="A6:I10" headerRowCount="0" totalsRowCount="1" dataDxfId="48" headerRowBorderDxfId="49" tableBorderDxfId="47">
  <tableColumns count="9">
    <tableColumn id="1" name="Colunas1" totalsRowLabel="Total" headerRowDxfId="46" dataDxfId="45" totalsRowDxfId="44"/>
    <tableColumn id="2" name="Colunas2" headerRowDxfId="43" dataDxfId="42" totalsRowDxfId="41"/>
    <tableColumn id="3" name="Colunas3" headerRowDxfId="40" dataDxfId="39" totalsRowDxfId="38"/>
    <tableColumn id="4" name="Colunas4" headerRowDxfId="37" dataDxfId="36" totalsRowDxfId="35"/>
    <tableColumn id="5" name="Colunas5" headerRowDxfId="34" dataDxfId="33" totalsRowDxfId="32"/>
    <tableColumn id="6" name="Colunas6" headerRowDxfId="31" dataDxfId="30" totalsRowDxfId="29"/>
    <tableColumn id="7" name="Colunas7" headerRowDxfId="28" dataDxfId="27" totalsRowDxfId="26"/>
    <tableColumn id="8" name="Colunas8" headerRowDxfId="25" dataDxfId="24" totalsRowDxfId="23"/>
    <tableColumn id="9" name="Colunas9" totalsRowFunction="sum" headerRowDxfId="22" dataDxfId="21" totalsRowDxfId="20"/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id="7" name="Tabela7" displayName="Tabela7" ref="A12:I16" headerRowCount="0" totalsRowShown="0" headerRowDxfId="19" dataDxfId="17" headerRowBorderDxfId="18" tableBorderDxfId="16">
  <tableColumns count="9">
    <tableColumn id="1" name="Colunas1" headerRowDxfId="15" dataDxfId="14"/>
    <tableColumn id="2" name="Colunas2" headerRowDxfId="13" dataDxfId="12"/>
    <tableColumn id="3" name="Colunas3" headerRowDxfId="11"/>
    <tableColumn id="4" name="Colunas4" headerRowDxfId="10"/>
    <tableColumn id="5" name="Colunas5" headerRowDxfId="9" dataDxfId="8"/>
    <tableColumn id="6" name="Colunas6" headerRowDxfId="7" dataDxfId="6"/>
    <tableColumn id="7" name="Colunas7" headerRowDxfId="5" dataDxfId="4"/>
    <tableColumn id="8" name="Colunas8" headerRowDxfId="3" dataDxfId="2"/>
    <tableColumn id="9" name="Colunas9" headerRowDxf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workbookViewId="0">
      <selection activeCell="B3" sqref="B3:H3"/>
    </sheetView>
  </sheetViews>
  <sheetFormatPr defaultRowHeight="15"/>
  <cols>
    <col min="1" max="1" width="47.28515625" style="9" customWidth="1"/>
    <col min="2" max="9" width="11.140625" style="9" customWidth="1"/>
    <col min="10" max="16384" width="9.140625" style="9"/>
  </cols>
  <sheetData>
    <row r="1" spans="1:10" ht="15.75" thickBot="1">
      <c r="A1" s="45" t="s">
        <v>28</v>
      </c>
      <c r="B1" s="46"/>
      <c r="C1" s="46"/>
      <c r="D1" s="46"/>
      <c r="E1" s="46"/>
      <c r="F1" s="46"/>
      <c r="G1" s="46"/>
      <c r="H1" s="46"/>
      <c r="I1" s="47"/>
    </row>
    <row r="2" spans="1:10" ht="15.75" thickBot="1">
      <c r="A2" s="25" t="s">
        <v>16</v>
      </c>
      <c r="B2" s="21">
        <v>2001</v>
      </c>
      <c r="C2" s="5">
        <v>2002</v>
      </c>
      <c r="D2" s="5">
        <v>2003</v>
      </c>
      <c r="E2" s="5">
        <v>2004</v>
      </c>
      <c r="F2" s="5">
        <v>2005</v>
      </c>
      <c r="G2" s="5">
        <v>2006</v>
      </c>
      <c r="H2" s="5">
        <v>2007</v>
      </c>
      <c r="I2" s="5" t="s">
        <v>4</v>
      </c>
    </row>
    <row r="3" spans="1:10">
      <c r="A3" s="14" t="s">
        <v>27</v>
      </c>
      <c r="B3" s="15">
        <v>7472</v>
      </c>
      <c r="C3" s="15">
        <v>6472</v>
      </c>
      <c r="D3" s="15">
        <v>3995</v>
      </c>
      <c r="E3" s="15">
        <v>10595</v>
      </c>
      <c r="F3" s="15">
        <v>17763</v>
      </c>
      <c r="G3" s="15">
        <v>20341</v>
      </c>
      <c r="H3" s="15">
        <v>22282</v>
      </c>
      <c r="I3" s="15">
        <f>SUM(B3:H3)</f>
        <v>88920</v>
      </c>
      <c r="J3" s="18"/>
    </row>
    <row r="4" spans="1:10">
      <c r="A4" s="16"/>
      <c r="B4" s="17"/>
      <c r="C4" s="17"/>
      <c r="D4" s="17"/>
      <c r="E4" s="17"/>
      <c r="F4" s="17"/>
      <c r="G4" s="17"/>
      <c r="H4" s="17"/>
      <c r="I4" s="17"/>
      <c r="J4" s="11"/>
    </row>
    <row r="5" spans="1:10">
      <c r="A5"/>
      <c r="B5"/>
      <c r="C5"/>
      <c r="D5"/>
      <c r="E5"/>
      <c r="F5"/>
      <c r="G5"/>
      <c r="H5"/>
      <c r="I5"/>
    </row>
    <row r="6" spans="1:10" ht="15.75" thickBot="1">
      <c r="A6" s="30" t="s">
        <v>24</v>
      </c>
      <c r="B6" s="31"/>
      <c r="C6" s="31"/>
      <c r="D6" s="31"/>
      <c r="E6" s="31"/>
      <c r="F6" s="31"/>
      <c r="G6" s="31"/>
      <c r="H6" s="31"/>
      <c r="I6" s="32"/>
    </row>
    <row r="7" spans="1:10" ht="15.75" thickBot="1">
      <c r="A7" s="10" t="s">
        <v>16</v>
      </c>
      <c r="B7" s="20">
        <v>2001</v>
      </c>
      <c r="C7" s="6">
        <v>2002</v>
      </c>
      <c r="D7" s="6">
        <v>2003</v>
      </c>
      <c r="E7" s="6">
        <v>2004</v>
      </c>
      <c r="F7" s="6">
        <v>2005</v>
      </c>
      <c r="G7" s="6">
        <v>2006</v>
      </c>
      <c r="H7" s="6">
        <v>2007</v>
      </c>
      <c r="I7" s="6" t="s">
        <v>4</v>
      </c>
    </row>
    <row r="8" spans="1:10" ht="15.75" thickBot="1">
      <c r="A8" s="10" t="s">
        <v>25</v>
      </c>
      <c r="B8" s="20" t="s">
        <v>14</v>
      </c>
      <c r="C8" s="6">
        <v>2835</v>
      </c>
      <c r="D8" s="6">
        <v>2157</v>
      </c>
      <c r="E8" s="6">
        <v>4919</v>
      </c>
      <c r="F8" s="6">
        <v>5367</v>
      </c>
      <c r="G8" s="6">
        <v>6222</v>
      </c>
      <c r="H8" s="6">
        <v>6668</v>
      </c>
      <c r="I8" s="6">
        <f>SUM(C8:H8)</f>
        <v>28168</v>
      </c>
    </row>
    <row r="9" spans="1:10">
      <c r="A9" s="14" t="s">
        <v>26</v>
      </c>
      <c r="B9" s="24">
        <v>7472</v>
      </c>
      <c r="C9" s="15">
        <v>3637</v>
      </c>
      <c r="D9" s="15">
        <v>1838</v>
      </c>
      <c r="E9" s="15">
        <v>5676</v>
      </c>
      <c r="F9" s="15">
        <v>12396</v>
      </c>
      <c r="G9" s="15">
        <v>14119</v>
      </c>
      <c r="H9" s="15">
        <v>15614</v>
      </c>
      <c r="I9" s="15">
        <f>SUM(B9:H9)</f>
        <v>60752</v>
      </c>
    </row>
    <row r="10" spans="1:10" s="7" customFormat="1" ht="15.75" thickBot="1">
      <c r="A10" s="14" t="s">
        <v>4</v>
      </c>
      <c r="B10" s="24"/>
      <c r="C10" s="33"/>
      <c r="D10" s="33"/>
      <c r="E10" s="33"/>
      <c r="F10" s="33"/>
      <c r="G10" s="33"/>
      <c r="H10" s="33"/>
      <c r="I10" s="33">
        <f>SUBTOTAL(109,I6:I9)</f>
        <v>88920</v>
      </c>
    </row>
    <row r="11" spans="1:10" ht="15.75" thickBot="1">
      <c r="A11" s="42" t="s">
        <v>30</v>
      </c>
      <c r="B11" s="43"/>
      <c r="C11" s="43"/>
      <c r="D11" s="43"/>
      <c r="E11" s="43"/>
      <c r="F11" s="43"/>
      <c r="G11" s="43"/>
      <c r="H11" s="43"/>
      <c r="I11" s="44"/>
    </row>
    <row r="12" spans="1:10" ht="15.75" thickBot="1">
      <c r="A12" s="20" t="s">
        <v>16</v>
      </c>
      <c r="B12" s="20">
        <v>2001</v>
      </c>
      <c r="C12" s="6">
        <v>2002</v>
      </c>
      <c r="D12" s="6">
        <v>2003</v>
      </c>
      <c r="E12" s="6">
        <v>2004</v>
      </c>
      <c r="F12" s="6">
        <v>2005</v>
      </c>
      <c r="G12" s="6">
        <v>2006</v>
      </c>
      <c r="H12" s="6">
        <v>2007</v>
      </c>
      <c r="I12" s="28" t="s">
        <v>4</v>
      </c>
    </row>
    <row r="13" spans="1:10" ht="15.75" thickBot="1">
      <c r="A13" s="20" t="s">
        <v>6</v>
      </c>
      <c r="B13" s="20" t="s">
        <v>14</v>
      </c>
      <c r="C13" s="6">
        <v>113</v>
      </c>
      <c r="D13" s="6">
        <v>16</v>
      </c>
      <c r="E13" s="6">
        <f>2+9</f>
        <v>11</v>
      </c>
      <c r="F13" s="6">
        <f>4+14</f>
        <v>18</v>
      </c>
      <c r="G13" s="6">
        <v>4</v>
      </c>
      <c r="H13" s="6">
        <v>44</v>
      </c>
      <c r="I13" s="28">
        <f>SUM(C13:H13)</f>
        <v>206</v>
      </c>
    </row>
    <row r="14" spans="1:10" ht="15.75" thickBot="1">
      <c r="A14" s="20" t="s">
        <v>5</v>
      </c>
      <c r="B14" s="20" t="s">
        <v>14</v>
      </c>
      <c r="C14" s="20" t="s">
        <v>14</v>
      </c>
      <c r="D14" s="20" t="s">
        <v>14</v>
      </c>
      <c r="E14" s="6">
        <f>4+60</f>
        <v>64</v>
      </c>
      <c r="F14" s="6">
        <f>11+111</f>
        <v>122</v>
      </c>
      <c r="G14" s="6">
        <v>100</v>
      </c>
      <c r="H14" s="6">
        <f>82+12+109+63+8+4+1</f>
        <v>279</v>
      </c>
      <c r="I14" s="28">
        <f>SUM(E14:H14)</f>
        <v>565</v>
      </c>
    </row>
    <row r="15" spans="1:10" ht="15.75" thickBot="1">
      <c r="A15" s="36" t="s">
        <v>13</v>
      </c>
      <c r="B15" s="26">
        <v>699</v>
      </c>
      <c r="C15" s="26">
        <v>344</v>
      </c>
      <c r="D15" s="26">
        <v>209</v>
      </c>
      <c r="E15" s="26">
        <v>181</v>
      </c>
      <c r="F15" s="26">
        <v>64</v>
      </c>
      <c r="G15" s="27" t="s">
        <v>14</v>
      </c>
      <c r="H15" s="27" t="s">
        <v>14</v>
      </c>
      <c r="I15" s="37">
        <f>SUM(B15:H15)</f>
        <v>1497</v>
      </c>
    </row>
    <row r="16" spans="1:10">
      <c r="A16" s="38" t="s">
        <v>29</v>
      </c>
      <c r="B16" s="35">
        <f>SUM(B13:B15)</f>
        <v>699</v>
      </c>
      <c r="C16" s="35">
        <f t="shared" ref="C16:I16" si="0">SUM(C13:C15)</f>
        <v>457</v>
      </c>
      <c r="D16" s="35">
        <f t="shared" si="0"/>
        <v>225</v>
      </c>
      <c r="E16" s="35">
        <f t="shared" si="0"/>
        <v>256</v>
      </c>
      <c r="F16" s="35">
        <f t="shared" si="0"/>
        <v>204</v>
      </c>
      <c r="G16" s="35">
        <f t="shared" si="0"/>
        <v>104</v>
      </c>
      <c r="H16" s="35">
        <f t="shared" si="0"/>
        <v>323</v>
      </c>
      <c r="I16" s="39">
        <f t="shared" si="0"/>
        <v>2268</v>
      </c>
    </row>
    <row r="17" spans="1:11">
      <c r="A17" s="16"/>
      <c r="B17" s="34"/>
      <c r="C17" s="34"/>
      <c r="D17" s="34"/>
      <c r="E17" s="34"/>
      <c r="F17" s="34"/>
      <c r="G17" s="34"/>
      <c r="H17" s="34"/>
      <c r="I17" s="34"/>
    </row>
    <row r="18" spans="1:11">
      <c r="A18" s="16"/>
      <c r="B18" s="34"/>
      <c r="C18" s="34"/>
      <c r="D18" s="34"/>
      <c r="E18" s="34"/>
      <c r="F18" s="34"/>
      <c r="G18" s="34"/>
      <c r="H18" s="34"/>
      <c r="I18" s="34"/>
    </row>
    <row r="19" spans="1:11">
      <c r="A19" s="16"/>
      <c r="B19" s="34"/>
      <c r="C19" s="34"/>
      <c r="D19" s="34"/>
      <c r="E19" s="34"/>
      <c r="F19" s="34"/>
      <c r="G19" s="34"/>
      <c r="H19" s="34"/>
      <c r="I19" s="34"/>
    </row>
    <row r="20" spans="1:11">
      <c r="A20" s="7" t="s">
        <v>20</v>
      </c>
      <c r="B20" s="7"/>
      <c r="C20" s="7"/>
      <c r="D20" s="7"/>
      <c r="E20" s="7"/>
      <c r="F20" s="7"/>
      <c r="G20" s="7"/>
      <c r="H20" s="7"/>
      <c r="I20" s="7"/>
      <c r="K20" s="18" t="s">
        <v>23</v>
      </c>
    </row>
    <row r="21" spans="1:11">
      <c r="A21" s="13" t="s">
        <v>16</v>
      </c>
      <c r="B21" s="12">
        <v>2003</v>
      </c>
      <c r="C21" s="12">
        <v>2004</v>
      </c>
      <c r="D21" s="12">
        <v>2005</v>
      </c>
      <c r="E21" s="12">
        <v>2006</v>
      </c>
      <c r="F21" s="12">
        <v>2007</v>
      </c>
      <c r="G21" s="12" t="s">
        <v>4</v>
      </c>
    </row>
    <row r="22" spans="1:11">
      <c r="A22" s="13" t="s">
        <v>10</v>
      </c>
      <c r="B22" s="13">
        <v>17682</v>
      </c>
      <c r="C22" s="13">
        <v>28524</v>
      </c>
      <c r="D22" s="13">
        <v>17763</v>
      </c>
      <c r="E22" s="13">
        <v>20341</v>
      </c>
      <c r="F22" s="13">
        <v>22282</v>
      </c>
      <c r="G22" s="13">
        <f>SUM(B22:F22)</f>
        <v>106592</v>
      </c>
    </row>
    <row r="23" spans="1:11">
      <c r="A23" s="13" t="s">
        <v>11</v>
      </c>
      <c r="B23" s="13">
        <v>12648</v>
      </c>
      <c r="C23" s="13">
        <v>18571</v>
      </c>
      <c r="D23" s="13">
        <v>9290</v>
      </c>
      <c r="E23" s="13">
        <v>18082</v>
      </c>
      <c r="F23" s="13">
        <v>16906</v>
      </c>
      <c r="G23" s="13">
        <f>SUM(B23:F23)</f>
        <v>75497</v>
      </c>
    </row>
    <row r="24" spans="1:11">
      <c r="A24" s="13" t="s">
        <v>17</v>
      </c>
      <c r="B24" s="53">
        <f t="shared" ref="B24:E24" si="1">B23/B22</f>
        <v>0.71530369867662025</v>
      </c>
      <c r="C24" s="53">
        <f t="shared" si="1"/>
        <v>0.65106576917683356</v>
      </c>
      <c r="D24" s="53">
        <f t="shared" si="1"/>
        <v>0.52299724145696114</v>
      </c>
      <c r="E24" s="53">
        <f t="shared" si="1"/>
        <v>0.88894351310161746</v>
      </c>
      <c r="F24" s="53">
        <f>F23/F22</f>
        <v>0.75872901893905398</v>
      </c>
      <c r="G24" s="53">
        <f>G23/G22</f>
        <v>0.70828017111978381</v>
      </c>
    </row>
    <row r="25" spans="1:11" customFormat="1">
      <c r="A25" s="13" t="s">
        <v>15</v>
      </c>
      <c r="B25" s="13">
        <v>5034</v>
      </c>
      <c r="C25" s="13">
        <f>9553-B25</f>
        <v>4519</v>
      </c>
      <c r="D25" s="13">
        <f>D22-D23</f>
        <v>8473</v>
      </c>
      <c r="E25" s="13">
        <f>E22-E23</f>
        <v>2259</v>
      </c>
      <c r="F25" s="13">
        <f>F22-F23</f>
        <v>5376</v>
      </c>
      <c r="G25" s="13">
        <f>G22-G23</f>
        <v>31095</v>
      </c>
    </row>
    <row r="26" spans="1:11">
      <c r="A26" s="7"/>
      <c r="B26" s="7"/>
      <c r="C26" s="7"/>
      <c r="D26" s="7"/>
      <c r="E26" s="7"/>
      <c r="F26" s="7"/>
      <c r="G26" s="7"/>
      <c r="H26" s="7"/>
      <c r="I26" s="7"/>
    </row>
    <row r="27" spans="1:11">
      <c r="A27" t="s">
        <v>104</v>
      </c>
      <c r="B27" s="56"/>
      <c r="C27" s="55">
        <v>150</v>
      </c>
      <c r="D27" s="1">
        <v>120</v>
      </c>
      <c r="E27" s="1">
        <v>80</v>
      </c>
      <c r="F27" s="54">
        <v>40</v>
      </c>
      <c r="G27" s="13">
        <f>SUM(C27:F27)/4</f>
        <v>97.5</v>
      </c>
    </row>
    <row r="28" spans="1:11">
      <c r="A28" s="7"/>
      <c r="B28" s="8"/>
      <c r="C28" s="7"/>
      <c r="D28" s="7"/>
      <c r="E28" s="7"/>
      <c r="F28" s="7"/>
      <c r="G28" s="7"/>
      <c r="H28" s="7"/>
      <c r="I28" s="7"/>
    </row>
    <row r="29" spans="1:11">
      <c r="A29" s="11"/>
      <c r="B29" s="8"/>
      <c r="C29" s="7"/>
      <c r="D29" s="7"/>
      <c r="E29" s="7"/>
      <c r="F29" s="7"/>
      <c r="G29" s="7"/>
      <c r="H29" s="7"/>
      <c r="I29" s="7"/>
    </row>
    <row r="30" spans="1:11">
      <c r="A30" s="11"/>
      <c r="B30" s="7"/>
      <c r="C30" s="7"/>
    </row>
    <row r="31" spans="1:11">
      <c r="A31" s="7"/>
    </row>
    <row r="32" spans="1:11">
      <c r="A32" s="7"/>
    </row>
    <row r="33" spans="1:9">
      <c r="A33" s="11"/>
    </row>
    <row r="34" spans="1:9" ht="15.75">
      <c r="A34" s="2"/>
    </row>
    <row r="35" spans="1:9">
      <c r="A35" s="19"/>
      <c r="B35" s="7"/>
      <c r="C35" s="7"/>
    </row>
    <row r="36" spans="1:9">
      <c r="A36" s="7"/>
      <c r="B36" s="7"/>
      <c r="C36" s="7"/>
    </row>
    <row r="37" spans="1:9" ht="15.75">
      <c r="A37" s="2"/>
      <c r="B37" s="7"/>
      <c r="C37" s="7"/>
      <c r="D37" s="7"/>
      <c r="E37" s="7"/>
      <c r="F37" s="7"/>
      <c r="G37" s="7"/>
      <c r="H37" s="7"/>
      <c r="I37" s="7"/>
    </row>
    <row r="38" spans="1:9" ht="15.75">
      <c r="A38" s="2"/>
    </row>
    <row r="40" spans="1:9">
      <c r="A40" s="18"/>
    </row>
    <row r="42" spans="1:9">
      <c r="A42" s="29" t="s">
        <v>21</v>
      </c>
    </row>
    <row r="44" spans="1:9">
      <c r="A44" s="29" t="s">
        <v>22</v>
      </c>
    </row>
    <row r="46" spans="1:9">
      <c r="A46" s="18"/>
    </row>
    <row r="47" spans="1:9">
      <c r="A47" s="18"/>
    </row>
  </sheetData>
  <mergeCells count="2">
    <mergeCell ref="A11:I11"/>
    <mergeCell ref="A1:I1"/>
  </mergeCells>
  <pageMargins left="0.51180555555555562" right="0.51180555555555562" top="0.78749999999999998" bottom="0.78749999999999998" header="0.51180555555555562" footer="0.51180555555555562"/>
  <pageSetup paperSize="9" firstPageNumber="0" orientation="portrait" horizontalDpi="300" verticalDpi="300" r:id="rId1"/>
  <headerFooter alignWithMargins="0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topLeftCell="A2" workbookViewId="0">
      <selection activeCell="G4" sqref="G4"/>
    </sheetView>
  </sheetViews>
  <sheetFormatPr defaultRowHeight="15"/>
  <cols>
    <col min="1" max="1" width="43.42578125" style="9" customWidth="1"/>
    <col min="2" max="2" width="11.140625" style="9" bestFit="1" customWidth="1"/>
    <col min="3" max="6" width="8.85546875" style="9" customWidth="1"/>
    <col min="7" max="7" width="11.5703125" style="9" bestFit="1" customWidth="1"/>
    <col min="8" max="16384" width="9.140625" style="9"/>
  </cols>
  <sheetData>
    <row r="1" spans="1:7">
      <c r="A1" s="9" t="s">
        <v>107</v>
      </c>
    </row>
    <row r="2" spans="1:7">
      <c r="A2" s="59" t="s">
        <v>7</v>
      </c>
      <c r="B2" s="12">
        <v>2004</v>
      </c>
      <c r="C2" s="12">
        <v>2005</v>
      </c>
      <c r="D2" s="12">
        <v>2006</v>
      </c>
      <c r="E2" s="12">
        <v>2007</v>
      </c>
      <c r="F2" s="12" t="s">
        <v>4</v>
      </c>
      <c r="G2" s="59" t="s">
        <v>105</v>
      </c>
    </row>
    <row r="3" spans="1:7">
      <c r="A3" s="12" t="s">
        <v>0</v>
      </c>
      <c r="B3" s="60">
        <v>8381</v>
      </c>
      <c r="C3" s="60">
        <v>15987</v>
      </c>
      <c r="D3" s="12">
        <v>17968</v>
      </c>
      <c r="E3" s="12">
        <v>18839</v>
      </c>
      <c r="F3" s="12">
        <f>SUM(B3:E3)</f>
        <v>61175</v>
      </c>
      <c r="G3" s="62">
        <f>F3/F8</f>
        <v>0.86185035432017021</v>
      </c>
    </row>
    <row r="4" spans="1:7">
      <c r="A4" s="12" t="s">
        <v>1</v>
      </c>
      <c r="B4" s="61">
        <v>720</v>
      </c>
      <c r="C4" s="61">
        <v>888</v>
      </c>
      <c r="D4" s="12">
        <v>1147</v>
      </c>
      <c r="E4" s="12">
        <v>1443</v>
      </c>
      <c r="F4" s="12">
        <f>SUM(B4:E4)</f>
        <v>4198</v>
      </c>
      <c r="G4" s="62">
        <v>7.0000000000000007E-2</v>
      </c>
    </row>
    <row r="5" spans="1:7">
      <c r="A5" s="12" t="s">
        <v>2</v>
      </c>
      <c r="B5" s="61">
        <v>191</v>
      </c>
      <c r="C5" s="59">
        <v>533</v>
      </c>
      <c r="D5" s="12">
        <v>388</v>
      </c>
      <c r="E5" s="12">
        <v>863</v>
      </c>
      <c r="F5" s="12">
        <f>SUM(B5:E5)</f>
        <v>1975</v>
      </c>
      <c r="G5" s="62">
        <f>F5/F8</f>
        <v>2.7824347360561278E-2</v>
      </c>
    </row>
    <row r="6" spans="1:7">
      <c r="A6" s="12" t="s">
        <v>3</v>
      </c>
      <c r="B6" s="61">
        <v>127</v>
      </c>
      <c r="C6" s="59">
        <v>179</v>
      </c>
      <c r="D6" s="12">
        <v>357</v>
      </c>
      <c r="E6" s="12">
        <v>751</v>
      </c>
      <c r="F6" s="12">
        <f>SUM(B6:E6)</f>
        <v>1414</v>
      </c>
      <c r="G6" s="62">
        <f>F6/F8</f>
        <v>1.9920823882447414E-2</v>
      </c>
    </row>
    <row r="7" spans="1:7">
      <c r="A7" s="59" t="s">
        <v>106</v>
      </c>
      <c r="B7" s="57">
        <v>1176</v>
      </c>
      <c r="C7" s="58">
        <v>176</v>
      </c>
      <c r="D7" s="12">
        <v>481</v>
      </c>
      <c r="E7" s="12">
        <v>386</v>
      </c>
      <c r="F7" s="12">
        <f>SUM(B7:E7)</f>
        <v>2219</v>
      </c>
      <c r="G7" s="62">
        <f>F7/F8</f>
        <v>3.1261886983840748E-2</v>
      </c>
    </row>
    <row r="8" spans="1:7">
      <c r="A8" s="59" t="s">
        <v>4</v>
      </c>
      <c r="B8" s="12">
        <v>10595</v>
      </c>
      <c r="C8" s="12">
        <v>17763</v>
      </c>
      <c r="D8" s="12">
        <v>20341</v>
      </c>
      <c r="E8" s="12">
        <v>22282</v>
      </c>
      <c r="F8" s="12">
        <f>SUM(B8:E8)</f>
        <v>70981</v>
      </c>
      <c r="G8" s="63">
        <f>F8/F8</f>
        <v>1</v>
      </c>
    </row>
    <row r="9" spans="1:7">
      <c r="A9" s="22"/>
      <c r="B9" s="22"/>
      <c r="C9" s="23"/>
      <c r="D9" s="23"/>
      <c r="E9" s="23"/>
      <c r="F9" s="23"/>
    </row>
    <row r="12" spans="1:7">
      <c r="A12" s="11" t="s">
        <v>19</v>
      </c>
      <c r="B12" s="7"/>
      <c r="C12" s="7"/>
      <c r="D12" s="7"/>
      <c r="E12" s="7"/>
      <c r="F12" s="7"/>
    </row>
    <row r="13" spans="1:7">
      <c r="A13" s="7"/>
      <c r="B13" s="7"/>
      <c r="C13" s="7"/>
      <c r="D13" s="7"/>
      <c r="E13" s="7"/>
      <c r="F13" s="7"/>
    </row>
    <row r="14" spans="1:7">
      <c r="A14" s="7"/>
      <c r="B14" s="7"/>
      <c r="C14" s="7"/>
      <c r="D14" s="7"/>
      <c r="E14" s="7"/>
      <c r="F14" s="7"/>
    </row>
    <row r="15" spans="1:7">
      <c r="A15" s="9" t="s">
        <v>9</v>
      </c>
      <c r="B15" s="7"/>
      <c r="C15" s="7"/>
      <c r="D15" s="7"/>
      <c r="E15" s="7"/>
      <c r="F15" s="7"/>
    </row>
    <row r="16" spans="1:7">
      <c r="B16" s="7"/>
      <c r="C16" s="7"/>
      <c r="D16" s="7"/>
      <c r="E16" s="7"/>
      <c r="F16" s="7"/>
    </row>
    <row r="17" spans="1:6">
      <c r="A17" s="7"/>
      <c r="B17" s="7"/>
      <c r="C17" s="7"/>
      <c r="D17" s="7"/>
      <c r="E17" s="7"/>
      <c r="F17" s="7"/>
    </row>
    <row r="18" spans="1:6">
      <c r="A18" s="7"/>
      <c r="B18" s="7"/>
      <c r="C18" s="7"/>
      <c r="D18" s="7"/>
      <c r="E18" s="7"/>
      <c r="F18" s="7"/>
    </row>
    <row r="19" spans="1:6">
      <c r="A19" s="7"/>
      <c r="B19" s="7"/>
      <c r="C19" s="7"/>
      <c r="D19" s="7"/>
      <c r="E19" s="7"/>
      <c r="F19" s="7"/>
    </row>
    <row r="20" spans="1:6">
      <c r="A20" s="7"/>
      <c r="B20" s="7"/>
      <c r="C20" s="7"/>
      <c r="D20" s="7"/>
      <c r="E20" s="7"/>
      <c r="F20" s="7"/>
    </row>
    <row r="21" spans="1:6">
      <c r="A21" s="7"/>
      <c r="B21" s="7"/>
      <c r="C21" s="7"/>
      <c r="D21" s="7"/>
      <c r="E21" s="7"/>
      <c r="F21" s="7"/>
    </row>
    <row r="22" spans="1:6">
      <c r="A22" s="7"/>
      <c r="B22" s="7"/>
      <c r="C22" s="7"/>
      <c r="D22" s="7"/>
      <c r="E22" s="7"/>
      <c r="F22" s="7"/>
    </row>
    <row r="23" spans="1:6">
      <c r="A23" s="7"/>
      <c r="B23" s="7"/>
      <c r="C23" s="7"/>
      <c r="D23" s="7"/>
      <c r="E23" s="7"/>
      <c r="F23" s="7"/>
    </row>
  </sheetData>
  <pageMargins left="0.51180555555555562" right="0.51180555555555562" top="0.78749999999999998" bottom="0.78749999999999998" header="0.51180555555555562" footer="0.51180555555555562"/>
  <pageSetup paperSize="9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A13" sqref="A13"/>
    </sheetView>
  </sheetViews>
  <sheetFormatPr defaultRowHeight="15"/>
  <cols>
    <col min="1" max="1" width="28.7109375" customWidth="1"/>
    <col min="2" max="3" width="5" bestFit="1" customWidth="1"/>
    <col min="4" max="4" width="6" bestFit="1" customWidth="1"/>
    <col min="5" max="5" width="5" bestFit="1" customWidth="1"/>
    <col min="6" max="6" width="6.28515625" bestFit="1" customWidth="1"/>
    <col min="7" max="7" width="9.7109375" bestFit="1" customWidth="1"/>
    <col min="8" max="8" width="20" customWidth="1"/>
    <col min="9" max="9" width="6.28515625" bestFit="1" customWidth="1"/>
  </cols>
  <sheetData>
    <row r="1" spans="1:9">
      <c r="A1" s="48" t="s">
        <v>38</v>
      </c>
      <c r="B1" s="48"/>
      <c r="C1" s="48"/>
      <c r="D1" s="48"/>
      <c r="E1" s="48"/>
      <c r="F1" s="48"/>
      <c r="G1" s="41"/>
      <c r="H1" s="41"/>
      <c r="I1" s="41"/>
    </row>
    <row r="2" spans="1:9">
      <c r="A2" t="s">
        <v>31</v>
      </c>
      <c r="B2">
        <v>2004</v>
      </c>
      <c r="C2">
        <v>2005</v>
      </c>
      <c r="D2">
        <v>2006</v>
      </c>
      <c r="E2">
        <v>2007</v>
      </c>
      <c r="F2" t="s">
        <v>12</v>
      </c>
      <c r="G2" t="s">
        <v>39</v>
      </c>
    </row>
    <row r="3" spans="1:9">
      <c r="A3" t="s">
        <v>32</v>
      </c>
      <c r="B3">
        <v>3876</v>
      </c>
      <c r="C3">
        <v>8940</v>
      </c>
      <c r="D3">
        <v>10236</v>
      </c>
      <c r="E3">
        <v>7408</v>
      </c>
      <c r="F3">
        <f t="shared" ref="F3:F8" si="0">SUM(B3:E3)</f>
        <v>30460</v>
      </c>
      <c r="G3" s="3">
        <f>F3/SUM(F3:F8)</f>
        <v>0.6411821664631836</v>
      </c>
    </row>
    <row r="4" spans="1:9">
      <c r="A4" t="s">
        <v>33</v>
      </c>
      <c r="B4">
        <v>746</v>
      </c>
      <c r="C4">
        <v>1342</v>
      </c>
      <c r="D4">
        <v>1371</v>
      </c>
      <c r="E4">
        <v>1782</v>
      </c>
      <c r="F4">
        <f t="shared" si="0"/>
        <v>5241</v>
      </c>
      <c r="G4" s="3">
        <f>F4/SUM(F3:F8)</f>
        <v>0.11032290658022145</v>
      </c>
    </row>
    <row r="5" spans="1:9">
      <c r="A5" t="s">
        <v>34</v>
      </c>
      <c r="B5">
        <v>91</v>
      </c>
      <c r="C5">
        <v>751</v>
      </c>
      <c r="D5">
        <v>1064</v>
      </c>
      <c r="E5">
        <v>1086</v>
      </c>
      <c r="F5">
        <f t="shared" si="0"/>
        <v>2992</v>
      </c>
      <c r="G5" s="3">
        <f>F5/SUM(F3:F8)</f>
        <v>6.2981518124026442E-2</v>
      </c>
    </row>
    <row r="6" spans="1:9">
      <c r="A6" t="s">
        <v>18</v>
      </c>
      <c r="B6">
        <v>874</v>
      </c>
      <c r="C6">
        <v>999</v>
      </c>
      <c r="D6">
        <v>671</v>
      </c>
      <c r="E6">
        <v>759</v>
      </c>
      <c r="F6">
        <f t="shared" si="0"/>
        <v>3303</v>
      </c>
      <c r="G6" s="3">
        <f>F6/SUM(F3:F8)</f>
        <v>6.95280596135225E-2</v>
      </c>
    </row>
    <row r="7" spans="1:9">
      <c r="A7" t="s">
        <v>35</v>
      </c>
      <c r="B7">
        <v>671</v>
      </c>
      <c r="C7">
        <v>853</v>
      </c>
      <c r="D7">
        <v>891</v>
      </c>
      <c r="E7">
        <v>873</v>
      </c>
      <c r="F7">
        <f t="shared" si="0"/>
        <v>3288</v>
      </c>
      <c r="G7" s="3">
        <f>F7/SUM(F3:F8)</f>
        <v>6.921231002399697E-2</v>
      </c>
    </row>
    <row r="8" spans="1:9">
      <c r="A8" t="s">
        <v>36</v>
      </c>
      <c r="B8">
        <v>400</v>
      </c>
      <c r="C8">
        <v>483</v>
      </c>
      <c r="D8">
        <v>544</v>
      </c>
      <c r="E8">
        <v>795</v>
      </c>
      <c r="F8">
        <f t="shared" si="0"/>
        <v>2222</v>
      </c>
      <c r="G8" s="3">
        <f>F8/SUM(F3:F8)</f>
        <v>4.6773039195049049E-2</v>
      </c>
    </row>
    <row r="9" spans="1:9">
      <c r="A9" t="s">
        <v>37</v>
      </c>
    </row>
    <row r="12" spans="1:9">
      <c r="A12" s="40"/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0"/>
  <sheetViews>
    <sheetView topLeftCell="A44" workbookViewId="0">
      <selection activeCell="F65" sqref="F65"/>
    </sheetView>
  </sheetViews>
  <sheetFormatPr defaultRowHeight="15"/>
  <cols>
    <col min="1" max="1" width="57.7109375" bestFit="1" customWidth="1"/>
    <col min="4" max="4" width="9.28515625" bestFit="1" customWidth="1"/>
  </cols>
  <sheetData>
    <row r="1" spans="1:4">
      <c r="A1" t="s">
        <v>40</v>
      </c>
      <c r="B1" s="3">
        <v>0.93430000000000002</v>
      </c>
      <c r="C1">
        <v>7467</v>
      </c>
      <c r="D1" s="51">
        <f>B1*C1</f>
        <v>6976.4180999999999</v>
      </c>
    </row>
    <row r="2" spans="1:4">
      <c r="A2" t="s">
        <v>41</v>
      </c>
      <c r="B2" s="3">
        <v>0.51139999999999997</v>
      </c>
      <c r="C2">
        <v>3060</v>
      </c>
      <c r="D2" s="51">
        <f t="shared" ref="D2:D33" si="0">B2*C2</f>
        <v>1564.8839999999998</v>
      </c>
    </row>
    <row r="3" spans="1:4">
      <c r="A3" t="s">
        <v>42</v>
      </c>
      <c r="B3" s="3">
        <v>0.87460000000000004</v>
      </c>
      <c r="C3">
        <v>981</v>
      </c>
      <c r="D3" s="51">
        <f t="shared" si="0"/>
        <v>857.98260000000005</v>
      </c>
    </row>
    <row r="4" spans="1:4">
      <c r="A4" t="s">
        <v>43</v>
      </c>
      <c r="B4" s="3">
        <v>0.60550000000000004</v>
      </c>
      <c r="C4">
        <v>796</v>
      </c>
      <c r="D4" s="51">
        <f t="shared" si="0"/>
        <v>481.97800000000001</v>
      </c>
    </row>
    <row r="5" spans="1:4">
      <c r="A5" t="s">
        <v>44</v>
      </c>
      <c r="B5" s="3">
        <v>0.71389999999999998</v>
      </c>
      <c r="C5">
        <v>748</v>
      </c>
      <c r="D5" s="51">
        <f t="shared" si="0"/>
        <v>533.99720000000002</v>
      </c>
    </row>
    <row r="6" spans="1:4">
      <c r="A6" t="s">
        <v>45</v>
      </c>
      <c r="B6" s="3">
        <v>0.63170000000000004</v>
      </c>
      <c r="C6">
        <v>619</v>
      </c>
      <c r="D6" s="51">
        <f t="shared" si="0"/>
        <v>391.02230000000003</v>
      </c>
    </row>
    <row r="7" spans="1:4">
      <c r="A7" t="s">
        <v>46</v>
      </c>
      <c r="B7" s="3">
        <v>0.70150000000000001</v>
      </c>
      <c r="C7">
        <v>479</v>
      </c>
      <c r="D7" s="51">
        <f t="shared" si="0"/>
        <v>336.01850000000002</v>
      </c>
    </row>
    <row r="8" spans="1:4">
      <c r="A8" t="s">
        <v>47</v>
      </c>
      <c r="B8" s="3">
        <v>0.81100000000000005</v>
      </c>
      <c r="C8">
        <v>344</v>
      </c>
      <c r="D8" s="51">
        <f t="shared" si="0"/>
        <v>278.98400000000004</v>
      </c>
    </row>
    <row r="9" spans="1:4">
      <c r="A9" t="s">
        <v>48</v>
      </c>
      <c r="B9" s="3">
        <v>0.81020000000000003</v>
      </c>
      <c r="C9">
        <v>332</v>
      </c>
      <c r="D9" s="51">
        <f t="shared" si="0"/>
        <v>268.9864</v>
      </c>
    </row>
    <row r="10" spans="1:4">
      <c r="A10" t="s">
        <v>49</v>
      </c>
      <c r="B10" s="3">
        <v>0.72850000000000004</v>
      </c>
      <c r="C10">
        <v>151</v>
      </c>
      <c r="D10" s="51">
        <f t="shared" si="0"/>
        <v>110.0035</v>
      </c>
    </row>
    <row r="11" spans="1:4">
      <c r="A11" t="s">
        <v>50</v>
      </c>
      <c r="B11" s="3">
        <v>0.90149999999999997</v>
      </c>
      <c r="C11">
        <v>128</v>
      </c>
      <c r="D11" s="51">
        <f t="shared" si="0"/>
        <v>115.392</v>
      </c>
    </row>
    <row r="12" spans="1:4">
      <c r="A12" t="s">
        <v>51</v>
      </c>
      <c r="B12" s="3">
        <v>0.60940000000000005</v>
      </c>
      <c r="C12">
        <v>90</v>
      </c>
      <c r="D12" s="51">
        <f t="shared" si="0"/>
        <v>54.846000000000004</v>
      </c>
    </row>
    <row r="13" spans="1:4">
      <c r="A13" t="s">
        <v>52</v>
      </c>
      <c r="B13" s="3">
        <v>0.95550000000000002</v>
      </c>
      <c r="C13">
        <v>84</v>
      </c>
      <c r="D13" s="51">
        <f t="shared" si="0"/>
        <v>80.262</v>
      </c>
    </row>
    <row r="14" spans="1:4">
      <c r="A14" t="s">
        <v>53</v>
      </c>
      <c r="B14" s="3">
        <v>0.77359999999999995</v>
      </c>
      <c r="C14">
        <v>53</v>
      </c>
      <c r="D14" s="51">
        <f t="shared" si="0"/>
        <v>41.000799999999998</v>
      </c>
    </row>
    <row r="15" spans="1:4">
      <c r="A15" t="s">
        <v>54</v>
      </c>
      <c r="B15" s="3">
        <v>0.78720000000000001</v>
      </c>
      <c r="C15">
        <v>47</v>
      </c>
      <c r="D15" s="51">
        <f t="shared" si="0"/>
        <v>36.998400000000004</v>
      </c>
    </row>
    <row r="16" spans="1:4">
      <c r="A16" t="s">
        <v>55</v>
      </c>
      <c r="B16" s="3">
        <v>0.83720000000000006</v>
      </c>
      <c r="C16">
        <v>43</v>
      </c>
      <c r="D16" s="51">
        <f t="shared" si="0"/>
        <v>35.999600000000001</v>
      </c>
    </row>
    <row r="17" spans="1:4">
      <c r="A17" t="s">
        <v>56</v>
      </c>
      <c r="B17" s="3">
        <v>0.86839999999999995</v>
      </c>
      <c r="C17">
        <v>38</v>
      </c>
      <c r="D17" s="51">
        <f t="shared" si="0"/>
        <v>32.999199999999995</v>
      </c>
    </row>
    <row r="18" spans="1:4">
      <c r="A18" s="3" t="s">
        <v>57</v>
      </c>
      <c r="B18" s="49">
        <v>0.75</v>
      </c>
      <c r="C18">
        <v>29</v>
      </c>
      <c r="D18" s="51">
        <f t="shared" si="0"/>
        <v>21.75</v>
      </c>
    </row>
    <row r="19" spans="1:4">
      <c r="A19" s="3" t="s">
        <v>58</v>
      </c>
      <c r="B19" s="3">
        <v>0.96550000000000002</v>
      </c>
      <c r="C19">
        <v>20</v>
      </c>
      <c r="D19" s="51">
        <f t="shared" si="0"/>
        <v>19.310000000000002</v>
      </c>
    </row>
    <row r="20" spans="1:4">
      <c r="A20" s="3" t="s">
        <v>59</v>
      </c>
      <c r="B20" s="49">
        <v>0.7</v>
      </c>
      <c r="C20">
        <v>20</v>
      </c>
      <c r="D20" s="51">
        <f t="shared" si="0"/>
        <v>14</v>
      </c>
    </row>
    <row r="21" spans="1:4">
      <c r="A21" s="3" t="s">
        <v>60</v>
      </c>
      <c r="B21" s="3">
        <v>0.85709999999999997</v>
      </c>
      <c r="C21">
        <v>20</v>
      </c>
      <c r="D21" s="51">
        <f t="shared" si="0"/>
        <v>17.141999999999999</v>
      </c>
    </row>
    <row r="22" spans="1:4">
      <c r="A22" s="3" t="s">
        <v>61</v>
      </c>
      <c r="B22" s="49">
        <v>0.75</v>
      </c>
      <c r="C22">
        <v>14</v>
      </c>
      <c r="D22" s="51">
        <f t="shared" si="0"/>
        <v>10.5</v>
      </c>
    </row>
    <row r="23" spans="1:4">
      <c r="A23" s="3" t="s">
        <v>62</v>
      </c>
      <c r="B23" s="49">
        <v>1</v>
      </c>
      <c r="C23">
        <v>12</v>
      </c>
      <c r="D23" s="51">
        <f t="shared" si="0"/>
        <v>12</v>
      </c>
    </row>
    <row r="24" spans="1:4">
      <c r="A24" s="3" t="s">
        <v>63</v>
      </c>
      <c r="B24" s="49">
        <v>1</v>
      </c>
      <c r="C24">
        <v>9</v>
      </c>
      <c r="D24" s="51">
        <f t="shared" si="0"/>
        <v>9</v>
      </c>
    </row>
    <row r="25" spans="1:4">
      <c r="A25" s="3" t="s">
        <v>64</v>
      </c>
      <c r="B25" s="49">
        <v>0.8</v>
      </c>
      <c r="C25">
        <v>5</v>
      </c>
      <c r="D25" s="51">
        <f t="shared" si="0"/>
        <v>4</v>
      </c>
    </row>
    <row r="26" spans="1:4">
      <c r="A26" s="3" t="s">
        <v>65</v>
      </c>
      <c r="B26" s="49">
        <v>0.8</v>
      </c>
      <c r="C26">
        <v>5</v>
      </c>
      <c r="D26" s="51">
        <f t="shared" si="0"/>
        <v>4</v>
      </c>
    </row>
    <row r="27" spans="1:4">
      <c r="A27" s="3" t="s">
        <v>66</v>
      </c>
      <c r="B27" s="49">
        <v>0.75</v>
      </c>
      <c r="C27">
        <v>4</v>
      </c>
      <c r="D27" s="51">
        <f t="shared" si="0"/>
        <v>3</v>
      </c>
    </row>
    <row r="28" spans="1:4">
      <c r="A28" s="3" t="s">
        <v>67</v>
      </c>
      <c r="B28" s="3">
        <v>0.33329999999999999</v>
      </c>
      <c r="C28">
        <v>3</v>
      </c>
      <c r="D28" s="51">
        <f t="shared" si="0"/>
        <v>0.99990000000000001</v>
      </c>
    </row>
    <row r="29" spans="1:4">
      <c r="A29" s="3" t="s">
        <v>68</v>
      </c>
      <c r="B29" s="49">
        <v>1</v>
      </c>
      <c r="C29">
        <v>3</v>
      </c>
      <c r="D29" s="51">
        <f t="shared" si="0"/>
        <v>3</v>
      </c>
    </row>
    <row r="30" spans="1:4">
      <c r="A30" s="3" t="s">
        <v>72</v>
      </c>
      <c r="B30" s="49">
        <v>1</v>
      </c>
      <c r="C30">
        <v>2</v>
      </c>
      <c r="D30" s="51">
        <f t="shared" si="0"/>
        <v>2</v>
      </c>
    </row>
    <row r="31" spans="1:4">
      <c r="A31" s="3" t="s">
        <v>69</v>
      </c>
      <c r="B31" s="49">
        <v>1</v>
      </c>
      <c r="C31">
        <v>1</v>
      </c>
      <c r="D31" s="51">
        <f t="shared" si="0"/>
        <v>1</v>
      </c>
    </row>
    <row r="32" spans="1:4">
      <c r="A32" s="3" t="s">
        <v>70</v>
      </c>
      <c r="B32" s="49">
        <v>1</v>
      </c>
      <c r="C32">
        <v>1</v>
      </c>
      <c r="D32" s="51">
        <f t="shared" si="0"/>
        <v>1</v>
      </c>
    </row>
    <row r="33" spans="1:4">
      <c r="A33" s="3" t="s">
        <v>71</v>
      </c>
      <c r="B33" s="49">
        <v>0</v>
      </c>
      <c r="C33">
        <v>1</v>
      </c>
      <c r="D33" s="51">
        <f t="shared" si="0"/>
        <v>0</v>
      </c>
    </row>
    <row r="34" spans="1:4">
      <c r="C34">
        <f>SUM(C1:C33)</f>
        <v>15609</v>
      </c>
      <c r="D34" s="51">
        <f>SUM(D1:D33)</f>
        <v>12320.474499999998</v>
      </c>
    </row>
    <row r="37" spans="1:4">
      <c r="A37" t="s">
        <v>73</v>
      </c>
      <c r="B37" s="3">
        <v>0.60389999999999999</v>
      </c>
      <c r="C37">
        <v>409</v>
      </c>
      <c r="D37" s="51">
        <f>B37*C37</f>
        <v>246.99510000000001</v>
      </c>
    </row>
    <row r="38" spans="1:4">
      <c r="A38" t="s">
        <v>74</v>
      </c>
      <c r="B38" s="3">
        <v>0.70250000000000001</v>
      </c>
      <c r="C38">
        <v>400</v>
      </c>
      <c r="D38" s="51">
        <f t="shared" ref="D38:D67" si="1">B38*C38</f>
        <v>281</v>
      </c>
    </row>
    <row r="39" spans="1:4">
      <c r="A39" t="s">
        <v>75</v>
      </c>
      <c r="B39" s="3">
        <v>0.4899</v>
      </c>
      <c r="C39">
        <v>398</v>
      </c>
      <c r="D39" s="51">
        <f t="shared" si="1"/>
        <v>194.9802</v>
      </c>
    </row>
    <row r="40" spans="1:4">
      <c r="A40" t="s">
        <v>76</v>
      </c>
      <c r="B40" s="3">
        <v>0.77439999999999998</v>
      </c>
      <c r="C40">
        <v>359</v>
      </c>
      <c r="D40" s="51">
        <f t="shared" si="1"/>
        <v>278.00959999999998</v>
      </c>
    </row>
    <row r="41" spans="1:4">
      <c r="A41" t="s">
        <v>77</v>
      </c>
      <c r="B41" s="3">
        <v>0.76259999999999994</v>
      </c>
      <c r="C41">
        <v>358</v>
      </c>
      <c r="D41" s="51">
        <f t="shared" si="1"/>
        <v>273.01079999999996</v>
      </c>
    </row>
    <row r="42" spans="1:4">
      <c r="A42" t="s">
        <v>78</v>
      </c>
      <c r="B42" s="3">
        <v>0.52110000000000001</v>
      </c>
      <c r="C42">
        <v>355</v>
      </c>
      <c r="D42" s="51">
        <f t="shared" si="1"/>
        <v>184.9905</v>
      </c>
    </row>
    <row r="43" spans="1:4">
      <c r="A43" t="s">
        <v>79</v>
      </c>
      <c r="B43" s="3">
        <v>0.63500000000000001</v>
      </c>
      <c r="C43">
        <v>348</v>
      </c>
      <c r="D43" s="51">
        <f t="shared" si="1"/>
        <v>220.98</v>
      </c>
    </row>
    <row r="44" spans="1:4">
      <c r="A44" t="s">
        <v>80</v>
      </c>
      <c r="B44" s="3">
        <v>0.59940000000000004</v>
      </c>
      <c r="C44">
        <v>342</v>
      </c>
      <c r="D44" s="51">
        <f t="shared" si="1"/>
        <v>204.99480000000003</v>
      </c>
    </row>
    <row r="45" spans="1:4">
      <c r="A45" t="s">
        <v>81</v>
      </c>
      <c r="B45" s="3">
        <v>0.77290000000000003</v>
      </c>
      <c r="C45">
        <v>317</v>
      </c>
      <c r="D45" s="51">
        <f t="shared" si="1"/>
        <v>245.0093</v>
      </c>
    </row>
    <row r="46" spans="1:4">
      <c r="A46" t="s">
        <v>82</v>
      </c>
      <c r="B46" s="3">
        <v>0.67220000000000002</v>
      </c>
      <c r="C46">
        <v>302</v>
      </c>
      <c r="D46" s="51">
        <f t="shared" si="1"/>
        <v>203.0044</v>
      </c>
    </row>
    <row r="47" spans="1:4">
      <c r="A47" t="s">
        <v>83</v>
      </c>
      <c r="B47" s="3">
        <v>0.74370000000000003</v>
      </c>
      <c r="C47">
        <v>277</v>
      </c>
      <c r="D47" s="51">
        <f t="shared" si="1"/>
        <v>206.00490000000002</v>
      </c>
    </row>
    <row r="48" spans="1:4">
      <c r="A48" t="s">
        <v>84</v>
      </c>
      <c r="B48" s="3">
        <v>0.73829999999999996</v>
      </c>
      <c r="C48">
        <v>256</v>
      </c>
      <c r="D48" s="51">
        <f t="shared" si="1"/>
        <v>189.00479999999999</v>
      </c>
    </row>
    <row r="49" spans="1:4">
      <c r="A49" t="s">
        <v>85</v>
      </c>
      <c r="B49" s="3">
        <v>0.77470000000000006</v>
      </c>
      <c r="C49">
        <v>253</v>
      </c>
      <c r="D49" s="51">
        <f t="shared" si="1"/>
        <v>195.99910000000003</v>
      </c>
    </row>
    <row r="50" spans="1:4">
      <c r="A50" t="s">
        <v>86</v>
      </c>
      <c r="B50" s="3">
        <v>0.81820000000000004</v>
      </c>
      <c r="C50">
        <v>242</v>
      </c>
      <c r="D50" s="51">
        <f t="shared" si="1"/>
        <v>198.0044</v>
      </c>
    </row>
    <row r="51" spans="1:4">
      <c r="A51" t="s">
        <v>87</v>
      </c>
      <c r="B51" s="3">
        <v>0.78410000000000002</v>
      </c>
      <c r="C51">
        <v>227</v>
      </c>
      <c r="D51" s="51">
        <f t="shared" si="1"/>
        <v>177.9907</v>
      </c>
    </row>
    <row r="52" spans="1:4">
      <c r="A52" t="s">
        <v>88</v>
      </c>
      <c r="B52" s="3">
        <v>0.5585</v>
      </c>
      <c r="C52">
        <v>222</v>
      </c>
      <c r="D52" s="51">
        <f t="shared" si="1"/>
        <v>123.98699999999999</v>
      </c>
    </row>
    <row r="53" spans="1:4">
      <c r="A53" s="3" t="s">
        <v>89</v>
      </c>
      <c r="B53" s="3">
        <v>0.73080000000000001</v>
      </c>
      <c r="C53">
        <v>208</v>
      </c>
      <c r="D53" s="51">
        <f t="shared" si="1"/>
        <v>152.00640000000001</v>
      </c>
    </row>
    <row r="54" spans="1:4">
      <c r="A54" s="3" t="s">
        <v>90</v>
      </c>
      <c r="B54" s="3">
        <v>0.37809999999999999</v>
      </c>
      <c r="C54">
        <v>201</v>
      </c>
      <c r="D54" s="51">
        <f t="shared" si="1"/>
        <v>75.998099999999994</v>
      </c>
    </row>
    <row r="55" spans="1:4">
      <c r="A55" s="3" t="s">
        <v>91</v>
      </c>
      <c r="B55" s="3">
        <v>0.77910000000000001</v>
      </c>
      <c r="C55">
        <v>172</v>
      </c>
      <c r="D55" s="51">
        <f t="shared" si="1"/>
        <v>134.0052</v>
      </c>
    </row>
    <row r="56" spans="1:4">
      <c r="A56" s="3" t="s">
        <v>92</v>
      </c>
      <c r="B56" s="3">
        <v>0.87649999999999995</v>
      </c>
      <c r="C56">
        <v>162</v>
      </c>
      <c r="D56" s="51">
        <f t="shared" si="1"/>
        <v>141.99299999999999</v>
      </c>
    </row>
    <row r="57" spans="1:4">
      <c r="A57" s="3" t="s">
        <v>93</v>
      </c>
      <c r="B57" s="3">
        <v>0.84370000000000001</v>
      </c>
      <c r="C57">
        <v>128</v>
      </c>
      <c r="D57" s="51">
        <f t="shared" si="1"/>
        <v>107.9936</v>
      </c>
    </row>
    <row r="58" spans="1:4">
      <c r="A58" s="3" t="s">
        <v>94</v>
      </c>
      <c r="B58" s="3">
        <v>0.85470000000000002</v>
      </c>
      <c r="C58">
        <v>117</v>
      </c>
      <c r="D58" s="51">
        <f t="shared" si="1"/>
        <v>99.999899999999997</v>
      </c>
    </row>
    <row r="59" spans="1:4">
      <c r="A59" s="3" t="s">
        <v>95</v>
      </c>
      <c r="B59" s="3">
        <v>0.80869999999999997</v>
      </c>
      <c r="C59">
        <v>115</v>
      </c>
      <c r="D59" s="51">
        <f t="shared" si="1"/>
        <v>93.000500000000002</v>
      </c>
    </row>
    <row r="60" spans="1:4">
      <c r="A60" s="3" t="s">
        <v>96</v>
      </c>
      <c r="B60" s="3">
        <v>0.44230000000000003</v>
      </c>
      <c r="C60">
        <v>104</v>
      </c>
      <c r="D60" s="51">
        <f t="shared" si="1"/>
        <v>45.999200000000002</v>
      </c>
    </row>
    <row r="61" spans="1:4">
      <c r="A61" s="3" t="s">
        <v>97</v>
      </c>
      <c r="B61" s="3">
        <v>0.85870000000000002</v>
      </c>
      <c r="C61">
        <v>92</v>
      </c>
      <c r="D61" s="51">
        <f t="shared" si="1"/>
        <v>79.000399999999999</v>
      </c>
    </row>
    <row r="62" spans="1:4">
      <c r="A62" s="3" t="s">
        <v>98</v>
      </c>
      <c r="B62" s="3">
        <v>0.72089999999999999</v>
      </c>
      <c r="C62">
        <v>86</v>
      </c>
      <c r="D62" s="51">
        <f t="shared" si="1"/>
        <v>61.997399999999999</v>
      </c>
    </row>
    <row r="63" spans="1:4">
      <c r="A63" s="3" t="s">
        <v>99</v>
      </c>
      <c r="B63" s="3">
        <v>0.76270000000000004</v>
      </c>
      <c r="C63">
        <v>59</v>
      </c>
      <c r="D63" s="51">
        <f t="shared" si="1"/>
        <v>44.999300000000005</v>
      </c>
    </row>
    <row r="64" spans="1:4">
      <c r="A64" s="3" t="s">
        <v>100</v>
      </c>
      <c r="B64" s="3">
        <v>0.85109999999999997</v>
      </c>
      <c r="C64">
        <v>47</v>
      </c>
      <c r="D64" s="51">
        <f t="shared" si="1"/>
        <v>40.0017</v>
      </c>
    </row>
    <row r="65" spans="1:4">
      <c r="A65" s="3" t="s">
        <v>101</v>
      </c>
      <c r="B65" s="3">
        <v>0.52270000000000005</v>
      </c>
      <c r="C65">
        <v>44</v>
      </c>
      <c r="D65" s="51">
        <f t="shared" si="1"/>
        <v>22.998800000000003</v>
      </c>
    </row>
    <row r="66" spans="1:4">
      <c r="A66" s="3" t="s">
        <v>102</v>
      </c>
      <c r="B66" s="3">
        <v>0.88229999999999997</v>
      </c>
      <c r="C66">
        <v>34</v>
      </c>
      <c r="D66" s="51">
        <f t="shared" si="1"/>
        <v>29.998200000000001</v>
      </c>
    </row>
    <row r="67" spans="1:4">
      <c r="A67" s="3" t="s">
        <v>103</v>
      </c>
      <c r="B67" s="3">
        <v>0.94120000000000004</v>
      </c>
      <c r="C67">
        <v>34</v>
      </c>
      <c r="D67" s="51">
        <f t="shared" si="1"/>
        <v>32.000799999999998</v>
      </c>
    </row>
    <row r="68" spans="1:4">
      <c r="C68">
        <f>SUM(C37:C67)</f>
        <v>6668</v>
      </c>
      <c r="D68" s="50">
        <f>SUM(D37:D67)</f>
        <v>4585.9580999999998</v>
      </c>
    </row>
    <row r="70" spans="1:4">
      <c r="D70" s="52">
        <f>SUM(D68,D34)</f>
        <v>16906.4326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2"/>
  <sheetViews>
    <sheetView tabSelected="1" topLeftCell="C1" workbookViewId="0">
      <selection activeCell="A15" sqref="A15:B22"/>
    </sheetView>
  </sheetViews>
  <sheetFormatPr defaultRowHeight="15"/>
  <cols>
    <col min="1" max="1" width="37.42578125" bestFit="1" customWidth="1"/>
  </cols>
  <sheetData>
    <row r="1" spans="1:2">
      <c r="A1" t="s">
        <v>108</v>
      </c>
    </row>
    <row r="3" spans="1:2">
      <c r="A3" t="s">
        <v>117</v>
      </c>
    </row>
    <row r="4" spans="1:2">
      <c r="A4" s="64" t="s">
        <v>109</v>
      </c>
      <c r="B4" s="65">
        <v>59</v>
      </c>
    </row>
    <row r="5" spans="1:2">
      <c r="A5" s="64" t="s">
        <v>8</v>
      </c>
      <c r="B5" s="65">
        <v>17</v>
      </c>
    </row>
    <row r="6" spans="1:2">
      <c r="A6" s="64" t="s">
        <v>110</v>
      </c>
      <c r="B6" s="65">
        <v>13</v>
      </c>
    </row>
    <row r="7" spans="1:2">
      <c r="A7" s="64" t="s">
        <v>111</v>
      </c>
      <c r="B7" s="65">
        <v>4</v>
      </c>
    </row>
    <row r="8" spans="1:2">
      <c r="A8" s="64" t="s">
        <v>112</v>
      </c>
      <c r="B8" s="65">
        <v>2</v>
      </c>
    </row>
    <row r="9" spans="1:2">
      <c r="A9" s="64" t="s">
        <v>113</v>
      </c>
      <c r="B9" s="65">
        <v>2</v>
      </c>
    </row>
    <row r="10" spans="1:2">
      <c r="A10" s="64" t="s">
        <v>114</v>
      </c>
      <c r="B10" s="65">
        <v>1</v>
      </c>
    </row>
    <row r="11" spans="1:2">
      <c r="A11" s="64" t="s">
        <v>115</v>
      </c>
      <c r="B11" s="65">
        <v>1</v>
      </c>
    </row>
    <row r="12" spans="1:2">
      <c r="A12" s="64" t="s">
        <v>116</v>
      </c>
      <c r="B12" s="65">
        <v>1</v>
      </c>
    </row>
    <row r="14" spans="1:2">
      <c r="A14" t="s">
        <v>118</v>
      </c>
    </row>
    <row r="15" spans="1:2">
      <c r="A15" s="64" t="s">
        <v>122</v>
      </c>
      <c r="B15" s="64">
        <v>30</v>
      </c>
    </row>
    <row r="16" spans="1:2">
      <c r="A16" s="64" t="s">
        <v>123</v>
      </c>
      <c r="B16" s="64">
        <v>7</v>
      </c>
    </row>
    <row r="17" spans="1:2">
      <c r="A17" s="64" t="s">
        <v>124</v>
      </c>
      <c r="B17" s="64">
        <v>32</v>
      </c>
    </row>
    <row r="18" spans="1:2">
      <c r="A18" s="64" t="s">
        <v>121</v>
      </c>
      <c r="B18" s="64">
        <v>5</v>
      </c>
    </row>
    <row r="19" spans="1:2">
      <c r="A19" s="64" t="s">
        <v>119</v>
      </c>
      <c r="B19" s="64">
        <v>7</v>
      </c>
    </row>
    <row r="20" spans="1:2">
      <c r="A20" s="64" t="s">
        <v>120</v>
      </c>
      <c r="B20" s="64">
        <v>6</v>
      </c>
    </row>
    <row r="21" spans="1:2">
      <c r="A21" s="64" t="s">
        <v>125</v>
      </c>
      <c r="B21" s="64">
        <v>1</v>
      </c>
    </row>
    <row r="22" spans="1:2">
      <c r="A22" s="64" t="s">
        <v>126</v>
      </c>
      <c r="B22" s="64">
        <v>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8" sqref="E8"/>
    </sheetView>
  </sheetViews>
  <sheetFormatPr defaultRowHeight="15"/>
  <cols>
    <col min="2" max="7" width="30.85546875" style="4" customWidth="1"/>
  </cols>
  <sheetData>
    <row r="1" spans="1:7">
      <c r="A1" s="4"/>
      <c r="B1"/>
      <c r="C1"/>
      <c r="D1"/>
      <c r="E1"/>
      <c r="F1"/>
      <c r="G1"/>
    </row>
    <row r="2" spans="1:7">
      <c r="A2" s="4"/>
      <c r="B2"/>
      <c r="C2"/>
      <c r="D2"/>
      <c r="E2"/>
      <c r="F2"/>
      <c r="G2"/>
    </row>
    <row r="3" spans="1:7">
      <c r="A3" s="4"/>
      <c r="B3"/>
      <c r="C3"/>
      <c r="D3"/>
      <c r="E3"/>
      <c r="F3"/>
      <c r="G3"/>
    </row>
    <row r="4" spans="1:7">
      <c r="A4" s="4"/>
      <c r="B4"/>
      <c r="C4"/>
      <c r="D4"/>
      <c r="E4"/>
      <c r="F4"/>
      <c r="G4"/>
    </row>
    <row r="5" spans="1:7">
      <c r="A5" s="4"/>
      <c r="B5"/>
      <c r="C5"/>
      <c r="D5"/>
      <c r="E5"/>
      <c r="F5"/>
      <c r="G5"/>
    </row>
    <row r="6" spans="1:7">
      <c r="A6" s="4"/>
      <c r="B6"/>
      <c r="C6"/>
      <c r="D6"/>
      <c r="E6"/>
      <c r="F6"/>
      <c r="G6"/>
    </row>
  </sheetData>
  <pageMargins left="0.51180555555555562" right="0.51180555555555562" top="0.78749999999999998" bottom="0.78749999999999998" header="0.51180555555555562" footer="0.51180555555555562"/>
  <pageSetup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M1" workbookViewId="0">
      <selection activeCell="C11" sqref="C11"/>
    </sheetView>
  </sheetViews>
  <sheetFormatPr defaultRowHeight="15"/>
  <sheetData/>
  <pageMargins left="0.51180555555555562" right="0.51180555555555562" top="0.78749999999999998" bottom="0.78749999999999998" header="0.51180555555555562" footer="0.51180555555555562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Ocorrências</vt:lpstr>
      <vt:lpstr>Mídia de Entrada</vt:lpstr>
      <vt:lpstr>Ranking de Atendimento</vt:lpstr>
      <vt:lpstr>Atend2007</vt:lpstr>
      <vt:lpstr>Formas de conhec e escol</vt:lpstr>
      <vt:lpstr>Organograma</vt:lpstr>
      <vt:lpstr>Processos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Thais e Murilo</cp:lastModifiedBy>
  <dcterms:created xsi:type="dcterms:W3CDTF">2008-11-08T02:44:53Z</dcterms:created>
  <dcterms:modified xsi:type="dcterms:W3CDTF">2008-11-08T20:58:42Z</dcterms:modified>
</cp:coreProperties>
</file>