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nl\Documents\FATEC\Programação em Microinformática\"/>
    </mc:Choice>
  </mc:AlternateContent>
  <xr:revisionPtr revIDLastSave="0" documentId="13_ncr:1_{AE391500-4D06-45D1-8391-D0295E584C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1_PROCH" sheetId="1" r:id="rId1"/>
    <sheet name="EX2_PROCH" sheetId="2" r:id="rId2"/>
    <sheet name="EX3_PROCH" sheetId="3" r:id="rId3"/>
    <sheet name="Consulta_EX3" sheetId="10" r:id="rId4"/>
    <sheet name="EX2_PROCV" sheetId="5" r:id="rId5"/>
    <sheet name="EX2_PROCV_CONTINUAÇAO" sheetId="6" r:id="rId6"/>
    <sheet name="EX3_PROCV" sheetId="7" r:id="rId7"/>
    <sheet name="EX4_PROCV" sheetId="8" r:id="rId8"/>
    <sheet name="CONSULTA_EX4" sheetId="11" r:id="rId9"/>
    <sheet name="EX5_PROCV" sheetId="9" r:id="rId10"/>
  </sheets>
  <externalReferences>
    <externalReference r:id="rId11"/>
  </externalReferences>
  <definedNames>
    <definedName name="cod_cliente">'[1]Cadastro Clientes'!$B$4:$B$20</definedName>
    <definedName name="codigo">EX2_PROCV_CONTINUAÇAO!$C$2</definedName>
    <definedName name="dados_gerais">EX2_PROCV!$D$4:$K$20</definedName>
    <definedName name="Filmes">EX3_PROCV!$F$2:$I$18</definedName>
    <definedName name="PROCH_COD_CLI">Consulta_EX3!#REF!</definedName>
    <definedName name="PROCH_DADOS">EX3_PROCH!$B$2:$R$10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9" l="1"/>
  <c r="F5" i="9"/>
  <c r="F8" i="9"/>
  <c r="F9" i="9"/>
  <c r="F12" i="9"/>
  <c r="F13" i="9"/>
  <c r="F16" i="9"/>
  <c r="F17" i="9"/>
  <c r="F20" i="9"/>
  <c r="F21" i="9"/>
  <c r="B8" i="11"/>
  <c r="B7" i="11"/>
  <c r="B6" i="11"/>
  <c r="B5" i="11"/>
  <c r="B4" i="11"/>
  <c r="B3" i="11"/>
  <c r="B2" i="11"/>
  <c r="C11" i="7"/>
  <c r="C9" i="7"/>
  <c r="C7" i="7"/>
  <c r="B7" i="10"/>
  <c r="B6" i="10"/>
  <c r="B5" i="10"/>
  <c r="B4" i="10"/>
  <c r="B3" i="10"/>
  <c r="C10" i="6"/>
  <c r="C9" i="6"/>
  <c r="C8" i="6"/>
  <c r="C7" i="6"/>
  <c r="C6" i="6"/>
  <c r="C5" i="6"/>
  <c r="C4" i="6"/>
  <c r="C11" i="2"/>
  <c r="C10" i="2"/>
  <c r="C9" i="2"/>
  <c r="C8" i="2"/>
  <c r="C7" i="2"/>
  <c r="C5" i="2"/>
  <c r="B5" i="1"/>
  <c r="B9" i="1"/>
  <c r="B8" i="1"/>
  <c r="B7" i="1"/>
  <c r="B6" i="1"/>
  <c r="D3" i="9"/>
  <c r="E3" i="9" s="1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" i="9"/>
  <c r="E2" i="9" s="1"/>
  <c r="F23" i="9" l="1"/>
  <c r="F19" i="9"/>
  <c r="F15" i="9"/>
  <c r="F11" i="9"/>
  <c r="F7" i="9"/>
  <c r="F3" i="9"/>
  <c r="F22" i="9"/>
  <c r="F18" i="9"/>
  <c r="F14" i="9"/>
  <c r="F10" i="9"/>
  <c r="F6" i="9"/>
  <c r="F2" i="9"/>
</calcChain>
</file>

<file path=xl/sharedStrings.xml><?xml version="1.0" encoding="utf-8"?>
<sst xmlns="http://schemas.openxmlformats.org/spreadsheetml/2006/main" count="672" uniqueCount="324">
  <si>
    <t>PROCH</t>
  </si>
  <si>
    <t>Livraria Boa Leitura</t>
  </si>
  <si>
    <t>CÓDIGO</t>
  </si>
  <si>
    <t>TÍTULO</t>
  </si>
  <si>
    <t>AUTOR</t>
  </si>
  <si>
    <t>PREÇO</t>
  </si>
  <si>
    <t>Nº DA EDIÇÃO</t>
  </si>
  <si>
    <t>NOME DA EDITORA</t>
  </si>
  <si>
    <t>O ANO DO DRAGÃO</t>
  </si>
  <si>
    <t>ROMEU E JULIETA</t>
  </si>
  <si>
    <t>O SITIO DO PICA-PAU</t>
  </si>
  <si>
    <t>O GATO DE BOTAS</t>
  </si>
  <si>
    <t>FRANKSTEIN</t>
  </si>
  <si>
    <t>O MONSTRO DO LAGO</t>
  </si>
  <si>
    <t>ENGENHARIA ELETRÔNICA</t>
  </si>
  <si>
    <t>COLINÁRIA ITALIANA</t>
  </si>
  <si>
    <t>PEIXES E AQUARISMOS</t>
  </si>
  <si>
    <t>LEIS DA FÍSICA</t>
  </si>
  <si>
    <t>QUÍMICA</t>
  </si>
  <si>
    <t>HISTÓRIA DO BRASIL</t>
  </si>
  <si>
    <t>AS LEIS DE MURPHI</t>
  </si>
  <si>
    <t>MATEMÁTICA FINANCEIRA</t>
  </si>
  <si>
    <t>MONTE SEU PC</t>
  </si>
  <si>
    <t>PROGRAMAS EM 6 HORAS</t>
  </si>
  <si>
    <t>AEROMODELISMO</t>
  </si>
  <si>
    <t>CARNE E BRASA</t>
  </si>
  <si>
    <t>DRINK´S E SUCOS</t>
  </si>
  <si>
    <t>O PC E O MARTELO</t>
  </si>
  <si>
    <t>WILLIAN KAKTUS</t>
  </si>
  <si>
    <t>W. SHESKPEAR</t>
  </si>
  <si>
    <t>M.LOBATO</t>
  </si>
  <si>
    <t>STEVE DOWN</t>
  </si>
  <si>
    <t>BRIAN O´REREN</t>
  </si>
  <si>
    <t>JOHN VAN LOCK</t>
  </si>
  <si>
    <t>FÁBIO STEVES</t>
  </si>
  <si>
    <t>ANDRÉ OLIVEIRA</t>
  </si>
  <si>
    <t>JOÃO NETUNO</t>
  </si>
  <si>
    <t>NEWTON PIRES</t>
  </si>
  <si>
    <t>JOÃO SILVEIRA</t>
  </si>
  <si>
    <t>FRANCISCA CABRAL</t>
  </si>
  <si>
    <t>MARCELO BARATA</t>
  </si>
  <si>
    <t>SÉRGIO EINSTEIN</t>
  </si>
  <si>
    <t>MARCOS PARDAL</t>
  </si>
  <si>
    <t>JOSÉ R. PINEIROS</t>
  </si>
  <si>
    <t>DANIEL MERCEDEZ</t>
  </si>
  <si>
    <t>JOE FIRE</t>
  </si>
  <si>
    <t>ANDERSON BENBUN</t>
  </si>
  <si>
    <t>CARLOS CARVALHO</t>
  </si>
  <si>
    <t>PÁGINA MARRON</t>
  </si>
  <si>
    <t>EDITORA NEW BOOK</t>
  </si>
  <si>
    <t>EDITORA BAY</t>
  </si>
  <si>
    <t>EDITORA EFDP</t>
  </si>
  <si>
    <t>EDITORA RECICLE</t>
  </si>
  <si>
    <t>EDITORA BEM</t>
  </si>
  <si>
    <t>EDITORA MARÇO</t>
  </si>
  <si>
    <t>EDITORA CUBO</t>
  </si>
  <si>
    <t>ENRROLAS BEM</t>
  </si>
  <si>
    <t>COZINHA E BANHEIRO</t>
  </si>
  <si>
    <t>LA BUTEQUE</t>
  </si>
  <si>
    <t>PROCURA  POR  CÓDIGO</t>
  </si>
  <si>
    <t>Cod</t>
  </si>
  <si>
    <t>Nome</t>
  </si>
  <si>
    <t>Laboratório</t>
  </si>
  <si>
    <t>Apresent.</t>
  </si>
  <si>
    <t>Dt. Entrada</t>
  </si>
  <si>
    <t>Tarja</t>
  </si>
  <si>
    <t>Preço Venda</t>
  </si>
  <si>
    <t>ASPIRINA</t>
  </si>
  <si>
    <t>MELHORAL</t>
  </si>
  <si>
    <t>MELHORAL C</t>
  </si>
  <si>
    <t>BUSCOPAN</t>
  </si>
  <si>
    <t>AAS INFANTIL</t>
  </si>
  <si>
    <t>ENERGIL C</t>
  </si>
  <si>
    <t>ANADOR</t>
  </si>
  <si>
    <t>GARDENAL</t>
  </si>
  <si>
    <t>DIPERONA</t>
  </si>
  <si>
    <t>VITERGAN</t>
  </si>
  <si>
    <t>HIGROTON</t>
  </si>
  <si>
    <t>STUGERON</t>
  </si>
  <si>
    <t>DACTIL-OB</t>
  </si>
  <si>
    <t>REDOXON</t>
  </si>
  <si>
    <t>TECNID</t>
  </si>
  <si>
    <t>LACTO-PURGA</t>
  </si>
  <si>
    <t>GELOL</t>
  </si>
  <si>
    <t>PRÓPOLIS</t>
  </si>
  <si>
    <t>TARGIFOR C</t>
  </si>
  <si>
    <t>COMPLETE</t>
  </si>
  <si>
    <t>COLIRIO MOURA</t>
  </si>
  <si>
    <t>NEOSALDINA</t>
  </si>
  <si>
    <t>NOVALGINA</t>
  </si>
  <si>
    <t>TYLENOL</t>
  </si>
  <si>
    <t>DÔRICO</t>
  </si>
  <si>
    <t>ATROVERAN</t>
  </si>
  <si>
    <t>VIAGRA</t>
  </si>
  <si>
    <t>PIROXICAM</t>
  </si>
  <si>
    <t>Bayer</t>
  </si>
  <si>
    <t>DM Industria</t>
  </si>
  <si>
    <t>Boehringer</t>
  </si>
  <si>
    <t>Schring</t>
  </si>
  <si>
    <t>Rhodia</t>
  </si>
  <si>
    <t>Genérico</t>
  </si>
  <si>
    <t>Marjan</t>
  </si>
  <si>
    <t>Geigy</t>
  </si>
  <si>
    <t>Janssen-Cilag</t>
  </si>
  <si>
    <t>Hoechst</t>
  </si>
  <si>
    <t>Roche</t>
  </si>
  <si>
    <t>Ativus Farmaceut.</t>
  </si>
  <si>
    <t>Apis Flora</t>
  </si>
  <si>
    <t>Allergan</t>
  </si>
  <si>
    <t>Moura Brasil</t>
  </si>
  <si>
    <t>Knoll</t>
  </si>
  <si>
    <t>Sanofi-Syathelabo</t>
  </si>
  <si>
    <t>2 cp</t>
  </si>
  <si>
    <t>8 c</t>
  </si>
  <si>
    <t>4 c</t>
  </si>
  <si>
    <t>20 ml</t>
  </si>
  <si>
    <t>10 C</t>
  </si>
  <si>
    <t>10 c</t>
  </si>
  <si>
    <t>20 c</t>
  </si>
  <si>
    <t>30 c</t>
  </si>
  <si>
    <t>42 c</t>
  </si>
  <si>
    <t>30 d</t>
  </si>
  <si>
    <t>2 c</t>
  </si>
  <si>
    <t>20 g</t>
  </si>
  <si>
    <t>30 ml</t>
  </si>
  <si>
    <t>240 ml</t>
  </si>
  <si>
    <t>20 d</t>
  </si>
  <si>
    <t>50 ml</t>
  </si>
  <si>
    <t>750 mg</t>
  </si>
  <si>
    <t>01/052000</t>
  </si>
  <si>
    <t>Livre</t>
  </si>
  <si>
    <t>VERMELHO</t>
  </si>
  <si>
    <t>Código</t>
  </si>
  <si>
    <t>Data</t>
  </si>
  <si>
    <t>Nome Completo</t>
  </si>
  <si>
    <t>Maria Pereira do Nascimento</t>
  </si>
  <si>
    <t>Sergio Sampaio</t>
  </si>
  <si>
    <t>Eduardo Amaral Rodrigues</t>
  </si>
  <si>
    <t>Melissa Bonelli Santana</t>
  </si>
  <si>
    <t>Carlos Silva</t>
  </si>
  <si>
    <t>Antonia Senna</t>
  </si>
  <si>
    <t>Marcio Ferreira Cardoso</t>
  </si>
  <si>
    <t>Antonia de Souza</t>
  </si>
  <si>
    <t>Tatiana Vergueiro Oliveira</t>
  </si>
  <si>
    <t>Melissa Nogueira de Mello</t>
  </si>
  <si>
    <t>Carlos dos Reis</t>
  </si>
  <si>
    <t xml:space="preserve">Alfredo Rossi </t>
  </si>
  <si>
    <t>Leopoldo Augusto Sampaio</t>
  </si>
  <si>
    <t>Mara Palhares</t>
  </si>
  <si>
    <t>Sandra Cristina de Arantes</t>
  </si>
  <si>
    <t>Antonia Maria Simões</t>
  </si>
  <si>
    <t>Thaysa Martins</t>
  </si>
  <si>
    <t>Endereço</t>
  </si>
  <si>
    <t>Rua Jair Salvarani, 256</t>
  </si>
  <si>
    <t>Alameda das Laranjeiras, 768</t>
  </si>
  <si>
    <t>Rua Frei Antonio dos Santos, 351</t>
  </si>
  <si>
    <t>Av. Narciso Yague Guimarães, 888</t>
  </si>
  <si>
    <t>Rua Luís Cerqueira Filho, 544</t>
  </si>
  <si>
    <t>Av. Ricardo Vilela, 1984</t>
  </si>
  <si>
    <t>Rua São Luís, 62</t>
  </si>
  <si>
    <t>Rua Francisco Xavier, 2687</t>
  </si>
  <si>
    <t>Av. Clemente Batista, 1333</t>
  </si>
  <si>
    <t>Av. Noronha Fernandes, 554</t>
  </si>
  <si>
    <t>Rua Padre João Calixto, 716</t>
  </si>
  <si>
    <t>Rua Santa Rita, 829</t>
  </si>
  <si>
    <t>Av. Frederico Estraube, 928</t>
  </si>
  <si>
    <t>Av. Catumbi, 687</t>
  </si>
  <si>
    <t>Alameda Santana, 2341</t>
  </si>
  <si>
    <t>Rua Maristela Carvalho, 23</t>
  </si>
  <si>
    <t>Av. Francisco Dutra, 555</t>
  </si>
  <si>
    <t>Bairro</t>
  </si>
  <si>
    <t>Jd. Armenia</t>
  </si>
  <si>
    <t>Socorro</t>
  </si>
  <si>
    <t>Interlagos</t>
  </si>
  <si>
    <t>Moema</t>
  </si>
  <si>
    <t>Perdizes</t>
  </si>
  <si>
    <t>Jd. Vera Cruz</t>
  </si>
  <si>
    <t>Vl. Madalena</t>
  </si>
  <si>
    <t>Santana</t>
  </si>
  <si>
    <t>Tatuapé</t>
  </si>
  <si>
    <t>Vl. Maria</t>
  </si>
  <si>
    <t>Belem</t>
  </si>
  <si>
    <t>Vl. Oliveira</t>
  </si>
  <si>
    <t>Belenzinho</t>
  </si>
  <si>
    <t>Liberdade</t>
  </si>
  <si>
    <t>Vl. Carrão</t>
  </si>
  <si>
    <t>Cidade</t>
  </si>
  <si>
    <t>São Paulo</t>
  </si>
  <si>
    <t>UF</t>
  </si>
  <si>
    <t>SP</t>
  </si>
  <si>
    <t>País</t>
  </si>
  <si>
    <t>Brasil</t>
  </si>
  <si>
    <t>Telefone</t>
  </si>
  <si>
    <t>Valor da Compra</t>
  </si>
  <si>
    <t>LOCALIZAR REGISTROS</t>
  </si>
  <si>
    <t>Nome Completo:</t>
  </si>
  <si>
    <t>Endereço:</t>
  </si>
  <si>
    <t>Bairro:</t>
  </si>
  <si>
    <t>Cidade:</t>
  </si>
  <si>
    <t>UF:</t>
  </si>
  <si>
    <t>País:</t>
  </si>
  <si>
    <t>Telefone:</t>
  </si>
  <si>
    <t>Valor da Compra:</t>
  </si>
  <si>
    <t>Filme</t>
  </si>
  <si>
    <t>Categoria</t>
  </si>
  <si>
    <t>Valor</t>
  </si>
  <si>
    <t>E o Vento Levou...</t>
  </si>
  <si>
    <t>Drama</t>
  </si>
  <si>
    <t>Click</t>
  </si>
  <si>
    <t>Comédia</t>
  </si>
  <si>
    <t>Jason X</t>
  </si>
  <si>
    <t>Terror</t>
  </si>
  <si>
    <t>X-Men Origens: Wolverine</t>
  </si>
  <si>
    <t>Aventura</t>
  </si>
  <si>
    <t>O exterminador do futuro</t>
  </si>
  <si>
    <t>Ficção</t>
  </si>
  <si>
    <t>Rambo 2 - A missão</t>
  </si>
  <si>
    <t>A múmia</t>
  </si>
  <si>
    <t>O Exorcista</t>
  </si>
  <si>
    <t>Vanilla Sky</t>
  </si>
  <si>
    <t>Suspense</t>
  </si>
  <si>
    <t>Matrix</t>
  </si>
  <si>
    <t>Se Eu Fosse Você 2</t>
  </si>
  <si>
    <t>O resgate do soldado Ryan</t>
  </si>
  <si>
    <t>Guerra</t>
  </si>
  <si>
    <t>Homem-Aranha 3</t>
  </si>
  <si>
    <t>Viagem ao centro da Terra</t>
  </si>
  <si>
    <t xml:space="preserve"> Eu Sou a Lenda</t>
  </si>
  <si>
    <t>Tabela de Carros</t>
  </si>
  <si>
    <t>Marca</t>
  </si>
  <si>
    <t>Modelo</t>
  </si>
  <si>
    <t xml:space="preserve">Cor </t>
  </si>
  <si>
    <t>Ano</t>
  </si>
  <si>
    <t>Direção</t>
  </si>
  <si>
    <t>Ar</t>
  </si>
  <si>
    <t>Airbag</t>
  </si>
  <si>
    <t>Audi</t>
  </si>
  <si>
    <t>A4</t>
  </si>
  <si>
    <t>Branco</t>
  </si>
  <si>
    <t>Sim</t>
  </si>
  <si>
    <t>A6</t>
  </si>
  <si>
    <t>Azul</t>
  </si>
  <si>
    <t>A8</t>
  </si>
  <si>
    <t>Preto</t>
  </si>
  <si>
    <t>BMW</t>
  </si>
  <si>
    <t>X3</t>
  </si>
  <si>
    <t>X5</t>
  </si>
  <si>
    <t>Chevrolet</t>
  </si>
  <si>
    <t>Prisma</t>
  </si>
  <si>
    <t>Prata</t>
  </si>
  <si>
    <t>Zafira</t>
  </si>
  <si>
    <t>Não</t>
  </si>
  <si>
    <t xml:space="preserve">Chevrolet </t>
  </si>
  <si>
    <t>Omega</t>
  </si>
  <si>
    <t>Chrysler</t>
  </si>
  <si>
    <t>300 C</t>
  </si>
  <si>
    <t>Ferrari</t>
  </si>
  <si>
    <t>F360</t>
  </si>
  <si>
    <t>Vermelho</t>
  </si>
  <si>
    <t>Fiat</t>
  </si>
  <si>
    <t>Idea</t>
  </si>
  <si>
    <t>Linea</t>
  </si>
  <si>
    <t xml:space="preserve">Stilo </t>
  </si>
  <si>
    <t>Amarelo</t>
  </si>
  <si>
    <t>Uno</t>
  </si>
  <si>
    <t>Vinho</t>
  </si>
  <si>
    <t xml:space="preserve">Ford </t>
  </si>
  <si>
    <t>Focus</t>
  </si>
  <si>
    <t>Fusion</t>
  </si>
  <si>
    <t>Ka</t>
  </si>
  <si>
    <t>Roxo</t>
  </si>
  <si>
    <t xml:space="preserve">Honda </t>
  </si>
  <si>
    <t>Accord</t>
  </si>
  <si>
    <t>Civic</t>
  </si>
  <si>
    <t>Fit</t>
  </si>
  <si>
    <t>NOME</t>
  </si>
  <si>
    <t>1 BIM</t>
  </si>
  <si>
    <t>2 BIM</t>
  </si>
  <si>
    <t>MEDIA</t>
  </si>
  <si>
    <t>SITUAÇAO</t>
  </si>
  <si>
    <t>CONCEITO</t>
  </si>
  <si>
    <t>TABELA DE CONCEITOS</t>
  </si>
  <si>
    <t>ANA</t>
  </si>
  <si>
    <t>NOTA</t>
  </si>
  <si>
    <t>BIA</t>
  </si>
  <si>
    <t>E</t>
  </si>
  <si>
    <t>CARLOS</t>
  </si>
  <si>
    <t>D</t>
  </si>
  <si>
    <t>VANIA</t>
  </si>
  <si>
    <t>C</t>
  </si>
  <si>
    <t>ESTER</t>
  </si>
  <si>
    <t>B</t>
  </si>
  <si>
    <t>VITOR</t>
  </si>
  <si>
    <t>A</t>
  </si>
  <si>
    <t>JOSE</t>
  </si>
  <si>
    <t>RAFAEL</t>
  </si>
  <si>
    <t>BETH</t>
  </si>
  <si>
    <t>JANIO</t>
  </si>
  <si>
    <t>JULIO</t>
  </si>
  <si>
    <t>RITA</t>
  </si>
  <si>
    <t>VIVIANE</t>
  </si>
  <si>
    <t>PATRICIA</t>
  </si>
  <si>
    <t>DANI</t>
  </si>
  <si>
    <t>DIVA</t>
  </si>
  <si>
    <t>HUDSON</t>
  </si>
  <si>
    <t>IVAN</t>
  </si>
  <si>
    <t>GABI</t>
  </si>
  <si>
    <t>RAMIRO</t>
  </si>
  <si>
    <t>JEFERSON</t>
  </si>
  <si>
    <t>SV-001</t>
  </si>
  <si>
    <t>HD-030</t>
  </si>
  <si>
    <t>DD-098</t>
  </si>
  <si>
    <t>RD-977</t>
  </si>
  <si>
    <t>RR-066</t>
  </si>
  <si>
    <t>JH-875</t>
  </si>
  <si>
    <t>UL-234</t>
  </si>
  <si>
    <t>TR-567</t>
  </si>
  <si>
    <t>OL-223</t>
  </si>
  <si>
    <t>LO-554</t>
  </si>
  <si>
    <t>GF-356</t>
  </si>
  <si>
    <t>FR-112</t>
  </si>
  <si>
    <t>VV-559</t>
  </si>
  <si>
    <t>ZX-987</t>
  </si>
  <si>
    <t>AZ-668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</si>
</sst>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\ * #,##0.00_);_(&quot;R$&quot;\ * \(#,##0.00\);_(&quot;R$&quot;\ * &quot;-&quot;??_);_(@_)"/>
    <numFmt numFmtId="165" formatCode="_(&quot;R$ &quot;* #,##0.00_);_(&quot;R$ &quot;* \(#,##0.00\);_(&quot;R$ &quot;* &quot;-&quot;??_);_(@_)"/>
    <numFmt numFmtId="166" formatCode="\(00\)\ 0000\-0000"/>
    <numFmt numFmtId="167" formatCode="&quot;R$&quot;\ #,##0.00"/>
    <numFmt numFmtId="168" formatCode="\(00\)\ 00000\-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26"/>
      <color theme="6" tint="-0.249977111117893"/>
      <name val="Arial"/>
      <family val="2"/>
    </font>
    <font>
      <b/>
      <sz val="20"/>
      <color rgb="FFFF000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sz val="10"/>
      <color rgb="FF0070C0"/>
      <name val="Arial"/>
      <family val="2"/>
    </font>
    <font>
      <b/>
      <sz val="11"/>
      <name val="Calibri"/>
      <family val="2"/>
      <scheme val="minor"/>
    </font>
    <font>
      <b/>
      <sz val="26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 tint="-4.9989318521683403E-2"/>
        <bgColor theme="9" tint="0.59999389629810485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 style="medium">
        <color indexed="64"/>
      </bottom>
      <diagonal/>
    </border>
    <border>
      <left/>
      <right style="thick">
        <color indexed="12"/>
      </right>
      <top/>
      <bottom style="medium">
        <color indexed="64"/>
      </bottom>
      <diagonal/>
    </border>
    <border>
      <left style="thick">
        <color indexed="12"/>
      </left>
      <right style="medium">
        <color indexed="64"/>
      </right>
      <top style="medium">
        <color indexed="64"/>
      </top>
      <bottom/>
      <diagonal/>
    </border>
    <border>
      <left style="thick">
        <color indexed="12"/>
      </left>
      <right style="medium">
        <color indexed="64"/>
      </right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 style="medium">
        <color indexed="64"/>
      </right>
      <top/>
      <bottom style="thick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indexed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>
      <alignment vertical="center"/>
    </xf>
    <xf numFmtId="0" fontId="1" fillId="0" borderId="0"/>
    <xf numFmtId="0" fontId="3" fillId="0" borderId="0"/>
    <xf numFmtId="165" fontId="3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3" applyFont="1"/>
    <xf numFmtId="0" fontId="5" fillId="0" borderId="0" xfId="3" applyFont="1"/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3" fillId="0" borderId="3" xfId="4" applyBorder="1">
      <alignment vertical="center"/>
    </xf>
    <xf numFmtId="0" fontId="3" fillId="0" borderId="3" xfId="4" applyBorder="1" applyAlignment="1">
      <alignment horizontal="center" vertical="center"/>
    </xf>
    <xf numFmtId="0" fontId="7" fillId="3" borderId="3" xfId="0" applyFont="1" applyFill="1" applyBorder="1" applyAlignment="1">
      <alignment horizontal="right"/>
    </xf>
    <xf numFmtId="43" fontId="1" fillId="0" borderId="3" xfId="1" applyBorder="1" applyAlignment="1">
      <alignment vertical="center"/>
    </xf>
    <xf numFmtId="0" fontId="3" fillId="0" borderId="0" xfId="3"/>
    <xf numFmtId="0" fontId="7" fillId="4" borderId="9" xfId="3" applyFont="1" applyFill="1" applyBorder="1" applyAlignment="1">
      <alignment horizontal="right" vertical="center" indent="1"/>
    </xf>
    <xf numFmtId="0" fontId="9" fillId="4" borderId="10" xfId="3" applyFont="1" applyFill="1" applyBorder="1" applyAlignment="1">
      <alignment horizontal="right"/>
    </xf>
    <xf numFmtId="0" fontId="7" fillId="4" borderId="11" xfId="3" applyFont="1" applyFill="1" applyBorder="1" applyAlignment="1">
      <alignment horizontal="right" vertical="center" indent="1"/>
    </xf>
    <xf numFmtId="0" fontId="7" fillId="5" borderId="3" xfId="3" quotePrefix="1" applyFont="1" applyFill="1" applyBorder="1" applyAlignment="1">
      <alignment horizontal="center" vertical="center"/>
    </xf>
    <xf numFmtId="0" fontId="3" fillId="6" borderId="3" xfId="3" applyFill="1" applyBorder="1"/>
    <xf numFmtId="0" fontId="7" fillId="5" borderId="3" xfId="3" applyFont="1" applyFill="1" applyBorder="1" applyAlignment="1">
      <alignment horizontal="center" vertical="center"/>
    </xf>
    <xf numFmtId="0" fontId="7" fillId="6" borderId="3" xfId="3" applyFont="1" applyFill="1" applyBorder="1"/>
    <xf numFmtId="0" fontId="3" fillId="6" borderId="3" xfId="3" applyFill="1" applyBorder="1" applyAlignment="1">
      <alignment horizontal="center"/>
    </xf>
    <xf numFmtId="14" fontId="3" fillId="6" borderId="3" xfId="3" applyNumberFormat="1" applyFill="1" applyBorder="1" applyAlignment="1">
      <alignment horizontal="center"/>
    </xf>
    <xf numFmtId="165" fontId="3" fillId="6" borderId="3" xfId="1" applyNumberFormat="1" applyFont="1" applyFill="1" applyBorder="1" applyAlignment="1"/>
    <xf numFmtId="0" fontId="1" fillId="0" borderId="0" xfId="5"/>
    <xf numFmtId="0" fontId="10" fillId="7" borderId="12" xfId="6" applyFont="1" applyFill="1" applyBorder="1" applyAlignment="1">
      <alignment horizontal="right"/>
    </xf>
    <xf numFmtId="0" fontId="1" fillId="8" borderId="13" xfId="6" applyFont="1" applyFill="1" applyBorder="1" applyAlignment="1">
      <alignment horizontal="center"/>
    </xf>
    <xf numFmtId="0" fontId="1" fillId="9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0" fontId="1" fillId="8" borderId="15" xfId="6" applyFont="1" applyFill="1" applyBorder="1" applyAlignment="1">
      <alignment horizontal="center"/>
    </xf>
    <xf numFmtId="14" fontId="1" fillId="8" borderId="16" xfId="6" applyNumberFormat="1" applyFont="1" applyFill="1" applyBorder="1" applyAlignment="1">
      <alignment horizontal="center"/>
    </xf>
    <xf numFmtId="14" fontId="1" fillId="9" borderId="3" xfId="6" applyNumberFormat="1" applyFont="1" applyFill="1" applyBorder="1" applyAlignment="1">
      <alignment horizontal="center"/>
    </xf>
    <xf numFmtId="14" fontId="1" fillId="8" borderId="3" xfId="6" applyNumberFormat="1" applyFont="1" applyFill="1" applyBorder="1" applyAlignment="1">
      <alignment horizontal="center"/>
    </xf>
    <xf numFmtId="14" fontId="1" fillId="8" borderId="17" xfId="6" applyNumberFormat="1" applyFont="1" applyFill="1" applyBorder="1" applyAlignment="1">
      <alignment horizontal="center"/>
    </xf>
    <xf numFmtId="0" fontId="1" fillId="8" borderId="16" xfId="6" applyFont="1" applyFill="1" applyBorder="1" applyAlignment="1">
      <alignment horizontal="left"/>
    </xf>
    <xf numFmtId="0" fontId="1" fillId="9" borderId="3" xfId="6" applyFont="1" applyFill="1" applyBorder="1" applyAlignment="1">
      <alignment horizontal="left"/>
    </xf>
    <xf numFmtId="0" fontId="1" fillId="8" borderId="3" xfId="6" applyFont="1" applyFill="1" applyBorder="1" applyAlignment="1">
      <alignment horizontal="left"/>
    </xf>
    <xf numFmtId="0" fontId="1" fillId="8" borderId="17" xfId="6" applyFont="1" applyFill="1" applyBorder="1" applyAlignment="1">
      <alignment horizontal="left"/>
    </xf>
    <xf numFmtId="0" fontId="1" fillId="8" borderId="16" xfId="6" applyFont="1" applyFill="1" applyBorder="1" applyAlignment="1">
      <alignment horizontal="center"/>
    </xf>
    <xf numFmtId="0" fontId="1" fillId="9" borderId="3" xfId="6" applyFont="1" applyFill="1" applyBorder="1" applyAlignment="1">
      <alignment horizontal="center"/>
    </xf>
    <xf numFmtId="0" fontId="1" fillId="8" borderId="3" xfId="6" applyFont="1" applyFill="1" applyBorder="1" applyAlignment="1">
      <alignment horizontal="center"/>
    </xf>
    <xf numFmtId="0" fontId="1" fillId="8" borderId="17" xfId="6" applyFont="1" applyFill="1" applyBorder="1" applyAlignment="1">
      <alignment horizontal="center"/>
    </xf>
    <xf numFmtId="166" fontId="1" fillId="8" borderId="16" xfId="6" applyNumberFormat="1" applyFont="1" applyFill="1" applyBorder="1" applyAlignment="1">
      <alignment horizontal="center"/>
    </xf>
    <xf numFmtId="166" fontId="1" fillId="9" borderId="3" xfId="6" applyNumberFormat="1" applyFont="1" applyFill="1" applyBorder="1" applyAlignment="1">
      <alignment horizontal="center"/>
    </xf>
    <xf numFmtId="166" fontId="1" fillId="8" borderId="3" xfId="6" applyNumberFormat="1" applyFont="1" applyFill="1" applyBorder="1" applyAlignment="1">
      <alignment horizontal="center"/>
    </xf>
    <xf numFmtId="166" fontId="1" fillId="8" borderId="17" xfId="6" applyNumberFormat="1" applyFont="1" applyFill="1" applyBorder="1" applyAlignment="1">
      <alignment horizontal="center"/>
    </xf>
    <xf numFmtId="165" fontId="1" fillId="8" borderId="18" xfId="7" applyFont="1" applyFill="1" applyBorder="1" applyAlignment="1">
      <alignment horizontal="left"/>
    </xf>
    <xf numFmtId="165" fontId="1" fillId="9" borderId="19" xfId="7" applyFont="1" applyFill="1" applyBorder="1" applyAlignment="1">
      <alignment horizontal="left"/>
    </xf>
    <xf numFmtId="165" fontId="1" fillId="8" borderId="19" xfId="7" applyFont="1" applyFill="1" applyBorder="1" applyAlignment="1">
      <alignment horizontal="left"/>
    </xf>
    <xf numFmtId="165" fontId="1" fillId="8" borderId="20" xfId="7" applyFont="1" applyFill="1" applyBorder="1" applyAlignment="1">
      <alignment horizontal="left"/>
    </xf>
    <xf numFmtId="0" fontId="7" fillId="0" borderId="0" xfId="0" applyFont="1"/>
    <xf numFmtId="0" fontId="10" fillId="11" borderId="23" xfId="6" applyFont="1" applyFill="1" applyBorder="1" applyAlignment="1">
      <alignment horizontal="right"/>
    </xf>
    <xf numFmtId="0" fontId="3" fillId="0" borderId="0" xfId="0" applyFont="1"/>
    <xf numFmtId="14" fontId="1" fillId="8" borderId="24" xfId="6" applyNumberFormat="1" applyFont="1" applyFill="1" applyBorder="1" applyAlignment="1">
      <alignment horizontal="center"/>
    </xf>
    <xf numFmtId="166" fontId="1" fillId="8" borderId="24" xfId="6" applyNumberFormat="1" applyFont="1" applyFill="1" applyBorder="1" applyAlignment="1">
      <alignment horizontal="center"/>
    </xf>
    <xf numFmtId="0" fontId="10" fillId="11" borderId="21" xfId="6" applyFont="1" applyFill="1" applyBorder="1" applyAlignment="1">
      <alignment horizontal="right"/>
    </xf>
    <xf numFmtId="0" fontId="11" fillId="0" borderId="0" xfId="6" applyFont="1" applyAlignment="1">
      <alignment horizontal="center"/>
    </xf>
    <xf numFmtId="0" fontId="3" fillId="0" borderId="0" xfId="6" applyAlignment="1">
      <alignment horizontal="center"/>
    </xf>
    <xf numFmtId="0" fontId="12" fillId="0" borderId="25" xfId="0" applyFont="1" applyBorder="1"/>
    <xf numFmtId="0" fontId="12" fillId="0" borderId="26" xfId="0" applyFont="1" applyBorder="1"/>
    <xf numFmtId="0" fontId="13" fillId="12" borderId="27" xfId="0" applyFont="1" applyFill="1" applyBorder="1"/>
    <xf numFmtId="14" fontId="13" fillId="12" borderId="27" xfId="0" applyNumberFormat="1" applyFont="1" applyFill="1" applyBorder="1"/>
    <xf numFmtId="164" fontId="13" fillId="12" borderId="28" xfId="2" applyNumberFormat="1" applyFont="1" applyFill="1" applyBorder="1"/>
    <xf numFmtId="0" fontId="13" fillId="0" borderId="25" xfId="0" applyFont="1" applyBorder="1"/>
    <xf numFmtId="14" fontId="13" fillId="0" borderId="25" xfId="0" applyNumberFormat="1" applyFont="1" applyBorder="1"/>
    <xf numFmtId="164" fontId="13" fillId="0" borderId="26" xfId="2" applyNumberFormat="1" applyFont="1" applyBorder="1"/>
    <xf numFmtId="0" fontId="13" fillId="12" borderId="25" xfId="0" applyFont="1" applyFill="1" applyBorder="1"/>
    <xf numFmtId="14" fontId="13" fillId="12" borderId="25" xfId="0" applyNumberFormat="1" applyFont="1" applyFill="1" applyBorder="1"/>
    <xf numFmtId="164" fontId="13" fillId="12" borderId="26" xfId="2" applyNumberFormat="1" applyFont="1" applyFill="1" applyBorder="1"/>
    <xf numFmtId="0" fontId="13" fillId="12" borderId="29" xfId="0" applyFont="1" applyFill="1" applyBorder="1"/>
    <xf numFmtId="14" fontId="13" fillId="12" borderId="29" xfId="0" applyNumberFormat="1" applyFont="1" applyFill="1" applyBorder="1"/>
    <xf numFmtId="164" fontId="13" fillId="12" borderId="30" xfId="2" applyNumberFormat="1" applyFont="1" applyFill="1" applyBorder="1"/>
    <xf numFmtId="166" fontId="3" fillId="0" borderId="0" xfId="6" applyNumberFormat="1" applyAlignment="1">
      <alignment horizontal="center"/>
    </xf>
    <xf numFmtId="165" fontId="0" fillId="0" borderId="0" xfId="7" applyFont="1" applyAlignment="1">
      <alignment horizontal="left"/>
    </xf>
    <xf numFmtId="0" fontId="14" fillId="0" borderId="0" xfId="6" applyFont="1" applyAlignment="1">
      <alignment horizontal="center"/>
    </xf>
    <xf numFmtId="14" fontId="14" fillId="0" borderId="0" xfId="6" applyNumberFormat="1" applyFont="1" applyAlignment="1">
      <alignment horizontal="center"/>
    </xf>
    <xf numFmtId="0" fontId="15" fillId="0" borderId="16" xfId="6" applyFont="1" applyBorder="1" applyAlignment="1">
      <alignment horizontal="left"/>
    </xf>
    <xf numFmtId="0" fontId="15" fillId="0" borderId="18" xfId="6" applyFont="1" applyBorder="1" applyAlignment="1">
      <alignment horizontal="left"/>
    </xf>
    <xf numFmtId="14" fontId="3" fillId="0" borderId="0" xfId="6" applyNumberFormat="1" applyAlignment="1">
      <alignment horizontal="center"/>
    </xf>
    <xf numFmtId="0" fontId="3" fillId="0" borderId="0" xfId="6" applyProtection="1">
      <protection locked="0"/>
    </xf>
    <xf numFmtId="0" fontId="3" fillId="6" borderId="31" xfId="6" applyFill="1" applyBorder="1" applyProtection="1">
      <protection locked="0"/>
    </xf>
    <xf numFmtId="0" fontId="16" fillId="14" borderId="32" xfId="6" applyFont="1" applyFill="1" applyBorder="1" applyAlignment="1" applyProtection="1">
      <alignment horizontal="center"/>
      <protection locked="0"/>
    </xf>
    <xf numFmtId="0" fontId="17" fillId="15" borderId="12" xfId="6" applyFont="1" applyFill="1" applyBorder="1" applyAlignment="1" applyProtection="1">
      <alignment horizontal="right"/>
      <protection locked="0"/>
    </xf>
    <xf numFmtId="0" fontId="3" fillId="6" borderId="0" xfId="6" applyFill="1" applyProtection="1">
      <protection locked="0"/>
    </xf>
    <xf numFmtId="0" fontId="18" fillId="16" borderId="12" xfId="6" applyFont="1" applyFill="1" applyBorder="1" applyAlignment="1" applyProtection="1">
      <alignment horizontal="center"/>
      <protection locked="0"/>
    </xf>
    <xf numFmtId="0" fontId="19" fillId="3" borderId="2" xfId="6" applyFont="1" applyFill="1" applyBorder="1" applyAlignment="1" applyProtection="1">
      <alignment horizontal="center" vertical="center"/>
      <protection locked="0"/>
    </xf>
    <xf numFmtId="0" fontId="19" fillId="0" borderId="2" xfId="6" applyFont="1" applyBorder="1" applyAlignment="1" applyProtection="1">
      <alignment vertical="center"/>
      <protection locked="0"/>
    </xf>
    <xf numFmtId="0" fontId="19" fillId="0" borderId="2" xfId="6" applyFont="1" applyBorder="1" applyAlignment="1" applyProtection="1">
      <alignment horizontal="center" vertical="center"/>
      <protection locked="0"/>
    </xf>
    <xf numFmtId="2" fontId="19" fillId="0" borderId="2" xfId="6" applyNumberFormat="1" applyFont="1" applyBorder="1" applyAlignment="1" applyProtection="1">
      <alignment horizontal="center" vertical="center"/>
      <protection locked="0"/>
    </xf>
    <xf numFmtId="0" fontId="3" fillId="6" borderId="0" xfId="6" applyFill="1" applyAlignment="1" applyProtection="1">
      <alignment horizontal="right"/>
      <protection locked="0"/>
    </xf>
    <xf numFmtId="0" fontId="19" fillId="3" borderId="3" xfId="6" applyFont="1" applyFill="1" applyBorder="1" applyAlignment="1" applyProtection="1">
      <alignment horizontal="center" vertical="center"/>
      <protection locked="0"/>
    </xf>
    <xf numFmtId="0" fontId="19" fillId="0" borderId="3" xfId="6" applyFont="1" applyBorder="1" applyAlignment="1" applyProtection="1">
      <alignment vertical="center"/>
      <protection locked="0"/>
    </xf>
    <xf numFmtId="0" fontId="19" fillId="0" borderId="3" xfId="6" applyFont="1" applyBorder="1" applyAlignment="1" applyProtection="1">
      <alignment horizontal="center" vertical="center"/>
      <protection locked="0"/>
    </xf>
    <xf numFmtId="2" fontId="19" fillId="0" borderId="3" xfId="6" applyNumberFormat="1" applyFont="1" applyBorder="1" applyAlignment="1" applyProtection="1">
      <alignment horizontal="center" vertical="center"/>
      <protection locked="0"/>
    </xf>
    <xf numFmtId="167" fontId="18" fillId="16" borderId="12" xfId="6" applyNumberFormat="1" applyFont="1" applyFill="1" applyBorder="1" applyAlignment="1" applyProtection="1">
      <alignment horizontal="center"/>
      <protection locked="0"/>
    </xf>
    <xf numFmtId="0" fontId="3" fillId="0" borderId="0" xfId="3" applyAlignment="1">
      <alignment horizontal="center"/>
    </xf>
    <xf numFmtId="0" fontId="20" fillId="3" borderId="3" xfId="3" applyFont="1" applyFill="1" applyBorder="1" applyAlignment="1">
      <alignment horizontal="right"/>
    </xf>
    <xf numFmtId="0" fontId="7" fillId="0" borderId="3" xfId="3" applyFont="1" applyBorder="1" applyAlignment="1">
      <alignment horizontal="center"/>
    </xf>
    <xf numFmtId="0" fontId="3" fillId="0" borderId="3" xfId="3" applyBorder="1" applyAlignment="1">
      <alignment horizontal="center"/>
    </xf>
    <xf numFmtId="0" fontId="0" fillId="0" borderId="3" xfId="0" applyBorder="1"/>
    <xf numFmtId="0" fontId="15" fillId="0" borderId="3" xfId="6" applyFont="1" applyBorder="1" applyAlignment="1">
      <alignment horizontal="left"/>
    </xf>
    <xf numFmtId="0" fontId="21" fillId="3" borderId="3" xfId="3" applyFont="1" applyFill="1" applyBorder="1" applyAlignment="1">
      <alignment horizontal="right"/>
    </xf>
    <xf numFmtId="0" fontId="18" fillId="0" borderId="3" xfId="3" applyFont="1" applyBorder="1" applyAlignment="1">
      <alignment horizontal="center"/>
    </xf>
    <xf numFmtId="0" fontId="23" fillId="13" borderId="3" xfId="0" applyFont="1" applyFill="1" applyBorder="1"/>
    <xf numFmtId="0" fontId="23" fillId="0" borderId="3" xfId="0" applyFont="1" applyBorder="1"/>
    <xf numFmtId="14" fontId="1" fillId="17" borderId="24" xfId="6" applyNumberFormat="1" applyFont="1" applyFill="1" applyBorder="1" applyAlignment="1">
      <alignment horizontal="center"/>
    </xf>
    <xf numFmtId="0" fontId="18" fillId="13" borderId="12" xfId="6" applyFont="1" applyFill="1" applyBorder="1" applyAlignment="1" applyProtection="1">
      <alignment horizontal="center"/>
      <protection locked="0"/>
    </xf>
    <xf numFmtId="0" fontId="22" fillId="13" borderId="3" xfId="0" applyFont="1" applyFill="1" applyBorder="1"/>
    <xf numFmtId="44" fontId="23" fillId="0" borderId="3" xfId="2" applyFont="1" applyBorder="1"/>
    <xf numFmtId="0" fontId="7" fillId="18" borderId="8" xfId="3" quotePrefix="1" applyFont="1" applyFill="1" applyBorder="1" applyAlignment="1">
      <alignment horizontal="right" vertical="center" indent="1"/>
    </xf>
    <xf numFmtId="0" fontId="0" fillId="18" borderId="0" xfId="0" applyFill="1"/>
    <xf numFmtId="44" fontId="9" fillId="4" borderId="10" xfId="2" applyFont="1" applyFill="1" applyBorder="1" applyAlignment="1">
      <alignment horizontal="right"/>
    </xf>
    <xf numFmtId="14" fontId="9" fillId="4" borderId="10" xfId="3" applyNumberFormat="1" applyFont="1" applyFill="1" applyBorder="1" applyAlignment="1">
      <alignment horizontal="right"/>
    </xf>
    <xf numFmtId="0" fontId="7" fillId="13" borderId="10" xfId="3" applyFont="1" applyFill="1" applyBorder="1" applyAlignment="1">
      <alignment horizontal="left"/>
    </xf>
    <xf numFmtId="44" fontId="0" fillId="0" borderId="3" xfId="2" applyFont="1" applyBorder="1"/>
    <xf numFmtId="168" fontId="0" fillId="0" borderId="3" xfId="0" applyNumberFormat="1" applyBorder="1"/>
    <xf numFmtId="167" fontId="1" fillId="8" borderId="24" xfId="2" applyNumberFormat="1" applyFont="1" applyFill="1" applyBorder="1" applyAlignment="1">
      <alignment horizontal="center"/>
    </xf>
    <xf numFmtId="0" fontId="24" fillId="13" borderId="3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8" fillId="4" borderId="4" xfId="3" applyFont="1" applyFill="1" applyBorder="1" applyAlignment="1">
      <alignment horizontal="center" vertical="center"/>
    </xf>
    <xf numFmtId="0" fontId="8" fillId="4" borderId="5" xfId="3" applyFont="1" applyFill="1" applyBorder="1" applyAlignment="1">
      <alignment horizontal="center" vertical="center"/>
    </xf>
    <xf numFmtId="0" fontId="8" fillId="4" borderId="6" xfId="3" applyFont="1" applyFill="1" applyBorder="1" applyAlignment="1">
      <alignment horizontal="center" vertical="center"/>
    </xf>
    <xf numFmtId="0" fontId="8" fillId="4" borderId="7" xfId="3" applyFont="1" applyFill="1" applyBorder="1" applyAlignment="1">
      <alignment horizontal="center" vertical="center"/>
    </xf>
    <xf numFmtId="0" fontId="2" fillId="10" borderId="21" xfId="5" applyFont="1" applyFill="1" applyBorder="1" applyAlignment="1">
      <alignment horizontal="right"/>
    </xf>
    <xf numFmtId="0" fontId="2" fillId="10" borderId="22" xfId="5" applyFont="1" applyFill="1" applyBorder="1" applyAlignment="1">
      <alignment horizontal="right"/>
    </xf>
    <xf numFmtId="0" fontId="20" fillId="13" borderId="33" xfId="3" applyFont="1" applyFill="1" applyBorder="1" applyAlignment="1">
      <alignment horizontal="center"/>
    </xf>
    <xf numFmtId="0" fontId="20" fillId="13" borderId="34" xfId="3" applyFont="1" applyFill="1" applyBorder="1" applyAlignment="1">
      <alignment horizontal="center"/>
    </xf>
    <xf numFmtId="0" fontId="20" fillId="13" borderId="35" xfId="3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8">
    <cellStyle name="Moeda" xfId="2" builtinId="4"/>
    <cellStyle name="Moeda 2 2" xfId="7" xr:uid="{00000000-0005-0000-0000-000001000000}"/>
    <cellStyle name="Normal" xfId="0" builtinId="0"/>
    <cellStyle name="Normal 2" xfId="3" xr:uid="{00000000-0005-0000-0000-000003000000}"/>
    <cellStyle name="Normal 2 2" xfId="6" xr:uid="{00000000-0005-0000-0000-000004000000}"/>
    <cellStyle name="Normal 6" xfId="5" xr:uid="{00000000-0005-0000-0000-000005000000}"/>
    <cellStyle name="Normal_Excel" xfId="4" xr:uid="{00000000-0005-0000-0000-000006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150813</xdr:colOff>
      <xdr:row>1</xdr:row>
      <xdr:rowOff>39687</xdr:rowOff>
    </xdr:from>
    <xdr:to>
      <xdr:col>1</xdr:col>
      <xdr:colOff>388938</xdr:colOff>
      <xdr:row>1</xdr:row>
      <xdr:rowOff>357187</xdr:rowOff>
    </xdr:to>
    <xdr:sp macro="" textlink="">
      <xdr:nvSpPr>
        <xdr:cNvPr id="2" name="Seta para baixo 2">
          <a:extLst>
            <a:ext uri="{FF2B5EF4-FFF2-40B4-BE49-F238E27FC236}">
              <a16:creationId xmlns:a16="http://schemas.microsoft.com/office/drawing/2014/main" id="{AFFA2BBE-C038-45BA-8AE7-7EB7B5C0FD30}"/>
            </a:ext>
          </a:extLst>
        </xdr:cNvPr>
        <xdr:cNvSpPr/>
      </xdr:nvSpPr>
      <xdr:spPr bwMode="auto">
        <a:xfrm>
          <a:off x="331788" y="468312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238125</xdr:colOff>
      <xdr:row>1</xdr:row>
      <xdr:rowOff>39687</xdr:rowOff>
    </xdr:from>
    <xdr:to>
      <xdr:col>2</xdr:col>
      <xdr:colOff>476250</xdr:colOff>
      <xdr:row>1</xdr:row>
      <xdr:rowOff>357187</xdr:rowOff>
    </xdr:to>
    <xdr:sp macro="" textlink="">
      <xdr:nvSpPr>
        <xdr:cNvPr id="3" name="Seta para baixo 3">
          <a:extLst>
            <a:ext uri="{FF2B5EF4-FFF2-40B4-BE49-F238E27FC236}">
              <a16:creationId xmlns:a16="http://schemas.microsoft.com/office/drawing/2014/main" id="{D27DE52F-7224-4D22-A3D5-91303F46ED8E}"/>
            </a:ext>
          </a:extLst>
        </xdr:cNvPr>
        <xdr:cNvSpPr/>
      </xdr:nvSpPr>
      <xdr:spPr bwMode="auto">
        <a:xfrm>
          <a:off x="942975" y="468312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762001</xdr:colOff>
      <xdr:row>1</xdr:row>
      <xdr:rowOff>31750</xdr:rowOff>
    </xdr:from>
    <xdr:to>
      <xdr:col>3</xdr:col>
      <xdr:colOff>1000126</xdr:colOff>
      <xdr:row>1</xdr:row>
      <xdr:rowOff>349250</xdr:rowOff>
    </xdr:to>
    <xdr:sp macro="" textlink="">
      <xdr:nvSpPr>
        <xdr:cNvPr id="4" name="Seta para baixo 4">
          <a:extLst>
            <a:ext uri="{FF2B5EF4-FFF2-40B4-BE49-F238E27FC236}">
              <a16:creationId xmlns:a16="http://schemas.microsoft.com/office/drawing/2014/main" id="{B4435D24-865F-4EBB-8692-56D7FF4D769B}"/>
            </a:ext>
          </a:extLst>
        </xdr:cNvPr>
        <xdr:cNvSpPr/>
      </xdr:nvSpPr>
      <xdr:spPr bwMode="auto">
        <a:xfrm>
          <a:off x="2181226" y="460375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904876</xdr:colOff>
      <xdr:row>1</xdr:row>
      <xdr:rowOff>63500</xdr:rowOff>
    </xdr:from>
    <xdr:to>
      <xdr:col>4</xdr:col>
      <xdr:colOff>1143001</xdr:colOff>
      <xdr:row>1</xdr:row>
      <xdr:rowOff>381000</xdr:rowOff>
    </xdr:to>
    <xdr:sp macro="" textlink="">
      <xdr:nvSpPr>
        <xdr:cNvPr id="5" name="Seta para baixo 5">
          <a:extLst>
            <a:ext uri="{FF2B5EF4-FFF2-40B4-BE49-F238E27FC236}">
              <a16:creationId xmlns:a16="http://schemas.microsoft.com/office/drawing/2014/main" id="{700B91B1-DD83-4EEA-AF2E-360529E846F3}"/>
            </a:ext>
          </a:extLst>
        </xdr:cNvPr>
        <xdr:cNvSpPr/>
      </xdr:nvSpPr>
      <xdr:spPr bwMode="auto">
        <a:xfrm>
          <a:off x="4057651" y="492125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301626</xdr:colOff>
      <xdr:row>1</xdr:row>
      <xdr:rowOff>47625</xdr:rowOff>
    </xdr:from>
    <xdr:to>
      <xdr:col>5</xdr:col>
      <xdr:colOff>539751</xdr:colOff>
      <xdr:row>1</xdr:row>
      <xdr:rowOff>365125</xdr:rowOff>
    </xdr:to>
    <xdr:sp macro="" textlink="">
      <xdr:nvSpPr>
        <xdr:cNvPr id="6" name="Seta para baixo 6">
          <a:extLst>
            <a:ext uri="{FF2B5EF4-FFF2-40B4-BE49-F238E27FC236}">
              <a16:creationId xmlns:a16="http://schemas.microsoft.com/office/drawing/2014/main" id="{C4A8E47A-A850-4DD3-A624-9056DD313B42}"/>
            </a:ext>
          </a:extLst>
        </xdr:cNvPr>
        <xdr:cNvSpPr/>
      </xdr:nvSpPr>
      <xdr:spPr bwMode="auto">
        <a:xfrm>
          <a:off x="5511801" y="476250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222251</xdr:colOff>
      <xdr:row>1</xdr:row>
      <xdr:rowOff>23812</xdr:rowOff>
    </xdr:from>
    <xdr:to>
      <xdr:col>6</xdr:col>
      <xdr:colOff>460376</xdr:colOff>
      <xdr:row>1</xdr:row>
      <xdr:rowOff>341312</xdr:rowOff>
    </xdr:to>
    <xdr:sp macro="" textlink="">
      <xdr:nvSpPr>
        <xdr:cNvPr id="7" name="Seta para baixo 7">
          <a:extLst>
            <a:ext uri="{FF2B5EF4-FFF2-40B4-BE49-F238E27FC236}">
              <a16:creationId xmlns:a16="http://schemas.microsoft.com/office/drawing/2014/main" id="{B9DF4344-2766-4BD9-8D27-E3C7F2A11318}"/>
            </a:ext>
          </a:extLst>
        </xdr:cNvPr>
        <xdr:cNvSpPr/>
      </xdr:nvSpPr>
      <xdr:spPr bwMode="auto">
        <a:xfrm>
          <a:off x="6270626" y="452437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2</xdr:colOff>
      <xdr:row>1</xdr:row>
      <xdr:rowOff>15874</xdr:rowOff>
    </xdr:from>
    <xdr:to>
      <xdr:col>7</xdr:col>
      <xdr:colOff>238127</xdr:colOff>
      <xdr:row>1</xdr:row>
      <xdr:rowOff>333374</xdr:rowOff>
    </xdr:to>
    <xdr:sp macro="" textlink="">
      <xdr:nvSpPr>
        <xdr:cNvPr id="8" name="Seta para baixo 8">
          <a:extLst>
            <a:ext uri="{FF2B5EF4-FFF2-40B4-BE49-F238E27FC236}">
              <a16:creationId xmlns:a16="http://schemas.microsoft.com/office/drawing/2014/main" id="{43B0BB54-93F1-48F9-90FC-B656EC85E0CB}"/>
            </a:ext>
          </a:extLst>
        </xdr:cNvPr>
        <xdr:cNvSpPr/>
      </xdr:nvSpPr>
      <xdr:spPr bwMode="auto">
        <a:xfrm>
          <a:off x="6715127" y="444499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87314</xdr:colOff>
      <xdr:row>1</xdr:row>
      <xdr:rowOff>7936</xdr:rowOff>
    </xdr:from>
    <xdr:to>
      <xdr:col>8</xdr:col>
      <xdr:colOff>325439</xdr:colOff>
      <xdr:row>1</xdr:row>
      <xdr:rowOff>325436</xdr:rowOff>
    </xdr:to>
    <xdr:sp macro="" textlink="">
      <xdr:nvSpPr>
        <xdr:cNvPr id="9" name="Seta para baixo 9">
          <a:extLst>
            <a:ext uri="{FF2B5EF4-FFF2-40B4-BE49-F238E27FC236}">
              <a16:creationId xmlns:a16="http://schemas.microsoft.com/office/drawing/2014/main" id="{822B1343-62C7-4254-8F41-1013CD21D65F}"/>
            </a:ext>
          </a:extLst>
        </xdr:cNvPr>
        <xdr:cNvSpPr/>
      </xdr:nvSpPr>
      <xdr:spPr bwMode="auto">
        <a:xfrm>
          <a:off x="7097714" y="436561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</xdr:col>
      <xdr:colOff>285752</xdr:colOff>
      <xdr:row>1</xdr:row>
      <xdr:rowOff>7936</xdr:rowOff>
    </xdr:from>
    <xdr:to>
      <xdr:col>9</xdr:col>
      <xdr:colOff>523877</xdr:colOff>
      <xdr:row>1</xdr:row>
      <xdr:rowOff>325436</xdr:rowOff>
    </xdr:to>
    <xdr:sp macro="" textlink="">
      <xdr:nvSpPr>
        <xdr:cNvPr id="10" name="Seta para baixo 10">
          <a:extLst>
            <a:ext uri="{FF2B5EF4-FFF2-40B4-BE49-F238E27FC236}">
              <a16:creationId xmlns:a16="http://schemas.microsoft.com/office/drawing/2014/main" id="{14FB01F0-44A5-4A04-8675-B18370A905CD}"/>
            </a:ext>
          </a:extLst>
        </xdr:cNvPr>
        <xdr:cNvSpPr/>
      </xdr:nvSpPr>
      <xdr:spPr bwMode="auto">
        <a:xfrm>
          <a:off x="7696202" y="436561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444502</xdr:colOff>
      <xdr:row>1</xdr:row>
      <xdr:rowOff>23811</xdr:rowOff>
    </xdr:from>
    <xdr:to>
      <xdr:col>10</xdr:col>
      <xdr:colOff>682627</xdr:colOff>
      <xdr:row>1</xdr:row>
      <xdr:rowOff>341311</xdr:rowOff>
    </xdr:to>
    <xdr:sp macro="" textlink="">
      <xdr:nvSpPr>
        <xdr:cNvPr id="11" name="Seta para baixo 11">
          <a:extLst>
            <a:ext uri="{FF2B5EF4-FFF2-40B4-BE49-F238E27FC236}">
              <a16:creationId xmlns:a16="http://schemas.microsoft.com/office/drawing/2014/main" id="{64447BF5-AAAC-48E3-9C44-162B1E065277}"/>
            </a:ext>
          </a:extLst>
        </xdr:cNvPr>
        <xdr:cNvSpPr/>
      </xdr:nvSpPr>
      <xdr:spPr bwMode="auto">
        <a:xfrm>
          <a:off x="8655052" y="452436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-Patricia\fatec\Exercicios\Excel\proc\Aula05_revisaoProc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ção a Função ProcV"/>
      <sheetName val="Exemplo 1 - Correspond. Exata"/>
      <sheetName val="Exemplo 1 - Correspond. Aproxim"/>
      <sheetName val="Exemplo 2 - Clientes"/>
      <sheetName val="Cadastro Clientes"/>
      <sheetName val="PROCH - Conceito"/>
      <sheetName val="Exemplo 1 - PROCH"/>
      <sheetName val="Exemplo 2 - ProcH"/>
      <sheetName val="PROCV Ex - 1"/>
      <sheetName val="PROCV Ex - 2"/>
      <sheetName val="PROCV Aproximado Ex - 3"/>
      <sheetName val="PROCH Ex -1"/>
      <sheetName val="PROCH Ex -2"/>
    </sheetNames>
    <sheetDataSet>
      <sheetData sheetId="0"/>
      <sheetData sheetId="1"/>
      <sheetData sheetId="2"/>
      <sheetData sheetId="3"/>
      <sheetData sheetId="4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" zoomScale="91" zoomScaleNormal="91" workbookViewId="0">
      <selection activeCell="B5" sqref="B5"/>
    </sheetView>
  </sheetViews>
  <sheetFormatPr defaultRowHeight="15" x14ac:dyDescent="0.25"/>
  <cols>
    <col min="1" max="1" width="31.28515625" customWidth="1"/>
    <col min="2" max="2" width="27.28515625" bestFit="1" customWidth="1"/>
    <col min="3" max="3" width="20.28515625" bestFit="1" customWidth="1"/>
    <col min="4" max="4" width="20.42578125" bestFit="1" customWidth="1"/>
    <col min="5" max="5" width="18.42578125" bestFit="1" customWidth="1"/>
    <col min="6" max="6" width="27.7109375" bestFit="1" customWidth="1"/>
    <col min="7" max="7" width="21.7109375" bestFit="1" customWidth="1"/>
    <col min="8" max="8" width="25.85546875" bestFit="1" customWidth="1"/>
    <col min="9" max="9" width="19.5703125" bestFit="1" customWidth="1"/>
    <col min="10" max="10" width="23" bestFit="1" customWidth="1"/>
    <col min="11" max="11" width="15.42578125" bestFit="1" customWidth="1"/>
    <col min="12" max="12" width="15" bestFit="1" customWidth="1"/>
    <col min="13" max="13" width="20.28515625" bestFit="1" customWidth="1"/>
    <col min="14" max="14" width="19.28515625" bestFit="1" customWidth="1"/>
    <col min="15" max="15" width="25" bestFit="1" customWidth="1"/>
    <col min="16" max="16" width="17.42578125" bestFit="1" customWidth="1"/>
    <col min="17" max="17" width="25.85546875" bestFit="1" customWidth="1"/>
    <col min="18" max="18" width="20.28515625" bestFit="1" customWidth="1"/>
    <col min="19" max="19" width="21.42578125" bestFit="1" customWidth="1"/>
    <col min="20" max="20" width="20" bestFit="1" customWidth="1"/>
    <col min="21" max="21" width="20.28515625" bestFit="1" customWidth="1"/>
  </cols>
  <sheetData>
    <row r="1" spans="1:21" ht="33.75" x14ac:dyDescent="0.5">
      <c r="A1" s="1" t="s">
        <v>0</v>
      </c>
    </row>
    <row r="2" spans="1:21" ht="27" thickBot="1" x14ac:dyDescent="0.45">
      <c r="A2" s="2"/>
    </row>
    <row r="3" spans="1:21" ht="18.75" thickBot="1" x14ac:dyDescent="0.3">
      <c r="A3" s="114" t="s">
        <v>1</v>
      </c>
      <c r="B3" s="115"/>
    </row>
    <row r="4" spans="1:21" ht="21" x14ac:dyDescent="0.35">
      <c r="A4" s="3" t="s">
        <v>2</v>
      </c>
      <c r="B4" s="99">
        <v>5</v>
      </c>
    </row>
    <row r="5" spans="1:21" ht="21" x14ac:dyDescent="0.35">
      <c r="A5" s="4" t="s">
        <v>3</v>
      </c>
      <c r="B5" s="100" t="str">
        <f>HLOOKUP($B$4,$B$14:$U$19,2,0)</f>
        <v>FRANKSTEIN</v>
      </c>
    </row>
    <row r="6" spans="1:21" ht="21" x14ac:dyDescent="0.35">
      <c r="A6" s="4" t="s">
        <v>4</v>
      </c>
      <c r="B6" s="100" t="str">
        <f>HLOOKUP($B$4,$B$14:$U$19,3,0)</f>
        <v>BRIAN O´REREN</v>
      </c>
    </row>
    <row r="7" spans="1:21" ht="21" x14ac:dyDescent="0.35">
      <c r="A7" s="4" t="s">
        <v>5</v>
      </c>
      <c r="B7" s="104">
        <f>HLOOKUP($B$4,$B$14:$U$19,4,0)</f>
        <v>5.3</v>
      </c>
    </row>
    <row r="8" spans="1:21" ht="21" x14ac:dyDescent="0.35">
      <c r="A8" s="4" t="s">
        <v>6</v>
      </c>
      <c r="B8" s="100">
        <f>HLOOKUP($B$4,$B$14:$U$19,5,0)</f>
        <v>36</v>
      </c>
    </row>
    <row r="9" spans="1:21" ht="21" x14ac:dyDescent="0.35">
      <c r="A9" s="4" t="s">
        <v>7</v>
      </c>
      <c r="B9" s="100" t="str">
        <f>HLOOKUP($B$4,$B$14:$U$19,6,0)</f>
        <v>EDITORA NEW BOOK</v>
      </c>
    </row>
    <row r="14" spans="1:21" x14ac:dyDescent="0.25">
      <c r="A14" s="7" t="s">
        <v>2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5">
        <v>8</v>
      </c>
      <c r="J14" s="5">
        <v>9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5">
        <v>17</v>
      </c>
      <c r="S14" s="5">
        <v>18</v>
      </c>
      <c r="T14" s="5">
        <v>19</v>
      </c>
      <c r="U14" s="5">
        <v>20</v>
      </c>
    </row>
    <row r="15" spans="1:21" x14ac:dyDescent="0.25">
      <c r="A15" s="7" t="s">
        <v>3</v>
      </c>
      <c r="B15" s="5" t="s">
        <v>8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14</v>
      </c>
      <c r="I15" s="5" t="s">
        <v>15</v>
      </c>
      <c r="J15" s="5" t="s">
        <v>16</v>
      </c>
      <c r="K15" s="5" t="s">
        <v>17</v>
      </c>
      <c r="L15" s="5" t="s">
        <v>18</v>
      </c>
      <c r="M15" s="5" t="s">
        <v>19</v>
      </c>
      <c r="N15" s="5" t="s">
        <v>20</v>
      </c>
      <c r="O15" s="5" t="s">
        <v>21</v>
      </c>
      <c r="P15" s="5" t="s">
        <v>22</v>
      </c>
      <c r="Q15" s="5" t="s">
        <v>23</v>
      </c>
      <c r="R15" s="5" t="s">
        <v>24</v>
      </c>
      <c r="S15" s="5" t="s">
        <v>25</v>
      </c>
      <c r="T15" s="5" t="s">
        <v>26</v>
      </c>
      <c r="U15" s="5" t="s">
        <v>27</v>
      </c>
    </row>
    <row r="16" spans="1:21" x14ac:dyDescent="0.25">
      <c r="A16" s="7" t="s">
        <v>4</v>
      </c>
      <c r="B16" s="5" t="s">
        <v>28</v>
      </c>
      <c r="C16" s="5" t="s">
        <v>29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  <c r="J16" s="5" t="s">
        <v>36</v>
      </c>
      <c r="K16" s="5" t="s">
        <v>37</v>
      </c>
      <c r="L16" s="5" t="s">
        <v>38</v>
      </c>
      <c r="M16" s="5" t="s">
        <v>39</v>
      </c>
      <c r="N16" s="5" t="s">
        <v>40</v>
      </c>
      <c r="O16" s="5" t="s">
        <v>41</v>
      </c>
      <c r="P16" s="5" t="s">
        <v>42</v>
      </c>
      <c r="Q16" s="5" t="s">
        <v>43</v>
      </c>
      <c r="R16" s="5" t="s">
        <v>44</v>
      </c>
      <c r="S16" s="5" t="s">
        <v>45</v>
      </c>
      <c r="T16" s="5" t="s">
        <v>46</v>
      </c>
      <c r="U16" s="5" t="s">
        <v>47</v>
      </c>
    </row>
    <row r="17" spans="1:21" x14ac:dyDescent="0.25">
      <c r="A17" s="7" t="s">
        <v>5</v>
      </c>
      <c r="B17" s="8">
        <v>72</v>
      </c>
      <c r="C17" s="8">
        <v>9.3000000000000007</v>
      </c>
      <c r="D17" s="8">
        <v>11.1</v>
      </c>
      <c r="E17" s="8">
        <v>28</v>
      </c>
      <c r="F17" s="8">
        <v>5.3</v>
      </c>
      <c r="G17" s="8">
        <v>11.2</v>
      </c>
      <c r="H17" s="8">
        <v>36</v>
      </c>
      <c r="I17" s="8">
        <v>53</v>
      </c>
      <c r="J17" s="8">
        <v>72</v>
      </c>
      <c r="K17" s="8">
        <v>73</v>
      </c>
      <c r="L17" s="8">
        <v>48</v>
      </c>
      <c r="M17" s="8">
        <v>4.2</v>
      </c>
      <c r="N17" s="8">
        <v>42</v>
      </c>
      <c r="O17" s="8">
        <v>11</v>
      </c>
      <c r="P17" s="8">
        <v>25</v>
      </c>
      <c r="Q17" s="8">
        <v>73</v>
      </c>
      <c r="R17" s="8">
        <v>2.7</v>
      </c>
      <c r="S17" s="8">
        <v>73</v>
      </c>
      <c r="T17" s="8">
        <v>57</v>
      </c>
      <c r="U17" s="8">
        <v>9.8000000000000007</v>
      </c>
    </row>
    <row r="18" spans="1:21" x14ac:dyDescent="0.25">
      <c r="A18" s="7" t="s">
        <v>6</v>
      </c>
      <c r="B18" s="6">
        <v>2</v>
      </c>
      <c r="C18" s="6">
        <v>47</v>
      </c>
      <c r="D18" s="6">
        <v>29</v>
      </c>
      <c r="E18" s="6">
        <v>39</v>
      </c>
      <c r="F18" s="6">
        <v>36</v>
      </c>
      <c r="G18" s="6">
        <v>57</v>
      </c>
      <c r="H18" s="6">
        <v>1</v>
      </c>
      <c r="I18" s="6">
        <v>12</v>
      </c>
      <c r="J18" s="6">
        <v>2</v>
      </c>
      <c r="K18" s="6">
        <v>3</v>
      </c>
      <c r="L18" s="6">
        <v>3</v>
      </c>
      <c r="M18" s="6">
        <v>4</v>
      </c>
      <c r="N18" s="6">
        <v>26</v>
      </c>
      <c r="O18" s="6">
        <v>23</v>
      </c>
      <c r="P18" s="6">
        <v>2</v>
      </c>
      <c r="Q18" s="6">
        <v>3</v>
      </c>
      <c r="R18" s="6">
        <v>1</v>
      </c>
      <c r="S18" s="6">
        <v>3</v>
      </c>
      <c r="T18" s="6">
        <v>89</v>
      </c>
      <c r="U18" s="6">
        <v>98</v>
      </c>
    </row>
    <row r="19" spans="1:21" x14ac:dyDescent="0.25">
      <c r="A19" s="7" t="s">
        <v>7</v>
      </c>
      <c r="B19" s="5" t="s">
        <v>48</v>
      </c>
      <c r="C19" s="5" t="s">
        <v>49</v>
      </c>
      <c r="D19" s="5" t="s">
        <v>49</v>
      </c>
      <c r="E19" s="5" t="s">
        <v>50</v>
      </c>
      <c r="F19" s="5" t="s">
        <v>49</v>
      </c>
      <c r="G19" s="5" t="s">
        <v>49</v>
      </c>
      <c r="H19" s="5" t="s">
        <v>51</v>
      </c>
      <c r="I19" s="5" t="s">
        <v>52</v>
      </c>
      <c r="J19" s="5" t="s">
        <v>53</v>
      </c>
      <c r="K19" s="5" t="s">
        <v>51</v>
      </c>
      <c r="L19" s="5" t="s">
        <v>51</v>
      </c>
      <c r="M19" s="5" t="s">
        <v>49</v>
      </c>
      <c r="N19" s="5" t="s">
        <v>54</v>
      </c>
      <c r="O19" s="5" t="s">
        <v>49</v>
      </c>
      <c r="P19" s="5" t="s">
        <v>55</v>
      </c>
      <c r="Q19" s="5" t="s">
        <v>56</v>
      </c>
      <c r="R19" s="5" t="s">
        <v>49</v>
      </c>
      <c r="S19" s="5" t="s">
        <v>57</v>
      </c>
      <c r="T19" s="5" t="s">
        <v>58</v>
      </c>
      <c r="U19" s="5" t="s">
        <v>49</v>
      </c>
    </row>
  </sheetData>
  <mergeCells count="1">
    <mergeCell ref="A3:B3"/>
  </mergeCells>
  <dataValidations count="1">
    <dataValidation type="list" allowBlank="1" showInputMessage="1" showErrorMessage="1" sqref="B4" xr:uid="{B10A603E-BEC8-4BC2-90AD-AB0912DB3C90}">
      <formula1>$B$14:$U$14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zoomScale="97" zoomScaleNormal="97" workbookViewId="0">
      <selection activeCell="F2" sqref="F2"/>
    </sheetView>
  </sheetViews>
  <sheetFormatPr defaultRowHeight="15" x14ac:dyDescent="0.25"/>
  <cols>
    <col min="4" max="4" width="10.28515625" customWidth="1"/>
    <col min="5" max="5" width="12.42578125" customWidth="1"/>
    <col min="6" max="6" width="11.5703125" customWidth="1"/>
  </cols>
  <sheetData>
    <row r="1" spans="1:9" x14ac:dyDescent="0.25">
      <c r="A1" s="95" t="s">
        <v>275</v>
      </c>
      <c r="B1" s="95" t="s">
        <v>276</v>
      </c>
      <c r="C1" s="95" t="s">
        <v>277</v>
      </c>
      <c r="D1" s="95" t="s">
        <v>278</v>
      </c>
      <c r="E1" s="95" t="s">
        <v>279</v>
      </c>
      <c r="F1" s="95" t="s">
        <v>280</v>
      </c>
      <c r="H1" s="125" t="s">
        <v>281</v>
      </c>
      <c r="I1" s="125"/>
    </row>
    <row r="2" spans="1:9" x14ac:dyDescent="0.25">
      <c r="A2" s="95" t="s">
        <v>282</v>
      </c>
      <c r="B2" s="95">
        <v>9</v>
      </c>
      <c r="C2" s="95">
        <v>8</v>
      </c>
      <c r="D2" s="95">
        <f>(B2+C2)/2</f>
        <v>8.5</v>
      </c>
      <c r="E2" s="95" t="str">
        <f>IF(D2&gt;=6,"APROV","REPROV")</f>
        <v>APROV</v>
      </c>
      <c r="F2" s="95" t="str">
        <f>VLOOKUP(D2,$H$3:$I$7,2,1)</f>
        <v>B</v>
      </c>
      <c r="H2" s="95" t="s">
        <v>283</v>
      </c>
      <c r="I2" s="95" t="s">
        <v>280</v>
      </c>
    </row>
    <row r="3" spans="1:9" x14ac:dyDescent="0.25">
      <c r="A3" s="95" t="s">
        <v>284</v>
      </c>
      <c r="B3" s="95">
        <v>3</v>
      </c>
      <c r="C3" s="95">
        <v>6</v>
      </c>
      <c r="D3" s="95">
        <f t="shared" ref="D3:D23" si="0">(B3+C3)/2</f>
        <v>4.5</v>
      </c>
      <c r="E3" s="95" t="str">
        <f t="shared" ref="E3:E23" si="1">IF(D3&gt;=6,"APROV","REPROV")</f>
        <v>REPROV</v>
      </c>
      <c r="F3" s="95" t="str">
        <f t="shared" ref="F3:F23" si="2">VLOOKUP(D3,$H$3:$I$7,2,1)</f>
        <v>D</v>
      </c>
      <c r="H3" s="95">
        <v>0</v>
      </c>
      <c r="I3" s="95" t="s">
        <v>285</v>
      </c>
    </row>
    <row r="4" spans="1:9" x14ac:dyDescent="0.25">
      <c r="A4" s="95" t="s">
        <v>286</v>
      </c>
      <c r="B4" s="95">
        <v>6</v>
      </c>
      <c r="C4" s="95">
        <v>5</v>
      </c>
      <c r="D4" s="95">
        <f t="shared" si="0"/>
        <v>5.5</v>
      </c>
      <c r="E4" s="95" t="str">
        <f t="shared" si="1"/>
        <v>REPROV</v>
      </c>
      <c r="F4" s="95" t="str">
        <f t="shared" si="2"/>
        <v>C</v>
      </c>
      <c r="H4" s="95">
        <v>2.5</v>
      </c>
      <c r="I4" s="95" t="s">
        <v>287</v>
      </c>
    </row>
    <row r="5" spans="1:9" x14ac:dyDescent="0.25">
      <c r="A5" s="95" t="s">
        <v>288</v>
      </c>
      <c r="B5" s="95">
        <v>3</v>
      </c>
      <c r="C5" s="95">
        <v>1</v>
      </c>
      <c r="D5" s="95">
        <f t="shared" si="0"/>
        <v>2</v>
      </c>
      <c r="E5" s="95" t="str">
        <f t="shared" si="1"/>
        <v>REPROV</v>
      </c>
      <c r="F5" s="95" t="str">
        <f t="shared" si="2"/>
        <v>E</v>
      </c>
      <c r="H5" s="95">
        <v>5</v>
      </c>
      <c r="I5" s="95" t="s">
        <v>289</v>
      </c>
    </row>
    <row r="6" spans="1:9" x14ac:dyDescent="0.25">
      <c r="A6" s="95" t="s">
        <v>290</v>
      </c>
      <c r="B6" s="95">
        <v>4</v>
      </c>
      <c r="C6" s="95">
        <v>3</v>
      </c>
      <c r="D6" s="95">
        <f t="shared" si="0"/>
        <v>3.5</v>
      </c>
      <c r="E6" s="95" t="str">
        <f t="shared" si="1"/>
        <v>REPROV</v>
      </c>
      <c r="F6" s="95" t="str">
        <f t="shared" si="2"/>
        <v>D</v>
      </c>
      <c r="H6" s="95">
        <v>7</v>
      </c>
      <c r="I6" s="95" t="s">
        <v>291</v>
      </c>
    </row>
    <row r="7" spans="1:9" x14ac:dyDescent="0.25">
      <c r="A7" s="95" t="s">
        <v>292</v>
      </c>
      <c r="B7" s="95">
        <v>5</v>
      </c>
      <c r="C7" s="95">
        <v>4</v>
      </c>
      <c r="D7" s="95">
        <f t="shared" si="0"/>
        <v>4.5</v>
      </c>
      <c r="E7" s="95" t="str">
        <f t="shared" si="1"/>
        <v>REPROV</v>
      </c>
      <c r="F7" s="95" t="str">
        <f t="shared" si="2"/>
        <v>D</v>
      </c>
      <c r="H7" s="95">
        <v>9</v>
      </c>
      <c r="I7" s="95" t="s">
        <v>293</v>
      </c>
    </row>
    <row r="8" spans="1:9" x14ac:dyDescent="0.25">
      <c r="A8" s="95" t="s">
        <v>294</v>
      </c>
      <c r="B8" s="95">
        <v>6</v>
      </c>
      <c r="C8" s="95">
        <v>6</v>
      </c>
      <c r="D8" s="95">
        <f t="shared" si="0"/>
        <v>6</v>
      </c>
      <c r="E8" s="95" t="str">
        <f t="shared" si="1"/>
        <v>APROV</v>
      </c>
      <c r="F8" s="95" t="str">
        <f t="shared" si="2"/>
        <v>C</v>
      </c>
    </row>
    <row r="9" spans="1:9" x14ac:dyDescent="0.25">
      <c r="A9" s="95" t="s">
        <v>295</v>
      </c>
      <c r="B9" s="95">
        <v>7</v>
      </c>
      <c r="C9" s="95">
        <v>5</v>
      </c>
      <c r="D9" s="95">
        <f t="shared" si="0"/>
        <v>6</v>
      </c>
      <c r="E9" s="95" t="str">
        <f t="shared" si="1"/>
        <v>APROV</v>
      </c>
      <c r="F9" s="95" t="str">
        <f t="shared" si="2"/>
        <v>C</v>
      </c>
    </row>
    <row r="10" spans="1:9" x14ac:dyDescent="0.25">
      <c r="A10" s="95" t="s">
        <v>296</v>
      </c>
      <c r="B10" s="95">
        <v>4</v>
      </c>
      <c r="C10" s="95">
        <v>6</v>
      </c>
      <c r="D10" s="95">
        <f t="shared" si="0"/>
        <v>5</v>
      </c>
      <c r="E10" s="95" t="str">
        <f t="shared" si="1"/>
        <v>REPROV</v>
      </c>
      <c r="F10" s="95" t="str">
        <f t="shared" si="2"/>
        <v>C</v>
      </c>
    </row>
    <row r="11" spans="1:9" x14ac:dyDescent="0.25">
      <c r="A11" s="95" t="s">
        <v>290</v>
      </c>
      <c r="B11" s="95">
        <v>5</v>
      </c>
      <c r="C11" s="95">
        <v>6</v>
      </c>
      <c r="D11" s="95">
        <f t="shared" si="0"/>
        <v>5.5</v>
      </c>
      <c r="E11" s="95" t="str">
        <f t="shared" si="1"/>
        <v>REPROV</v>
      </c>
      <c r="F11" s="95" t="str">
        <f t="shared" si="2"/>
        <v>C</v>
      </c>
    </row>
    <row r="12" spans="1:9" x14ac:dyDescent="0.25">
      <c r="A12" s="95" t="s">
        <v>297</v>
      </c>
      <c r="B12" s="95">
        <v>6</v>
      </c>
      <c r="C12" s="95">
        <v>4</v>
      </c>
      <c r="D12" s="95">
        <f t="shared" si="0"/>
        <v>5</v>
      </c>
      <c r="E12" s="95" t="str">
        <f t="shared" si="1"/>
        <v>REPROV</v>
      </c>
      <c r="F12" s="95" t="str">
        <f t="shared" si="2"/>
        <v>C</v>
      </c>
    </row>
    <row r="13" spans="1:9" x14ac:dyDescent="0.25">
      <c r="A13" s="95" t="s">
        <v>298</v>
      </c>
      <c r="B13" s="95">
        <v>7</v>
      </c>
      <c r="C13" s="95">
        <v>5</v>
      </c>
      <c r="D13" s="95">
        <f t="shared" si="0"/>
        <v>6</v>
      </c>
      <c r="E13" s="95" t="str">
        <f t="shared" si="1"/>
        <v>APROV</v>
      </c>
      <c r="F13" s="95" t="str">
        <f t="shared" si="2"/>
        <v>C</v>
      </c>
    </row>
    <row r="14" spans="1:9" x14ac:dyDescent="0.25">
      <c r="A14" s="95" t="s">
        <v>299</v>
      </c>
      <c r="B14" s="95">
        <v>4</v>
      </c>
      <c r="C14" s="95">
        <v>5</v>
      </c>
      <c r="D14" s="95">
        <f t="shared" si="0"/>
        <v>4.5</v>
      </c>
      <c r="E14" s="95" t="str">
        <f t="shared" si="1"/>
        <v>REPROV</v>
      </c>
      <c r="F14" s="95" t="str">
        <f t="shared" si="2"/>
        <v>D</v>
      </c>
    </row>
    <row r="15" spans="1:9" x14ac:dyDescent="0.25">
      <c r="A15" s="95" t="s">
        <v>300</v>
      </c>
      <c r="B15" s="95">
        <v>5</v>
      </c>
      <c r="C15" s="95">
        <v>5</v>
      </c>
      <c r="D15" s="95">
        <f t="shared" si="0"/>
        <v>5</v>
      </c>
      <c r="E15" s="95" t="str">
        <f t="shared" si="1"/>
        <v>REPROV</v>
      </c>
      <c r="F15" s="95" t="str">
        <f t="shared" si="2"/>
        <v>C</v>
      </c>
    </row>
    <row r="16" spans="1:9" x14ac:dyDescent="0.25">
      <c r="A16" s="95" t="s">
        <v>301</v>
      </c>
      <c r="B16" s="95">
        <v>7</v>
      </c>
      <c r="C16" s="95">
        <v>6</v>
      </c>
      <c r="D16" s="95">
        <f t="shared" si="0"/>
        <v>6.5</v>
      </c>
      <c r="E16" s="95" t="str">
        <f t="shared" si="1"/>
        <v>APROV</v>
      </c>
      <c r="F16" s="95" t="str">
        <f t="shared" si="2"/>
        <v>C</v>
      </c>
    </row>
    <row r="17" spans="1:6" x14ac:dyDescent="0.25">
      <c r="A17" s="95" t="s">
        <v>302</v>
      </c>
      <c r="B17" s="95">
        <v>8</v>
      </c>
      <c r="C17" s="95">
        <v>9</v>
      </c>
      <c r="D17" s="95">
        <f t="shared" si="0"/>
        <v>8.5</v>
      </c>
      <c r="E17" s="95" t="str">
        <f t="shared" si="1"/>
        <v>APROV</v>
      </c>
      <c r="F17" s="95" t="str">
        <f t="shared" si="2"/>
        <v>B</v>
      </c>
    </row>
    <row r="18" spans="1:6" x14ac:dyDescent="0.25">
      <c r="A18" s="95" t="s">
        <v>303</v>
      </c>
      <c r="B18" s="95">
        <v>8</v>
      </c>
      <c r="C18" s="95">
        <v>9</v>
      </c>
      <c r="D18" s="95">
        <f t="shared" si="0"/>
        <v>8.5</v>
      </c>
      <c r="E18" s="95" t="str">
        <f t="shared" si="1"/>
        <v>APROV</v>
      </c>
      <c r="F18" s="95" t="str">
        <f t="shared" si="2"/>
        <v>B</v>
      </c>
    </row>
    <row r="19" spans="1:6" x14ac:dyDescent="0.25">
      <c r="A19" s="95" t="s">
        <v>304</v>
      </c>
      <c r="B19" s="95">
        <v>9</v>
      </c>
      <c r="C19" s="95">
        <v>8</v>
      </c>
      <c r="D19" s="95">
        <f t="shared" si="0"/>
        <v>8.5</v>
      </c>
      <c r="E19" s="95" t="str">
        <f t="shared" si="1"/>
        <v>APROV</v>
      </c>
      <c r="F19" s="95" t="str">
        <f t="shared" si="2"/>
        <v>B</v>
      </c>
    </row>
    <row r="20" spans="1:6" x14ac:dyDescent="0.25">
      <c r="A20" s="95" t="s">
        <v>305</v>
      </c>
      <c r="B20" s="95">
        <v>7</v>
      </c>
      <c r="C20" s="95">
        <v>7</v>
      </c>
      <c r="D20" s="95">
        <f t="shared" si="0"/>
        <v>7</v>
      </c>
      <c r="E20" s="95" t="str">
        <f t="shared" si="1"/>
        <v>APROV</v>
      </c>
      <c r="F20" s="95" t="str">
        <f t="shared" si="2"/>
        <v>B</v>
      </c>
    </row>
    <row r="21" spans="1:6" x14ac:dyDescent="0.25">
      <c r="A21" s="95" t="s">
        <v>306</v>
      </c>
      <c r="B21" s="95">
        <v>6</v>
      </c>
      <c r="C21" s="95">
        <v>6</v>
      </c>
      <c r="D21" s="95">
        <f t="shared" si="0"/>
        <v>6</v>
      </c>
      <c r="E21" s="95" t="str">
        <f t="shared" si="1"/>
        <v>APROV</v>
      </c>
      <c r="F21" s="95" t="str">
        <f t="shared" si="2"/>
        <v>C</v>
      </c>
    </row>
    <row r="22" spans="1:6" x14ac:dyDescent="0.25">
      <c r="A22" s="95" t="s">
        <v>307</v>
      </c>
      <c r="B22" s="95">
        <v>4</v>
      </c>
      <c r="C22" s="95">
        <v>5</v>
      </c>
      <c r="D22" s="95">
        <f t="shared" si="0"/>
        <v>4.5</v>
      </c>
      <c r="E22" s="95" t="str">
        <f t="shared" si="1"/>
        <v>REPROV</v>
      </c>
      <c r="F22" s="95" t="str">
        <f t="shared" si="2"/>
        <v>D</v>
      </c>
    </row>
    <row r="23" spans="1:6" x14ac:dyDescent="0.25">
      <c r="A23" s="95" t="s">
        <v>308</v>
      </c>
      <c r="B23" s="95">
        <v>3</v>
      </c>
      <c r="C23" s="95">
        <v>4</v>
      </c>
      <c r="D23" s="95">
        <f t="shared" si="0"/>
        <v>3.5</v>
      </c>
      <c r="E23" s="95" t="str">
        <f t="shared" si="1"/>
        <v>REPROV</v>
      </c>
      <c r="F23" s="95" t="str">
        <f t="shared" si="2"/>
        <v>D</v>
      </c>
    </row>
  </sheetData>
  <mergeCells count="1"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21"/>
  <sheetViews>
    <sheetView zoomScale="119" zoomScaleNormal="119" workbookViewId="0">
      <selection activeCell="C8" sqref="C8"/>
    </sheetView>
  </sheetViews>
  <sheetFormatPr defaultColWidth="9.140625" defaultRowHeight="12.75" x14ac:dyDescent="0.2"/>
  <cols>
    <col min="1" max="1" width="2" style="9" customWidth="1"/>
    <col min="2" max="3" width="17.140625" style="9" customWidth="1"/>
    <col min="4" max="4" width="11.42578125" style="9" bestFit="1" customWidth="1"/>
    <col min="5" max="5" width="13.140625" style="9" bestFit="1" customWidth="1"/>
    <col min="6" max="6" width="11.42578125" style="9" bestFit="1" customWidth="1"/>
    <col min="7" max="7" width="13.42578125" style="9" bestFit="1" customWidth="1"/>
    <col min="8" max="8" width="10.85546875" style="9" bestFit="1" customWidth="1"/>
    <col min="9" max="9" width="14.5703125" style="9" bestFit="1" customWidth="1"/>
    <col min="10" max="10" width="14.7109375" style="9" customWidth="1"/>
    <col min="11" max="11" width="10.5703125" style="9" bestFit="1" customWidth="1"/>
    <col min="12" max="12" width="10.28515625" style="9" bestFit="1" customWidth="1"/>
    <col min="13" max="13" width="11.42578125" style="9" bestFit="1" customWidth="1"/>
    <col min="14" max="14" width="12.5703125" style="9" bestFit="1" customWidth="1"/>
    <col min="15" max="15" width="11.42578125" style="9" bestFit="1" customWidth="1"/>
    <col min="16" max="16" width="10.140625" style="9" bestFit="1" customWidth="1"/>
    <col min="17" max="17" width="16.140625" style="9" bestFit="1" customWidth="1"/>
    <col min="18" max="18" width="14.28515625" style="9" bestFit="1" customWidth="1"/>
    <col min="19" max="19" width="11.42578125" style="9" bestFit="1" customWidth="1"/>
    <col min="20" max="20" width="10.42578125" style="9" bestFit="1" customWidth="1"/>
    <col min="21" max="21" width="12.140625" style="9" bestFit="1" customWidth="1"/>
    <col min="22" max="22" width="11.140625" style="9" bestFit="1" customWidth="1"/>
    <col min="23" max="23" width="15.85546875" style="9" bestFit="1" customWidth="1"/>
    <col min="24" max="24" width="12.85546875" style="9" bestFit="1" customWidth="1"/>
    <col min="25" max="25" width="11.7109375" style="9" bestFit="1" customWidth="1"/>
    <col min="26" max="26" width="12.5703125" style="9" bestFit="1" customWidth="1"/>
    <col min="27" max="27" width="16.140625" style="9" bestFit="1" customWidth="1"/>
    <col min="28" max="28" width="12.42578125" style="9" bestFit="1" customWidth="1"/>
    <col min="29" max="30" width="11.42578125" style="9" bestFit="1" customWidth="1"/>
    <col min="31" max="31" width="12.42578125" style="9" bestFit="1" customWidth="1"/>
    <col min="32" max="33" width="11.42578125" style="9" bestFit="1" customWidth="1"/>
    <col min="34" max="16384" width="9.140625" style="9"/>
  </cols>
  <sheetData>
    <row r="1" spans="2:30" ht="33.75" x14ac:dyDescent="0.5">
      <c r="B1" s="1" t="s">
        <v>0</v>
      </c>
    </row>
    <row r="2" spans="2:30" ht="13.5" thickBot="1" x14ac:dyDescent="0.25"/>
    <row r="3" spans="2:30" ht="13.5" thickTop="1" x14ac:dyDescent="0.2">
      <c r="B3" s="116" t="s">
        <v>59</v>
      </c>
      <c r="C3" s="117"/>
    </row>
    <row r="4" spans="2:30" ht="13.5" thickBot="1" x14ac:dyDescent="0.25">
      <c r="B4" s="118"/>
      <c r="C4" s="119"/>
    </row>
    <row r="5" spans="2:30" ht="15" x14ac:dyDescent="0.25">
      <c r="B5" s="105" t="s">
        <v>60</v>
      </c>
      <c r="C5" s="106">
        <f>HLOOKUP($C$6,$C$15:$AD$21,7,0)</f>
        <v>1</v>
      </c>
    </row>
    <row r="6" spans="2:30" x14ac:dyDescent="0.2">
      <c r="B6" s="10" t="s">
        <v>61</v>
      </c>
      <c r="C6" s="109" t="s">
        <v>67</v>
      </c>
    </row>
    <row r="7" spans="2:30" x14ac:dyDescent="0.2">
      <c r="B7" s="10" t="s">
        <v>62</v>
      </c>
      <c r="C7" s="11" t="str">
        <f>HLOOKUP($C$6,$C$15:$AD$21,2,0)</f>
        <v>Bayer</v>
      </c>
    </row>
    <row r="8" spans="2:30" x14ac:dyDescent="0.2">
      <c r="B8" s="10" t="s">
        <v>63</v>
      </c>
      <c r="C8" s="11" t="str">
        <f>HLOOKUP($C$6,$C$15:$AD$21,3,0)</f>
        <v>2 cp</v>
      </c>
    </row>
    <row r="9" spans="2:30" x14ac:dyDescent="0.2">
      <c r="B9" s="10" t="s">
        <v>64</v>
      </c>
      <c r="C9" s="108">
        <f>HLOOKUP($C$6,$C$15:$AD$21,4,0)</f>
        <v>36650</v>
      </c>
    </row>
    <row r="10" spans="2:30" x14ac:dyDescent="0.2">
      <c r="B10" s="10" t="s">
        <v>65</v>
      </c>
      <c r="C10" s="11" t="str">
        <f>HLOOKUP($C$6,$C$15:$AD$21,5,0)</f>
        <v>Livre</v>
      </c>
    </row>
    <row r="11" spans="2:30" ht="13.5" thickBot="1" x14ac:dyDescent="0.25">
      <c r="B11" s="12" t="s">
        <v>66</v>
      </c>
      <c r="C11" s="107">
        <f>HLOOKUP($C$6,$C$15:$AD$21,6,0)</f>
        <v>0.86</v>
      </c>
    </row>
    <row r="12" spans="2:30" ht="13.5" thickTop="1" x14ac:dyDescent="0.2"/>
    <row r="15" spans="2:30" x14ac:dyDescent="0.2">
      <c r="B15" s="15" t="s">
        <v>61</v>
      </c>
      <c r="C15" s="14" t="s">
        <v>67</v>
      </c>
      <c r="D15" s="14" t="s">
        <v>68</v>
      </c>
      <c r="E15" s="14" t="s">
        <v>69</v>
      </c>
      <c r="F15" s="14" t="s">
        <v>70</v>
      </c>
      <c r="G15" s="14" t="s">
        <v>71</v>
      </c>
      <c r="H15" s="14" t="s">
        <v>72</v>
      </c>
      <c r="I15" s="14" t="s">
        <v>73</v>
      </c>
      <c r="J15" s="14" t="s">
        <v>74</v>
      </c>
      <c r="K15" s="14" t="s">
        <v>75</v>
      </c>
      <c r="L15" s="14" t="s">
        <v>76</v>
      </c>
      <c r="M15" s="14" t="s">
        <v>77</v>
      </c>
      <c r="N15" s="14" t="s">
        <v>78</v>
      </c>
      <c r="O15" s="14" t="s">
        <v>79</v>
      </c>
      <c r="P15" s="14" t="s">
        <v>80</v>
      </c>
      <c r="Q15" s="14" t="s">
        <v>81</v>
      </c>
      <c r="R15" s="14" t="s">
        <v>82</v>
      </c>
      <c r="S15" s="14" t="s">
        <v>83</v>
      </c>
      <c r="T15" s="14" t="s">
        <v>84</v>
      </c>
      <c r="U15" s="14" t="s">
        <v>85</v>
      </c>
      <c r="V15" s="14" t="s">
        <v>86</v>
      </c>
      <c r="W15" s="14" t="s">
        <v>87</v>
      </c>
      <c r="X15" s="14" t="s">
        <v>88</v>
      </c>
      <c r="Y15" s="14" t="s">
        <v>89</v>
      </c>
      <c r="Z15" s="14" t="s">
        <v>90</v>
      </c>
      <c r="AA15" s="14" t="s">
        <v>91</v>
      </c>
      <c r="AB15" s="14" t="s">
        <v>92</v>
      </c>
      <c r="AC15" s="14" t="s">
        <v>93</v>
      </c>
      <c r="AD15" s="14" t="s">
        <v>94</v>
      </c>
    </row>
    <row r="16" spans="2:30" x14ac:dyDescent="0.2">
      <c r="B16" s="15" t="s">
        <v>62</v>
      </c>
      <c r="C16" s="14" t="s">
        <v>95</v>
      </c>
      <c r="D16" s="14" t="s">
        <v>96</v>
      </c>
      <c r="E16" s="14" t="s">
        <v>96</v>
      </c>
      <c r="F16" s="14" t="s">
        <v>97</v>
      </c>
      <c r="G16" s="14" t="s">
        <v>98</v>
      </c>
      <c r="H16" s="14" t="s">
        <v>99</v>
      </c>
      <c r="I16" s="14" t="s">
        <v>97</v>
      </c>
      <c r="J16" s="14" t="s">
        <v>99</v>
      </c>
      <c r="K16" s="14" t="s">
        <v>100</v>
      </c>
      <c r="L16" s="14" t="s">
        <v>101</v>
      </c>
      <c r="M16" s="14" t="s">
        <v>102</v>
      </c>
      <c r="N16" s="14" t="s">
        <v>103</v>
      </c>
      <c r="O16" s="14" t="s">
        <v>104</v>
      </c>
      <c r="P16" s="14" t="s">
        <v>105</v>
      </c>
      <c r="Q16" s="14" t="s">
        <v>106</v>
      </c>
      <c r="R16" s="14" t="s">
        <v>96</v>
      </c>
      <c r="S16" s="14" t="s">
        <v>96</v>
      </c>
      <c r="T16" s="14" t="s">
        <v>107</v>
      </c>
      <c r="U16" s="14" t="s">
        <v>104</v>
      </c>
      <c r="V16" s="14" t="s">
        <v>108</v>
      </c>
      <c r="W16" s="14" t="s">
        <v>109</v>
      </c>
      <c r="X16" s="14" t="s">
        <v>110</v>
      </c>
      <c r="Y16" s="14" t="s">
        <v>104</v>
      </c>
      <c r="Z16" s="14" t="s">
        <v>103</v>
      </c>
      <c r="AA16" s="14" t="s">
        <v>111</v>
      </c>
      <c r="AB16" s="14" t="s">
        <v>96</v>
      </c>
      <c r="AC16" s="14" t="s">
        <v>103</v>
      </c>
      <c r="AD16" s="16" t="s">
        <v>100</v>
      </c>
    </row>
    <row r="17" spans="2:30" x14ac:dyDescent="0.2">
      <c r="B17" s="15" t="s">
        <v>63</v>
      </c>
      <c r="C17" s="17" t="s">
        <v>112</v>
      </c>
      <c r="D17" s="17" t="s">
        <v>113</v>
      </c>
      <c r="E17" s="17" t="s">
        <v>114</v>
      </c>
      <c r="F17" s="17" t="s">
        <v>115</v>
      </c>
      <c r="G17" s="17" t="s">
        <v>116</v>
      </c>
      <c r="H17" s="17" t="s">
        <v>117</v>
      </c>
      <c r="I17" s="17" t="s">
        <v>115</v>
      </c>
      <c r="J17" s="17" t="s">
        <v>118</v>
      </c>
      <c r="K17" s="17" t="s">
        <v>115</v>
      </c>
      <c r="L17" s="17" t="s">
        <v>119</v>
      </c>
      <c r="M17" s="17" t="s">
        <v>120</v>
      </c>
      <c r="N17" s="17" t="s">
        <v>119</v>
      </c>
      <c r="O17" s="17" t="s">
        <v>121</v>
      </c>
      <c r="P17" s="17" t="s">
        <v>117</v>
      </c>
      <c r="Q17" s="17" t="s">
        <v>122</v>
      </c>
      <c r="R17" s="17" t="s">
        <v>122</v>
      </c>
      <c r="S17" s="17" t="s">
        <v>123</v>
      </c>
      <c r="T17" s="17" t="s">
        <v>124</v>
      </c>
      <c r="U17" s="17" t="s">
        <v>117</v>
      </c>
      <c r="V17" s="17" t="s">
        <v>125</v>
      </c>
      <c r="W17" s="17" t="s">
        <v>115</v>
      </c>
      <c r="X17" s="17" t="s">
        <v>126</v>
      </c>
      <c r="Y17" s="17" t="s">
        <v>127</v>
      </c>
      <c r="Z17" s="17" t="s">
        <v>127</v>
      </c>
      <c r="AA17" s="17" t="s">
        <v>128</v>
      </c>
      <c r="AB17" s="17" t="s">
        <v>115</v>
      </c>
      <c r="AC17" s="17" t="s">
        <v>114</v>
      </c>
      <c r="AD17" s="17" t="s">
        <v>118</v>
      </c>
    </row>
    <row r="18" spans="2:30" x14ac:dyDescent="0.2">
      <c r="B18" s="15" t="s">
        <v>64</v>
      </c>
      <c r="C18" s="18">
        <v>36650</v>
      </c>
      <c r="D18" s="18">
        <v>36651</v>
      </c>
      <c r="E18" s="18">
        <v>36652</v>
      </c>
      <c r="F18" s="18">
        <v>36653</v>
      </c>
      <c r="G18" s="18">
        <v>36650</v>
      </c>
      <c r="H18" s="18">
        <v>36651</v>
      </c>
      <c r="I18" s="18">
        <v>36651</v>
      </c>
      <c r="J18" s="18">
        <v>36650</v>
      </c>
      <c r="K18" s="18">
        <v>36651</v>
      </c>
      <c r="L18" s="18">
        <v>36650</v>
      </c>
      <c r="M18" s="18">
        <v>36651</v>
      </c>
      <c r="N18" s="18">
        <v>36651</v>
      </c>
      <c r="O18" s="18">
        <v>36649</v>
      </c>
      <c r="P18" s="18">
        <v>36650</v>
      </c>
      <c r="Q18" s="18">
        <v>36651</v>
      </c>
      <c r="R18" s="18">
        <v>36649</v>
      </c>
      <c r="S18" s="18">
        <v>36650</v>
      </c>
      <c r="T18" s="18">
        <v>36651</v>
      </c>
      <c r="U18" s="18">
        <v>36647</v>
      </c>
      <c r="V18" s="18">
        <v>36647</v>
      </c>
      <c r="W18" s="18">
        <v>36650</v>
      </c>
      <c r="X18" s="18">
        <v>36651</v>
      </c>
      <c r="Y18" s="18">
        <v>36650</v>
      </c>
      <c r="Z18" s="18">
        <v>36647</v>
      </c>
      <c r="AA18" s="18" t="s">
        <v>129</v>
      </c>
      <c r="AB18" s="18">
        <v>36649</v>
      </c>
      <c r="AC18" s="18">
        <v>36647</v>
      </c>
      <c r="AD18" s="18">
        <v>36650</v>
      </c>
    </row>
    <row r="19" spans="2:30" x14ac:dyDescent="0.2">
      <c r="B19" s="15" t="s">
        <v>65</v>
      </c>
      <c r="C19" s="18" t="s">
        <v>130</v>
      </c>
      <c r="D19" s="18" t="s">
        <v>130</v>
      </c>
      <c r="E19" s="18" t="s">
        <v>130</v>
      </c>
      <c r="F19" s="18" t="s">
        <v>131</v>
      </c>
      <c r="G19" s="18" t="s">
        <v>130</v>
      </c>
      <c r="H19" s="18" t="s">
        <v>130</v>
      </c>
      <c r="I19" s="18" t="s">
        <v>130</v>
      </c>
      <c r="J19" s="18" t="s">
        <v>131</v>
      </c>
      <c r="K19" s="18" t="s">
        <v>130</v>
      </c>
      <c r="L19" s="18" t="s">
        <v>130</v>
      </c>
      <c r="M19" s="18" t="s">
        <v>131</v>
      </c>
      <c r="N19" s="18" t="s">
        <v>131</v>
      </c>
      <c r="O19" s="18" t="s">
        <v>131</v>
      </c>
      <c r="P19" s="18" t="s">
        <v>130</v>
      </c>
      <c r="Q19" s="18" t="s">
        <v>131</v>
      </c>
      <c r="R19" s="18" t="s">
        <v>130</v>
      </c>
      <c r="S19" s="18" t="s">
        <v>130</v>
      </c>
      <c r="T19" s="18" t="s">
        <v>130</v>
      </c>
      <c r="U19" s="18" t="s">
        <v>130</v>
      </c>
      <c r="V19" s="18" t="s">
        <v>130</v>
      </c>
      <c r="W19" s="18" t="s">
        <v>130</v>
      </c>
      <c r="X19" s="18" t="s">
        <v>131</v>
      </c>
      <c r="Y19" s="18" t="s">
        <v>130</v>
      </c>
      <c r="Z19" s="18" t="s">
        <v>131</v>
      </c>
      <c r="AA19" s="18" t="s">
        <v>130</v>
      </c>
      <c r="AB19" s="18" t="s">
        <v>130</v>
      </c>
      <c r="AC19" s="18" t="s">
        <v>131</v>
      </c>
      <c r="AD19" s="18" t="s">
        <v>131</v>
      </c>
    </row>
    <row r="20" spans="2:30" x14ac:dyDescent="0.2">
      <c r="B20" s="15" t="s">
        <v>66</v>
      </c>
      <c r="C20" s="19">
        <v>0.86</v>
      </c>
      <c r="D20" s="19">
        <v>1.9</v>
      </c>
      <c r="E20" s="19">
        <v>1.25</v>
      </c>
      <c r="F20" s="19">
        <v>5.9</v>
      </c>
      <c r="G20" s="19">
        <v>0.8</v>
      </c>
      <c r="H20" s="19">
        <v>4.72</v>
      </c>
      <c r="I20" s="19">
        <v>6</v>
      </c>
      <c r="J20" s="19">
        <v>9.5</v>
      </c>
      <c r="K20" s="19">
        <v>3.24</v>
      </c>
      <c r="L20" s="19">
        <v>22.9</v>
      </c>
      <c r="M20" s="19">
        <v>6.62</v>
      </c>
      <c r="N20" s="19">
        <v>7.85</v>
      </c>
      <c r="O20" s="19">
        <v>4.5</v>
      </c>
      <c r="P20" s="19">
        <v>4.95</v>
      </c>
      <c r="Q20" s="19">
        <v>10.15</v>
      </c>
      <c r="R20" s="19">
        <v>0.8</v>
      </c>
      <c r="S20" s="19">
        <v>6.9</v>
      </c>
      <c r="T20" s="19">
        <v>4.1100000000000003</v>
      </c>
      <c r="U20" s="19">
        <v>4.3</v>
      </c>
      <c r="V20" s="19">
        <v>26.4</v>
      </c>
      <c r="W20" s="19">
        <v>5.84</v>
      </c>
      <c r="X20" s="19">
        <v>5.67</v>
      </c>
      <c r="Y20" s="19">
        <v>6.97</v>
      </c>
      <c r="Z20" s="19">
        <v>5.98</v>
      </c>
      <c r="AA20" s="19">
        <v>9.1199999999999992</v>
      </c>
      <c r="AB20" s="19">
        <v>9.48</v>
      </c>
      <c r="AC20" s="19">
        <v>59.02</v>
      </c>
      <c r="AD20" s="19">
        <v>8.51</v>
      </c>
    </row>
    <row r="21" spans="2:30" x14ac:dyDescent="0.2">
      <c r="B21" s="13" t="s">
        <v>60</v>
      </c>
      <c r="C21" s="14">
        <v>1</v>
      </c>
      <c r="D21" s="14">
        <v>2</v>
      </c>
      <c r="E21" s="14">
        <v>3</v>
      </c>
      <c r="F21" s="14">
        <v>4</v>
      </c>
      <c r="G21" s="14">
        <v>5</v>
      </c>
      <c r="H21" s="14">
        <v>6</v>
      </c>
      <c r="I21" s="14">
        <v>7</v>
      </c>
      <c r="J21" s="14">
        <v>8</v>
      </c>
      <c r="K21" s="14">
        <v>9</v>
      </c>
      <c r="L21" s="14">
        <v>10</v>
      </c>
      <c r="M21" s="14">
        <v>11</v>
      </c>
      <c r="N21" s="14">
        <v>12</v>
      </c>
      <c r="O21" s="14">
        <v>13</v>
      </c>
      <c r="P21" s="14">
        <v>14</v>
      </c>
      <c r="Q21" s="14">
        <v>15</v>
      </c>
      <c r="R21" s="14">
        <v>16</v>
      </c>
      <c r="S21" s="14">
        <v>17</v>
      </c>
      <c r="T21" s="14">
        <v>18</v>
      </c>
      <c r="U21" s="14">
        <v>19</v>
      </c>
      <c r="V21" s="14">
        <v>20</v>
      </c>
      <c r="W21" s="14">
        <v>21</v>
      </c>
      <c r="X21" s="14">
        <v>22</v>
      </c>
      <c r="Y21" s="14">
        <v>23</v>
      </c>
      <c r="Z21" s="14">
        <v>24</v>
      </c>
      <c r="AA21" s="14">
        <v>25</v>
      </c>
      <c r="AB21" s="14">
        <v>26</v>
      </c>
      <c r="AC21" s="14">
        <v>27</v>
      </c>
      <c r="AD21" s="14">
        <v>28</v>
      </c>
    </row>
  </sheetData>
  <mergeCells count="1">
    <mergeCell ref="B3:C4"/>
  </mergeCells>
  <dataValidations count="1">
    <dataValidation type="list" allowBlank="1" showInputMessage="1" showErrorMessage="1" sqref="C6" xr:uid="{15798EEB-83C0-4661-A77D-A418B31F807A}">
      <formula1>$C$15:$AD$15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"/>
  <sheetViews>
    <sheetView zoomScale="109" zoomScaleNormal="109" workbookViewId="0">
      <selection activeCell="E16" sqref="E16"/>
    </sheetView>
  </sheetViews>
  <sheetFormatPr defaultColWidth="9.140625" defaultRowHeight="15" x14ac:dyDescent="0.25"/>
  <cols>
    <col min="1" max="1" width="17.28515625" style="20" customWidth="1"/>
    <col min="2" max="18" width="30.7109375" style="20" customWidth="1"/>
    <col min="19" max="16384" width="9.140625" style="20"/>
  </cols>
  <sheetData>
    <row r="1" spans="1:18" ht="15.75" thickBot="1" x14ac:dyDescent="0.3">
      <c r="A1" s="21" t="s">
        <v>134</v>
      </c>
      <c r="B1" s="30" t="s">
        <v>135</v>
      </c>
      <c r="C1" s="31" t="s">
        <v>136</v>
      </c>
      <c r="D1" s="32" t="s">
        <v>137</v>
      </c>
      <c r="E1" s="31" t="s">
        <v>138</v>
      </c>
      <c r="F1" s="32" t="s">
        <v>139</v>
      </c>
      <c r="G1" s="31" t="s">
        <v>140</v>
      </c>
      <c r="H1" s="32" t="s">
        <v>141</v>
      </c>
      <c r="I1" s="31" t="s">
        <v>142</v>
      </c>
      <c r="J1" s="32" t="s">
        <v>143</v>
      </c>
      <c r="K1" s="31" t="s">
        <v>144</v>
      </c>
      <c r="L1" s="32" t="s">
        <v>145</v>
      </c>
      <c r="M1" s="31" t="s">
        <v>146</v>
      </c>
      <c r="N1" s="32" t="s">
        <v>147</v>
      </c>
      <c r="O1" s="31" t="s">
        <v>148</v>
      </c>
      <c r="P1" s="32" t="s">
        <v>149</v>
      </c>
      <c r="Q1" s="31" t="s">
        <v>150</v>
      </c>
      <c r="R1" s="33" t="s">
        <v>151</v>
      </c>
    </row>
    <row r="2" spans="1:18" ht="15.75" thickBot="1" x14ac:dyDescent="0.3">
      <c r="A2" s="21" t="s">
        <v>132</v>
      </c>
      <c r="B2" s="22">
        <v>1</v>
      </c>
      <c r="C2" s="23">
        <v>2</v>
      </c>
      <c r="D2" s="24">
        <v>3</v>
      </c>
      <c r="E2" s="23">
        <v>4</v>
      </c>
      <c r="F2" s="24">
        <v>5</v>
      </c>
      <c r="G2" s="23">
        <v>6</v>
      </c>
      <c r="H2" s="24">
        <v>7</v>
      </c>
      <c r="I2" s="23">
        <v>8</v>
      </c>
      <c r="J2" s="24">
        <v>9</v>
      </c>
      <c r="K2" s="23">
        <v>10</v>
      </c>
      <c r="L2" s="24">
        <v>11</v>
      </c>
      <c r="M2" s="23">
        <v>12</v>
      </c>
      <c r="N2" s="24">
        <v>13</v>
      </c>
      <c r="O2" s="23">
        <v>14</v>
      </c>
      <c r="P2" s="24">
        <v>15</v>
      </c>
      <c r="Q2" s="23">
        <v>16</v>
      </c>
      <c r="R2" s="25">
        <v>17</v>
      </c>
    </row>
    <row r="3" spans="1:18" ht="15.75" thickBot="1" x14ac:dyDescent="0.3">
      <c r="A3" s="21" t="s">
        <v>133</v>
      </c>
      <c r="B3" s="26">
        <v>40026</v>
      </c>
      <c r="C3" s="27">
        <v>40026</v>
      </c>
      <c r="D3" s="28">
        <v>40030</v>
      </c>
      <c r="E3" s="27">
        <v>40037</v>
      </c>
      <c r="F3" s="28">
        <v>40037</v>
      </c>
      <c r="G3" s="27">
        <v>40037</v>
      </c>
      <c r="H3" s="28">
        <v>40046</v>
      </c>
      <c r="I3" s="27">
        <v>40059</v>
      </c>
      <c r="J3" s="28">
        <v>40063</v>
      </c>
      <c r="K3" s="27">
        <v>40070</v>
      </c>
      <c r="L3" s="28">
        <v>40070</v>
      </c>
      <c r="M3" s="27">
        <v>40084</v>
      </c>
      <c r="N3" s="28">
        <v>40084</v>
      </c>
      <c r="O3" s="27">
        <v>40087</v>
      </c>
      <c r="P3" s="28">
        <v>40092</v>
      </c>
      <c r="Q3" s="27">
        <v>40092</v>
      </c>
      <c r="R3" s="29">
        <v>40097</v>
      </c>
    </row>
    <row r="4" spans="1:18" ht="15.75" thickBot="1" x14ac:dyDescent="0.3">
      <c r="A4" s="21" t="s">
        <v>152</v>
      </c>
      <c r="B4" s="30" t="s">
        <v>153</v>
      </c>
      <c r="C4" s="31" t="s">
        <v>154</v>
      </c>
      <c r="D4" s="32" t="s">
        <v>155</v>
      </c>
      <c r="E4" s="31" t="s">
        <v>156</v>
      </c>
      <c r="F4" s="32" t="s">
        <v>157</v>
      </c>
      <c r="G4" s="31" t="s">
        <v>158</v>
      </c>
      <c r="H4" s="32" t="s">
        <v>159</v>
      </c>
      <c r="I4" s="31" t="s">
        <v>160</v>
      </c>
      <c r="J4" s="32" t="s">
        <v>161</v>
      </c>
      <c r="K4" s="31" t="s">
        <v>162</v>
      </c>
      <c r="L4" s="32" t="s">
        <v>163</v>
      </c>
      <c r="M4" s="31" t="s">
        <v>164</v>
      </c>
      <c r="N4" s="32" t="s">
        <v>165</v>
      </c>
      <c r="O4" s="31" t="s">
        <v>166</v>
      </c>
      <c r="P4" s="32" t="s">
        <v>167</v>
      </c>
      <c r="Q4" s="31" t="s">
        <v>168</v>
      </c>
      <c r="R4" s="33" t="s">
        <v>169</v>
      </c>
    </row>
    <row r="5" spans="1:18" ht="15.75" thickBot="1" x14ac:dyDescent="0.3">
      <c r="A5" s="21" t="s">
        <v>170</v>
      </c>
      <c r="B5" s="30" t="s">
        <v>171</v>
      </c>
      <c r="C5" s="31" t="s">
        <v>172</v>
      </c>
      <c r="D5" s="32" t="s">
        <v>173</v>
      </c>
      <c r="E5" s="31" t="s">
        <v>174</v>
      </c>
      <c r="F5" s="32" t="s">
        <v>175</v>
      </c>
      <c r="G5" s="31" t="s">
        <v>176</v>
      </c>
      <c r="H5" s="32" t="s">
        <v>177</v>
      </c>
      <c r="I5" s="31" t="s">
        <v>178</v>
      </c>
      <c r="J5" s="32" t="s">
        <v>179</v>
      </c>
      <c r="K5" s="31" t="s">
        <v>180</v>
      </c>
      <c r="L5" s="32" t="s">
        <v>172</v>
      </c>
      <c r="M5" s="31" t="s">
        <v>181</v>
      </c>
      <c r="N5" s="32" t="s">
        <v>182</v>
      </c>
      <c r="O5" s="31" t="s">
        <v>183</v>
      </c>
      <c r="P5" s="32" t="s">
        <v>184</v>
      </c>
      <c r="Q5" s="31" t="s">
        <v>185</v>
      </c>
      <c r="R5" s="33" t="s">
        <v>176</v>
      </c>
    </row>
    <row r="6" spans="1:18" ht="15.75" thickBot="1" x14ac:dyDescent="0.3">
      <c r="A6" s="21" t="s">
        <v>186</v>
      </c>
      <c r="B6" s="30" t="s">
        <v>187</v>
      </c>
      <c r="C6" s="31" t="s">
        <v>187</v>
      </c>
      <c r="D6" s="32" t="s">
        <v>187</v>
      </c>
      <c r="E6" s="31" t="s">
        <v>187</v>
      </c>
      <c r="F6" s="32" t="s">
        <v>187</v>
      </c>
      <c r="G6" s="31" t="s">
        <v>187</v>
      </c>
      <c r="H6" s="32" t="s">
        <v>187</v>
      </c>
      <c r="I6" s="31" t="s">
        <v>187</v>
      </c>
      <c r="J6" s="32" t="s">
        <v>187</v>
      </c>
      <c r="K6" s="31" t="s">
        <v>187</v>
      </c>
      <c r="L6" s="32" t="s">
        <v>187</v>
      </c>
      <c r="M6" s="31" t="s">
        <v>187</v>
      </c>
      <c r="N6" s="32" t="s">
        <v>187</v>
      </c>
      <c r="O6" s="31" t="s">
        <v>187</v>
      </c>
      <c r="P6" s="32" t="s">
        <v>187</v>
      </c>
      <c r="Q6" s="31" t="s">
        <v>187</v>
      </c>
      <c r="R6" s="33" t="s">
        <v>187</v>
      </c>
    </row>
    <row r="7" spans="1:18" ht="15.75" thickBot="1" x14ac:dyDescent="0.3">
      <c r="A7" s="21" t="s">
        <v>188</v>
      </c>
      <c r="B7" s="34" t="s">
        <v>189</v>
      </c>
      <c r="C7" s="35" t="s">
        <v>189</v>
      </c>
      <c r="D7" s="36" t="s">
        <v>189</v>
      </c>
      <c r="E7" s="35" t="s">
        <v>189</v>
      </c>
      <c r="F7" s="36" t="s">
        <v>189</v>
      </c>
      <c r="G7" s="35" t="s">
        <v>189</v>
      </c>
      <c r="H7" s="36" t="s">
        <v>189</v>
      </c>
      <c r="I7" s="35" t="s">
        <v>189</v>
      </c>
      <c r="J7" s="36" t="s">
        <v>189</v>
      </c>
      <c r="K7" s="35" t="s">
        <v>189</v>
      </c>
      <c r="L7" s="36" t="s">
        <v>189</v>
      </c>
      <c r="M7" s="35" t="s">
        <v>189</v>
      </c>
      <c r="N7" s="36" t="s">
        <v>189</v>
      </c>
      <c r="O7" s="35" t="s">
        <v>189</v>
      </c>
      <c r="P7" s="36" t="s">
        <v>189</v>
      </c>
      <c r="Q7" s="35" t="s">
        <v>189</v>
      </c>
      <c r="R7" s="37" t="s">
        <v>189</v>
      </c>
    </row>
    <row r="8" spans="1:18" ht="15.75" thickBot="1" x14ac:dyDescent="0.3">
      <c r="A8" s="21" t="s">
        <v>190</v>
      </c>
      <c r="B8" s="30" t="s">
        <v>191</v>
      </c>
      <c r="C8" s="31" t="s">
        <v>191</v>
      </c>
      <c r="D8" s="32" t="s">
        <v>191</v>
      </c>
      <c r="E8" s="31" t="s">
        <v>191</v>
      </c>
      <c r="F8" s="32" t="s">
        <v>191</v>
      </c>
      <c r="G8" s="31" t="s">
        <v>191</v>
      </c>
      <c r="H8" s="32" t="s">
        <v>191</v>
      </c>
      <c r="I8" s="31" t="s">
        <v>191</v>
      </c>
      <c r="J8" s="32" t="s">
        <v>191</v>
      </c>
      <c r="K8" s="31" t="s">
        <v>191</v>
      </c>
      <c r="L8" s="32" t="s">
        <v>191</v>
      </c>
      <c r="M8" s="31" t="s">
        <v>191</v>
      </c>
      <c r="N8" s="32" t="s">
        <v>191</v>
      </c>
      <c r="O8" s="31" t="s">
        <v>191</v>
      </c>
      <c r="P8" s="32" t="s">
        <v>191</v>
      </c>
      <c r="Q8" s="31" t="s">
        <v>191</v>
      </c>
      <c r="R8" s="33" t="s">
        <v>191</v>
      </c>
    </row>
    <row r="9" spans="1:18" ht="15.75" thickBot="1" x14ac:dyDescent="0.3">
      <c r="A9" s="21" t="s">
        <v>192</v>
      </c>
      <c r="B9" s="38">
        <v>1169845263</v>
      </c>
      <c r="C9" s="39">
        <v>1152848967</v>
      </c>
      <c r="D9" s="40">
        <v>1125493816</v>
      </c>
      <c r="E9" s="39">
        <v>1182468531</v>
      </c>
      <c r="F9" s="40">
        <v>1164288213</v>
      </c>
      <c r="G9" s="39">
        <v>1154263232</v>
      </c>
      <c r="H9" s="40">
        <v>1125523654</v>
      </c>
      <c r="I9" s="39">
        <v>1139667847</v>
      </c>
      <c r="J9" s="40">
        <v>1185648585</v>
      </c>
      <c r="K9" s="39">
        <v>1123667784</v>
      </c>
      <c r="L9" s="40">
        <v>1125229597</v>
      </c>
      <c r="M9" s="39">
        <v>1185981681</v>
      </c>
      <c r="N9" s="40">
        <v>1171667087</v>
      </c>
      <c r="O9" s="39">
        <v>1165599867</v>
      </c>
      <c r="P9" s="40">
        <v>1163785521</v>
      </c>
      <c r="Q9" s="39">
        <v>1177842568</v>
      </c>
      <c r="R9" s="41">
        <v>1182133122</v>
      </c>
    </row>
    <row r="10" spans="1:18" ht="15.75" thickBot="1" x14ac:dyDescent="0.3">
      <c r="A10" s="21" t="s">
        <v>193</v>
      </c>
      <c r="B10" s="42">
        <v>150</v>
      </c>
      <c r="C10" s="43">
        <v>2634.25</v>
      </c>
      <c r="D10" s="44">
        <v>1608</v>
      </c>
      <c r="E10" s="43">
        <v>73.319999999999993</v>
      </c>
      <c r="F10" s="44">
        <v>777</v>
      </c>
      <c r="G10" s="43">
        <v>180</v>
      </c>
      <c r="H10" s="44">
        <v>264.2</v>
      </c>
      <c r="I10" s="43">
        <v>3824</v>
      </c>
      <c r="J10" s="44">
        <v>867</v>
      </c>
      <c r="K10" s="43">
        <v>1200</v>
      </c>
      <c r="L10" s="44">
        <v>325</v>
      </c>
      <c r="M10" s="43">
        <v>4850</v>
      </c>
      <c r="N10" s="44">
        <v>954</v>
      </c>
      <c r="O10" s="43">
        <v>1600.84</v>
      </c>
      <c r="P10" s="44">
        <v>120</v>
      </c>
      <c r="Q10" s="43">
        <v>489</v>
      </c>
      <c r="R10" s="45">
        <v>560</v>
      </c>
    </row>
    <row r="12" spans="1:18" x14ac:dyDescent="0.25">
      <c r="C12" s="46"/>
    </row>
    <row r="13" spans="1:18" x14ac:dyDescent="0.25">
      <c r="C13" s="48"/>
    </row>
    <row r="14" spans="1:18" x14ac:dyDescent="0.25">
      <c r="C14" s="48"/>
    </row>
    <row r="15" spans="1:18" x14ac:dyDescent="0.25">
      <c r="C15"/>
    </row>
    <row r="16" spans="1:18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3AFE-AF60-40CC-8E60-C1DDD809E642}">
  <dimension ref="A1:B7"/>
  <sheetViews>
    <sheetView zoomScale="140" zoomScaleNormal="140" workbookViewId="0">
      <selection activeCell="B2" sqref="B2"/>
    </sheetView>
  </sheetViews>
  <sheetFormatPr defaultRowHeight="15" x14ac:dyDescent="0.25"/>
  <cols>
    <col min="1" max="1" width="22.28515625" customWidth="1"/>
    <col min="2" max="2" width="27.140625" bestFit="1" customWidth="1"/>
  </cols>
  <sheetData>
    <row r="1" spans="1:2" ht="15.75" thickBot="1" x14ac:dyDescent="0.3">
      <c r="A1" s="120" t="s">
        <v>194</v>
      </c>
      <c r="B1" s="121"/>
    </row>
    <row r="2" spans="1:2" ht="15.75" thickBot="1" x14ac:dyDescent="0.3">
      <c r="A2" s="47" t="s">
        <v>134</v>
      </c>
      <c r="B2" s="101" t="s">
        <v>135</v>
      </c>
    </row>
    <row r="3" spans="1:2" ht="15.75" thickBot="1" x14ac:dyDescent="0.3">
      <c r="A3" s="47" t="s">
        <v>152</v>
      </c>
      <c r="B3" s="49" t="str">
        <f>HLOOKUP($B$2,EX3_PROCH!$B$1:$R$10,4,0)</f>
        <v>Rua Jair Salvarani, 256</v>
      </c>
    </row>
    <row r="4" spans="1:2" ht="15.75" thickBot="1" x14ac:dyDescent="0.3">
      <c r="A4" s="47" t="s">
        <v>170</v>
      </c>
      <c r="B4" s="49" t="str">
        <f>HLOOKUP($B$2,EX3_PROCH!$B$1:$R$10,5,0)</f>
        <v>Jd. Armenia</v>
      </c>
    </row>
    <row r="5" spans="1:2" ht="15.75" thickBot="1" x14ac:dyDescent="0.3">
      <c r="A5" s="47" t="s">
        <v>186</v>
      </c>
      <c r="B5" s="49" t="str">
        <f>HLOOKUP($B$2,EX3_PROCH!$B$1:$R$10,6,0)</f>
        <v>São Paulo</v>
      </c>
    </row>
    <row r="6" spans="1:2" ht="15.75" thickBot="1" x14ac:dyDescent="0.3">
      <c r="A6" s="47" t="s">
        <v>192</v>
      </c>
      <c r="B6" s="50">
        <f>HLOOKUP($B$2,EX3_PROCH!$B$1:$R$10,9,0)</f>
        <v>1169845263</v>
      </c>
    </row>
    <row r="7" spans="1:2" ht="15.75" thickBot="1" x14ac:dyDescent="0.3">
      <c r="A7" s="51" t="s">
        <v>193</v>
      </c>
      <c r="B7" s="112">
        <f>HLOOKUP($B$2,EX3_PROCH!$B$1:$R$10,10,0)</f>
        <v>150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12F9C-EBB2-489B-94FA-3548675E90B1}">
          <x14:formula1>
            <xm:f>EX3_PROCH!$B$1:$R$1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16"/>
  <sheetViews>
    <sheetView zoomScale="108" zoomScaleNormal="108" workbookViewId="0">
      <selection activeCell="J15" sqref="J15"/>
    </sheetView>
  </sheetViews>
  <sheetFormatPr defaultColWidth="9.140625" defaultRowHeight="12.75" x14ac:dyDescent="0.2"/>
  <cols>
    <col min="1" max="1" width="2.7109375" style="53" customWidth="1"/>
    <col min="2" max="2" width="7.85546875" style="53" bestFit="1" customWidth="1"/>
    <col min="3" max="3" width="10.7109375" style="53" bestFit="1" customWidth="1"/>
    <col min="4" max="4" width="26" style="53" bestFit="1" customWidth="1"/>
    <col min="5" max="5" width="30.85546875" style="53" bestFit="1" customWidth="1"/>
    <col min="6" max="6" width="12.5703125" style="53" bestFit="1" customWidth="1"/>
    <col min="7" max="7" width="10" style="53" bestFit="1" customWidth="1"/>
    <col min="8" max="8" width="4.42578125" style="53" bestFit="1" customWidth="1"/>
    <col min="9" max="9" width="6" style="53" bestFit="1" customWidth="1"/>
    <col min="10" max="10" width="12" style="53" bestFit="1" customWidth="1"/>
    <col min="11" max="11" width="16.7109375" style="53" bestFit="1" customWidth="1"/>
    <col min="12" max="16384" width="9.140625" style="53"/>
  </cols>
  <sheetData>
    <row r="1" spans="2:11" s="52" customFormat="1" ht="33.75" x14ac:dyDescent="0.5">
      <c r="B1" s="52">
        <v>1</v>
      </c>
      <c r="C1" s="52">
        <v>2</v>
      </c>
      <c r="D1" s="52">
        <v>3</v>
      </c>
      <c r="E1" s="52">
        <v>4</v>
      </c>
      <c r="F1" s="52">
        <v>5</v>
      </c>
      <c r="G1" s="52">
        <v>6</v>
      </c>
      <c r="H1" s="52">
        <v>7</v>
      </c>
      <c r="I1" s="52">
        <v>8</v>
      </c>
      <c r="J1" s="52">
        <v>9</v>
      </c>
      <c r="K1" s="52">
        <v>10</v>
      </c>
    </row>
    <row r="2" spans="2:11" ht="32.25" customHeight="1" x14ac:dyDescent="0.2"/>
    <row r="3" spans="2:11" ht="13.5" thickBot="1" x14ac:dyDescent="0.25">
      <c r="B3" s="54" t="s">
        <v>132</v>
      </c>
      <c r="C3" s="54" t="s">
        <v>133</v>
      </c>
      <c r="D3" s="54" t="s">
        <v>134</v>
      </c>
      <c r="E3" s="54" t="s">
        <v>152</v>
      </c>
      <c r="F3" s="54" t="s">
        <v>170</v>
      </c>
      <c r="G3" s="54" t="s">
        <v>186</v>
      </c>
      <c r="H3" s="54" t="s">
        <v>188</v>
      </c>
      <c r="I3" s="54" t="s">
        <v>190</v>
      </c>
      <c r="J3" s="54" t="s">
        <v>192</v>
      </c>
      <c r="K3" s="55" t="s">
        <v>193</v>
      </c>
    </row>
    <row r="4" spans="2:11" x14ac:dyDescent="0.2">
      <c r="B4" s="56">
        <v>1</v>
      </c>
      <c r="C4" s="57">
        <v>41122</v>
      </c>
      <c r="D4" s="56" t="s">
        <v>135</v>
      </c>
      <c r="E4" s="56" t="s">
        <v>153</v>
      </c>
      <c r="F4" s="56" t="s">
        <v>171</v>
      </c>
      <c r="G4" s="56" t="s">
        <v>187</v>
      </c>
      <c r="H4" s="56" t="s">
        <v>189</v>
      </c>
      <c r="I4" s="56" t="s">
        <v>191</v>
      </c>
      <c r="J4" s="56">
        <v>11956849988</v>
      </c>
      <c r="K4" s="58">
        <v>150</v>
      </c>
    </row>
    <row r="5" spans="2:11" x14ac:dyDescent="0.2">
      <c r="B5" s="59">
        <v>2</v>
      </c>
      <c r="C5" s="60">
        <v>41122</v>
      </c>
      <c r="D5" s="59" t="s">
        <v>136</v>
      </c>
      <c r="E5" s="59" t="s">
        <v>154</v>
      </c>
      <c r="F5" s="59" t="s">
        <v>172</v>
      </c>
      <c r="G5" s="59" t="s">
        <v>187</v>
      </c>
      <c r="H5" s="59" t="s">
        <v>189</v>
      </c>
      <c r="I5" s="59" t="s">
        <v>191</v>
      </c>
      <c r="J5" s="59">
        <v>41981568272</v>
      </c>
      <c r="K5" s="61">
        <v>2634.25</v>
      </c>
    </row>
    <row r="6" spans="2:11" x14ac:dyDescent="0.2">
      <c r="B6" s="62">
        <v>3</v>
      </c>
      <c r="C6" s="63">
        <v>41126</v>
      </c>
      <c r="D6" s="62" t="s">
        <v>137</v>
      </c>
      <c r="E6" s="62" t="s">
        <v>155</v>
      </c>
      <c r="F6" s="62" t="s">
        <v>173</v>
      </c>
      <c r="G6" s="62" t="s">
        <v>187</v>
      </c>
      <c r="H6" s="62" t="s">
        <v>189</v>
      </c>
      <c r="I6" s="62" t="s">
        <v>191</v>
      </c>
      <c r="J6" s="62">
        <v>11254938161</v>
      </c>
      <c r="K6" s="64">
        <v>1608</v>
      </c>
    </row>
    <row r="7" spans="2:11" x14ac:dyDescent="0.2">
      <c r="B7" s="59">
        <v>4</v>
      </c>
      <c r="C7" s="60">
        <v>41133</v>
      </c>
      <c r="D7" s="59" t="s">
        <v>138</v>
      </c>
      <c r="E7" s="59" t="s">
        <v>156</v>
      </c>
      <c r="F7" s="59" t="s">
        <v>174</v>
      </c>
      <c r="G7" s="59" t="s">
        <v>187</v>
      </c>
      <c r="H7" s="59" t="s">
        <v>189</v>
      </c>
      <c r="I7" s="59" t="s">
        <v>191</v>
      </c>
      <c r="J7" s="59">
        <v>11824685311</v>
      </c>
      <c r="K7" s="61">
        <v>73.319999999999993</v>
      </c>
    </row>
    <row r="8" spans="2:11" x14ac:dyDescent="0.2">
      <c r="B8" s="62">
        <v>5</v>
      </c>
      <c r="C8" s="63">
        <v>41133</v>
      </c>
      <c r="D8" s="62" t="s">
        <v>139</v>
      </c>
      <c r="E8" s="62" t="s">
        <v>157</v>
      </c>
      <c r="F8" s="62" t="s">
        <v>175</v>
      </c>
      <c r="G8" s="62" t="s">
        <v>187</v>
      </c>
      <c r="H8" s="62" t="s">
        <v>189</v>
      </c>
      <c r="I8" s="62" t="s">
        <v>191</v>
      </c>
      <c r="J8" s="62">
        <v>11642882131</v>
      </c>
      <c r="K8" s="64">
        <v>777</v>
      </c>
    </row>
    <row r="9" spans="2:11" x14ac:dyDescent="0.2">
      <c r="B9" s="59">
        <v>6</v>
      </c>
      <c r="C9" s="60">
        <v>41133</v>
      </c>
      <c r="D9" s="59" t="s">
        <v>140</v>
      </c>
      <c r="E9" s="59" t="s">
        <v>158</v>
      </c>
      <c r="F9" s="59" t="s">
        <v>176</v>
      </c>
      <c r="G9" s="59" t="s">
        <v>187</v>
      </c>
      <c r="H9" s="59" t="s">
        <v>189</v>
      </c>
      <c r="I9" s="59" t="s">
        <v>191</v>
      </c>
      <c r="J9" s="59">
        <v>11542632321</v>
      </c>
      <c r="K9" s="61">
        <v>180</v>
      </c>
    </row>
    <row r="10" spans="2:11" x14ac:dyDescent="0.2">
      <c r="B10" s="62">
        <v>7</v>
      </c>
      <c r="C10" s="63">
        <v>41142</v>
      </c>
      <c r="D10" s="62" t="s">
        <v>141</v>
      </c>
      <c r="E10" s="62" t="s">
        <v>159</v>
      </c>
      <c r="F10" s="62" t="s">
        <v>177</v>
      </c>
      <c r="G10" s="62" t="s">
        <v>187</v>
      </c>
      <c r="H10" s="62" t="s">
        <v>189</v>
      </c>
      <c r="I10" s="62" t="s">
        <v>191</v>
      </c>
      <c r="J10" s="62">
        <v>11255236541</v>
      </c>
      <c r="K10" s="64">
        <v>264.2</v>
      </c>
    </row>
    <row r="11" spans="2:11" x14ac:dyDescent="0.2">
      <c r="B11" s="59">
        <v>8</v>
      </c>
      <c r="C11" s="60">
        <v>41155</v>
      </c>
      <c r="D11" s="59" t="s">
        <v>142</v>
      </c>
      <c r="E11" s="59" t="s">
        <v>160</v>
      </c>
      <c r="F11" s="59" t="s">
        <v>178</v>
      </c>
      <c r="G11" s="59" t="s">
        <v>187</v>
      </c>
      <c r="H11" s="59" t="s">
        <v>189</v>
      </c>
      <c r="I11" s="59" t="s">
        <v>191</v>
      </c>
      <c r="J11" s="59">
        <v>11396678471</v>
      </c>
      <c r="K11" s="61">
        <v>3824</v>
      </c>
    </row>
    <row r="12" spans="2:11" x14ac:dyDescent="0.2">
      <c r="B12" s="62">
        <v>9</v>
      </c>
      <c r="C12" s="63">
        <v>41159</v>
      </c>
      <c r="D12" s="62" t="s">
        <v>143</v>
      </c>
      <c r="E12" s="62" t="s">
        <v>161</v>
      </c>
      <c r="F12" s="62" t="s">
        <v>179</v>
      </c>
      <c r="G12" s="62" t="s">
        <v>187</v>
      </c>
      <c r="H12" s="62" t="s">
        <v>189</v>
      </c>
      <c r="I12" s="62" t="s">
        <v>191</v>
      </c>
      <c r="J12" s="62">
        <v>11856485851</v>
      </c>
      <c r="K12" s="64">
        <v>867</v>
      </c>
    </row>
    <row r="13" spans="2:11" x14ac:dyDescent="0.2">
      <c r="B13" s="59">
        <v>10</v>
      </c>
      <c r="C13" s="60">
        <v>41166</v>
      </c>
      <c r="D13" s="59" t="s">
        <v>144</v>
      </c>
      <c r="E13" s="59" t="s">
        <v>162</v>
      </c>
      <c r="F13" s="59" t="s">
        <v>180</v>
      </c>
      <c r="G13" s="59" t="s">
        <v>187</v>
      </c>
      <c r="H13" s="59" t="s">
        <v>189</v>
      </c>
      <c r="I13" s="59" t="s">
        <v>191</v>
      </c>
      <c r="J13" s="59">
        <v>11236677841</v>
      </c>
      <c r="K13" s="61">
        <v>1200</v>
      </c>
    </row>
    <row r="14" spans="2:11" x14ac:dyDescent="0.2">
      <c r="B14" s="62">
        <v>11</v>
      </c>
      <c r="C14" s="63">
        <v>41166</v>
      </c>
      <c r="D14" s="62" t="s">
        <v>145</v>
      </c>
      <c r="E14" s="62" t="s">
        <v>163</v>
      </c>
      <c r="F14" s="62" t="s">
        <v>172</v>
      </c>
      <c r="G14" s="62" t="s">
        <v>187</v>
      </c>
      <c r="H14" s="62" t="s">
        <v>189</v>
      </c>
      <c r="I14" s="62" t="s">
        <v>191</v>
      </c>
      <c r="J14" s="62">
        <v>11252295971</v>
      </c>
      <c r="K14" s="64">
        <v>325</v>
      </c>
    </row>
    <row r="15" spans="2:11" x14ac:dyDescent="0.2">
      <c r="B15" s="59">
        <v>12</v>
      </c>
      <c r="C15" s="60">
        <v>41180</v>
      </c>
      <c r="D15" s="59" t="s">
        <v>146</v>
      </c>
      <c r="E15" s="59" t="s">
        <v>164</v>
      </c>
      <c r="F15" s="59" t="s">
        <v>181</v>
      </c>
      <c r="G15" s="59" t="s">
        <v>187</v>
      </c>
      <c r="H15" s="59" t="s">
        <v>189</v>
      </c>
      <c r="I15" s="59" t="s">
        <v>191</v>
      </c>
      <c r="J15" s="59">
        <v>11859816811</v>
      </c>
      <c r="K15" s="61">
        <v>4850</v>
      </c>
    </row>
    <row r="16" spans="2:11" x14ac:dyDescent="0.2">
      <c r="B16" s="62">
        <v>13</v>
      </c>
      <c r="C16" s="63">
        <v>41180</v>
      </c>
      <c r="D16" s="62" t="s">
        <v>147</v>
      </c>
      <c r="E16" s="62" t="s">
        <v>165</v>
      </c>
      <c r="F16" s="62" t="s">
        <v>182</v>
      </c>
      <c r="G16" s="62" t="s">
        <v>187</v>
      </c>
      <c r="H16" s="62" t="s">
        <v>189</v>
      </c>
      <c r="I16" s="62" t="s">
        <v>191</v>
      </c>
      <c r="J16" s="62">
        <v>11716670871</v>
      </c>
      <c r="K16" s="64">
        <v>954</v>
      </c>
    </row>
    <row r="17" spans="2:11" x14ac:dyDescent="0.2">
      <c r="B17" s="59">
        <v>14</v>
      </c>
      <c r="C17" s="60">
        <v>41183</v>
      </c>
      <c r="D17" s="59" t="s">
        <v>148</v>
      </c>
      <c r="E17" s="59" t="s">
        <v>166</v>
      </c>
      <c r="F17" s="59" t="s">
        <v>183</v>
      </c>
      <c r="G17" s="59" t="s">
        <v>187</v>
      </c>
      <c r="H17" s="59" t="s">
        <v>189</v>
      </c>
      <c r="I17" s="59" t="s">
        <v>191</v>
      </c>
      <c r="J17" s="59">
        <v>11655998671</v>
      </c>
      <c r="K17" s="61">
        <v>1600.84</v>
      </c>
    </row>
    <row r="18" spans="2:11" x14ac:dyDescent="0.2">
      <c r="B18" s="62">
        <v>15</v>
      </c>
      <c r="C18" s="63">
        <v>41188</v>
      </c>
      <c r="D18" s="62" t="s">
        <v>149</v>
      </c>
      <c r="E18" s="62" t="s">
        <v>167</v>
      </c>
      <c r="F18" s="62" t="s">
        <v>184</v>
      </c>
      <c r="G18" s="62" t="s">
        <v>187</v>
      </c>
      <c r="H18" s="62" t="s">
        <v>189</v>
      </c>
      <c r="I18" s="62" t="s">
        <v>191</v>
      </c>
      <c r="J18" s="62">
        <v>11637855211</v>
      </c>
      <c r="K18" s="64">
        <v>120</v>
      </c>
    </row>
    <row r="19" spans="2:11" x14ac:dyDescent="0.2">
      <c r="B19" s="59">
        <v>16</v>
      </c>
      <c r="C19" s="60">
        <v>41188</v>
      </c>
      <c r="D19" s="59" t="s">
        <v>150</v>
      </c>
      <c r="E19" s="59" t="s">
        <v>168</v>
      </c>
      <c r="F19" s="59" t="s">
        <v>185</v>
      </c>
      <c r="G19" s="59" t="s">
        <v>187</v>
      </c>
      <c r="H19" s="59" t="s">
        <v>189</v>
      </c>
      <c r="I19" s="59" t="s">
        <v>191</v>
      </c>
      <c r="J19" s="59">
        <v>11778425681</v>
      </c>
      <c r="K19" s="61">
        <v>489</v>
      </c>
    </row>
    <row r="20" spans="2:11" x14ac:dyDescent="0.2">
      <c r="B20" s="65">
        <v>17</v>
      </c>
      <c r="C20" s="66">
        <v>41193</v>
      </c>
      <c r="D20" s="65" t="s">
        <v>151</v>
      </c>
      <c r="E20" s="65" t="s">
        <v>169</v>
      </c>
      <c r="F20" s="65" t="s">
        <v>176</v>
      </c>
      <c r="G20" s="65" t="s">
        <v>187</v>
      </c>
      <c r="H20" s="65" t="s">
        <v>189</v>
      </c>
      <c r="I20" s="65" t="s">
        <v>191</v>
      </c>
      <c r="J20" s="65">
        <v>11821331221</v>
      </c>
      <c r="K20" s="67">
        <v>560</v>
      </c>
    </row>
    <row r="21" spans="2:11" ht="15" x14ac:dyDescent="0.25">
      <c r="F21" s="68"/>
      <c r="G21" s="69"/>
    </row>
    <row r="22" spans="2:11" ht="15" x14ac:dyDescent="0.25">
      <c r="F22" s="68"/>
      <c r="G22" s="69"/>
    </row>
    <row r="23" spans="2:11" ht="15" x14ac:dyDescent="0.25">
      <c r="F23" s="68"/>
      <c r="G23" s="69"/>
    </row>
    <row r="24" spans="2:11" ht="15" x14ac:dyDescent="0.25">
      <c r="F24" s="68"/>
      <c r="G24" s="69"/>
    </row>
    <row r="25" spans="2:11" ht="15" x14ac:dyDescent="0.25">
      <c r="F25" s="68"/>
      <c r="G25" s="69"/>
    </row>
    <row r="26" spans="2:11" ht="15" x14ac:dyDescent="0.25">
      <c r="F26" s="68"/>
      <c r="G26" s="69"/>
    </row>
    <row r="27" spans="2:11" ht="15" x14ac:dyDescent="0.25">
      <c r="F27" s="68"/>
      <c r="G27" s="69"/>
    </row>
    <row r="28" spans="2:11" ht="15" x14ac:dyDescent="0.25">
      <c r="F28" s="68"/>
      <c r="G28" s="69"/>
    </row>
    <row r="29" spans="2:11" ht="15" x14ac:dyDescent="0.25">
      <c r="F29" s="68"/>
      <c r="G29" s="69"/>
    </row>
    <row r="30" spans="2:11" ht="15" x14ac:dyDescent="0.25">
      <c r="F30" s="68"/>
      <c r="G30" s="69"/>
    </row>
    <row r="31" spans="2:11" ht="15" x14ac:dyDescent="0.25">
      <c r="F31" s="68"/>
      <c r="G31" s="69"/>
    </row>
    <row r="32" spans="2:11" ht="15" x14ac:dyDescent="0.25">
      <c r="F32" s="68"/>
      <c r="G32" s="69"/>
    </row>
    <row r="33" spans="6:7" ht="15" x14ac:dyDescent="0.25">
      <c r="F33" s="68"/>
      <c r="G33" s="69"/>
    </row>
    <row r="34" spans="6:7" ht="15" x14ac:dyDescent="0.25">
      <c r="F34" s="68"/>
      <c r="G34" s="69"/>
    </row>
    <row r="35" spans="6:7" ht="15" x14ac:dyDescent="0.25">
      <c r="F35" s="68"/>
      <c r="G35" s="69"/>
    </row>
    <row r="36" spans="6:7" ht="15" x14ac:dyDescent="0.25">
      <c r="F36" s="68"/>
      <c r="G36" s="69"/>
    </row>
    <row r="37" spans="6:7" ht="15" x14ac:dyDescent="0.25">
      <c r="F37" s="68"/>
      <c r="G37" s="69"/>
    </row>
    <row r="38" spans="6:7" ht="15" x14ac:dyDescent="0.25">
      <c r="F38" s="68"/>
      <c r="G38" s="69"/>
    </row>
    <row r="39" spans="6:7" ht="15" x14ac:dyDescent="0.25">
      <c r="F39" s="68"/>
      <c r="G39" s="69"/>
    </row>
    <row r="40" spans="6:7" ht="15" x14ac:dyDescent="0.25">
      <c r="F40" s="68"/>
      <c r="G40" s="69"/>
    </row>
    <row r="41" spans="6:7" ht="15" x14ac:dyDescent="0.25">
      <c r="F41" s="68"/>
      <c r="G41" s="69"/>
    </row>
    <row r="42" spans="6:7" ht="15" x14ac:dyDescent="0.25">
      <c r="F42" s="68"/>
      <c r="G42" s="69"/>
    </row>
    <row r="43" spans="6:7" ht="15" x14ac:dyDescent="0.25">
      <c r="F43" s="68"/>
      <c r="G43" s="69"/>
    </row>
    <row r="44" spans="6:7" ht="15" x14ac:dyDescent="0.25">
      <c r="F44" s="68"/>
      <c r="G44" s="69"/>
    </row>
    <row r="45" spans="6:7" ht="15" x14ac:dyDescent="0.25">
      <c r="F45" s="68"/>
      <c r="G45" s="69"/>
    </row>
    <row r="46" spans="6:7" ht="15" x14ac:dyDescent="0.25">
      <c r="F46" s="68"/>
      <c r="G46" s="69"/>
    </row>
    <row r="47" spans="6:7" ht="15" x14ac:dyDescent="0.25">
      <c r="F47" s="68"/>
      <c r="G47" s="69"/>
    </row>
    <row r="48" spans="6:7" ht="15" x14ac:dyDescent="0.25">
      <c r="F48" s="68"/>
      <c r="G48" s="69"/>
    </row>
    <row r="49" spans="6:7" ht="15" x14ac:dyDescent="0.25">
      <c r="F49" s="68"/>
      <c r="G49" s="69"/>
    </row>
    <row r="50" spans="6:7" ht="15" x14ac:dyDescent="0.25">
      <c r="F50" s="68"/>
      <c r="G50" s="69"/>
    </row>
    <row r="51" spans="6:7" ht="15" x14ac:dyDescent="0.25">
      <c r="F51" s="68"/>
      <c r="G51" s="69"/>
    </row>
    <row r="52" spans="6:7" ht="15" x14ac:dyDescent="0.25">
      <c r="F52" s="68"/>
      <c r="G52" s="69"/>
    </row>
    <row r="53" spans="6:7" ht="15" x14ac:dyDescent="0.25">
      <c r="F53" s="68"/>
      <c r="G53" s="69"/>
    </row>
    <row r="54" spans="6:7" ht="15" x14ac:dyDescent="0.25">
      <c r="F54" s="68"/>
      <c r="G54" s="69"/>
    </row>
    <row r="55" spans="6:7" ht="15" x14ac:dyDescent="0.25">
      <c r="F55" s="68"/>
      <c r="G55" s="69"/>
    </row>
    <row r="56" spans="6:7" ht="15" x14ac:dyDescent="0.25">
      <c r="F56" s="68"/>
      <c r="G56" s="69"/>
    </row>
    <row r="57" spans="6:7" ht="15" x14ac:dyDescent="0.25">
      <c r="F57" s="68"/>
      <c r="G57" s="69"/>
    </row>
    <row r="58" spans="6:7" ht="15" x14ac:dyDescent="0.25">
      <c r="F58" s="68"/>
      <c r="G58" s="69"/>
    </row>
    <row r="59" spans="6:7" ht="15" x14ac:dyDescent="0.25">
      <c r="F59" s="68"/>
      <c r="G59" s="69"/>
    </row>
    <row r="60" spans="6:7" ht="15" x14ac:dyDescent="0.25">
      <c r="F60" s="68"/>
      <c r="G60" s="69"/>
    </row>
    <row r="61" spans="6:7" ht="15" x14ac:dyDescent="0.25">
      <c r="F61" s="68"/>
      <c r="G61" s="69"/>
    </row>
    <row r="62" spans="6:7" ht="15" x14ac:dyDescent="0.25">
      <c r="F62" s="68"/>
      <c r="G62" s="69"/>
    </row>
    <row r="63" spans="6:7" ht="15" x14ac:dyDescent="0.25">
      <c r="F63" s="68"/>
      <c r="G63" s="69"/>
    </row>
    <row r="64" spans="6:7" ht="15" x14ac:dyDescent="0.25">
      <c r="F64" s="68"/>
      <c r="G64" s="69"/>
    </row>
    <row r="65" spans="6:7" ht="15" x14ac:dyDescent="0.25">
      <c r="F65" s="68"/>
      <c r="G65" s="69"/>
    </row>
    <row r="66" spans="6:7" ht="15" x14ac:dyDescent="0.25">
      <c r="F66" s="68"/>
      <c r="G66" s="69"/>
    </row>
    <row r="67" spans="6:7" ht="15" x14ac:dyDescent="0.25">
      <c r="F67" s="68"/>
      <c r="G67" s="69"/>
    </row>
    <row r="68" spans="6:7" ht="15" x14ac:dyDescent="0.25">
      <c r="F68" s="68"/>
      <c r="G68" s="69"/>
    </row>
    <row r="69" spans="6:7" ht="15" x14ac:dyDescent="0.25">
      <c r="F69" s="68"/>
      <c r="G69" s="69"/>
    </row>
    <row r="70" spans="6:7" ht="15" x14ac:dyDescent="0.25">
      <c r="F70" s="68"/>
      <c r="G70" s="69"/>
    </row>
    <row r="71" spans="6:7" ht="15" x14ac:dyDescent="0.25">
      <c r="F71" s="68"/>
      <c r="G71" s="69"/>
    </row>
    <row r="72" spans="6:7" ht="15" x14ac:dyDescent="0.25">
      <c r="F72" s="68"/>
      <c r="G72" s="69"/>
    </row>
    <row r="73" spans="6:7" ht="15" x14ac:dyDescent="0.25">
      <c r="F73" s="68"/>
      <c r="G73" s="69"/>
    </row>
    <row r="74" spans="6:7" ht="15" x14ac:dyDescent="0.25">
      <c r="F74" s="68"/>
      <c r="G74" s="69"/>
    </row>
    <row r="75" spans="6:7" ht="15" x14ac:dyDescent="0.25">
      <c r="F75" s="68"/>
      <c r="G75" s="69"/>
    </row>
    <row r="76" spans="6:7" ht="15" x14ac:dyDescent="0.25">
      <c r="F76" s="68"/>
      <c r="G76" s="69"/>
    </row>
    <row r="77" spans="6:7" ht="15" x14ac:dyDescent="0.25">
      <c r="F77" s="68"/>
      <c r="G77" s="69"/>
    </row>
    <row r="78" spans="6:7" ht="15" x14ac:dyDescent="0.25">
      <c r="F78" s="68"/>
      <c r="G78" s="69"/>
    </row>
    <row r="79" spans="6:7" ht="15" x14ac:dyDescent="0.25">
      <c r="F79" s="68"/>
      <c r="G79" s="69"/>
    </row>
    <row r="80" spans="6:7" ht="15" x14ac:dyDescent="0.25">
      <c r="F80" s="68"/>
      <c r="G80" s="69"/>
    </row>
    <row r="81" spans="6:7" ht="15" x14ac:dyDescent="0.25">
      <c r="F81" s="68"/>
      <c r="G81" s="69"/>
    </row>
    <row r="82" spans="6:7" ht="15" x14ac:dyDescent="0.25">
      <c r="F82" s="68"/>
      <c r="G82" s="69"/>
    </row>
    <row r="83" spans="6:7" ht="15" x14ac:dyDescent="0.25">
      <c r="F83" s="68"/>
      <c r="G83" s="69"/>
    </row>
    <row r="84" spans="6:7" ht="15" x14ac:dyDescent="0.25">
      <c r="F84" s="68"/>
      <c r="G84" s="69"/>
    </row>
    <row r="85" spans="6:7" ht="15" x14ac:dyDescent="0.25">
      <c r="F85" s="68"/>
      <c r="G85" s="69"/>
    </row>
    <row r="86" spans="6:7" ht="15" x14ac:dyDescent="0.25">
      <c r="F86" s="68"/>
      <c r="G86" s="69"/>
    </row>
    <row r="87" spans="6:7" ht="15" x14ac:dyDescent="0.25">
      <c r="F87" s="68"/>
      <c r="G87" s="69"/>
    </row>
    <row r="88" spans="6:7" ht="15" x14ac:dyDescent="0.25">
      <c r="F88" s="68"/>
      <c r="G88" s="69"/>
    </row>
    <row r="89" spans="6:7" ht="15" x14ac:dyDescent="0.25">
      <c r="F89" s="68"/>
      <c r="G89" s="69"/>
    </row>
    <row r="90" spans="6:7" ht="15" x14ac:dyDescent="0.25">
      <c r="F90" s="68"/>
      <c r="G90" s="69"/>
    </row>
    <row r="91" spans="6:7" ht="15" x14ac:dyDescent="0.25">
      <c r="F91" s="68"/>
      <c r="G91" s="69"/>
    </row>
    <row r="92" spans="6:7" ht="15" x14ac:dyDescent="0.25">
      <c r="F92" s="68"/>
      <c r="G92" s="69"/>
    </row>
    <row r="93" spans="6:7" ht="15" x14ac:dyDescent="0.25">
      <c r="F93" s="68"/>
      <c r="G93" s="69"/>
    </row>
    <row r="94" spans="6:7" ht="15" x14ac:dyDescent="0.25">
      <c r="F94" s="68"/>
      <c r="G94" s="69"/>
    </row>
    <row r="95" spans="6:7" ht="15" x14ac:dyDescent="0.25">
      <c r="F95" s="68"/>
      <c r="G95" s="69"/>
    </row>
    <row r="96" spans="6:7" ht="15" x14ac:dyDescent="0.25">
      <c r="F96" s="68"/>
      <c r="G96" s="69"/>
    </row>
    <row r="97" spans="6:7" ht="15" x14ac:dyDescent="0.25">
      <c r="F97" s="68"/>
      <c r="G97" s="69"/>
    </row>
    <row r="98" spans="6:7" ht="15" x14ac:dyDescent="0.25">
      <c r="F98" s="68"/>
      <c r="G98" s="69"/>
    </row>
    <row r="99" spans="6:7" ht="15" x14ac:dyDescent="0.25">
      <c r="F99" s="68"/>
      <c r="G99" s="69"/>
    </row>
    <row r="100" spans="6:7" ht="15" x14ac:dyDescent="0.25">
      <c r="G100" s="69"/>
    </row>
    <row r="101" spans="6:7" ht="15" x14ac:dyDescent="0.25">
      <c r="G101" s="69"/>
    </row>
    <row r="102" spans="6:7" ht="15" x14ac:dyDescent="0.25">
      <c r="G102" s="69"/>
    </row>
    <row r="103" spans="6:7" ht="15" x14ac:dyDescent="0.25">
      <c r="G103" s="69"/>
    </row>
    <row r="104" spans="6:7" ht="15" x14ac:dyDescent="0.25">
      <c r="G104" s="69"/>
    </row>
    <row r="105" spans="6:7" ht="15" x14ac:dyDescent="0.25">
      <c r="G105" s="69"/>
    </row>
    <row r="106" spans="6:7" ht="15" x14ac:dyDescent="0.25">
      <c r="G106" s="69"/>
    </row>
    <row r="107" spans="6:7" ht="15" x14ac:dyDescent="0.25">
      <c r="G107" s="69"/>
    </row>
    <row r="108" spans="6:7" ht="15" x14ac:dyDescent="0.25">
      <c r="G108" s="69"/>
    </row>
    <row r="109" spans="6:7" ht="15" x14ac:dyDescent="0.25">
      <c r="G109" s="69"/>
    </row>
    <row r="110" spans="6:7" ht="15" x14ac:dyDescent="0.25">
      <c r="G110" s="69"/>
    </row>
    <row r="111" spans="6:7" ht="15" x14ac:dyDescent="0.25">
      <c r="G111" s="69"/>
    </row>
    <row r="112" spans="6:7" ht="15" x14ac:dyDescent="0.25">
      <c r="G112" s="69"/>
    </row>
    <row r="113" spans="7:7" ht="15" x14ac:dyDescent="0.25">
      <c r="G113" s="69"/>
    </row>
    <row r="114" spans="7:7" ht="15" x14ac:dyDescent="0.25">
      <c r="G114" s="69"/>
    </row>
    <row r="115" spans="7:7" ht="15" x14ac:dyDescent="0.25">
      <c r="G115" s="69"/>
    </row>
    <row r="116" spans="7:7" ht="15" x14ac:dyDescent="0.25">
      <c r="G116" s="69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98"/>
  <sheetViews>
    <sheetView zoomScale="115" zoomScaleNormal="115" workbookViewId="0">
      <selection activeCell="C4" sqref="C4"/>
    </sheetView>
  </sheetViews>
  <sheetFormatPr defaultColWidth="9.140625" defaultRowHeight="12.75" zeroHeight="1" x14ac:dyDescent="0.2"/>
  <cols>
    <col min="1" max="1" width="3" style="53" customWidth="1"/>
    <col min="2" max="2" width="28" style="53" customWidth="1"/>
    <col min="3" max="3" width="38.140625" style="53" customWidth="1"/>
    <col min="4" max="4" width="9.42578125" style="53" customWidth="1"/>
    <col min="5" max="16384" width="9.140625" style="53"/>
  </cols>
  <sheetData>
    <row r="1" spans="2:3" ht="39" customHeight="1" x14ac:dyDescent="0.2"/>
    <row r="2" spans="2:3" ht="21" x14ac:dyDescent="0.35">
      <c r="B2" s="96" t="s">
        <v>195</v>
      </c>
      <c r="C2" s="113" t="s">
        <v>138</v>
      </c>
    </row>
    <row r="3" spans="2:3" ht="10.15" customHeight="1" x14ac:dyDescent="0.35">
      <c r="B3" s="70"/>
      <c r="C3" s="71"/>
    </row>
    <row r="4" spans="2:3" ht="19.899999999999999" customHeight="1" x14ac:dyDescent="0.35">
      <c r="B4" s="72" t="s">
        <v>196</v>
      </c>
      <c r="C4" s="95" t="str">
        <f>VLOOKUP(codigo,dados_gerais,2,0)</f>
        <v>Av. Narciso Yague Guimarães, 888</v>
      </c>
    </row>
    <row r="5" spans="2:3" ht="19.899999999999999" customHeight="1" x14ac:dyDescent="0.35">
      <c r="B5" s="72" t="s">
        <v>197</v>
      </c>
      <c r="C5" s="95" t="str">
        <f>VLOOKUP(codigo,dados_gerais,3,0)</f>
        <v>Moema</v>
      </c>
    </row>
    <row r="6" spans="2:3" ht="19.899999999999999" customHeight="1" x14ac:dyDescent="0.35">
      <c r="B6" s="72" t="s">
        <v>198</v>
      </c>
      <c r="C6" s="95" t="str">
        <f>VLOOKUP(codigo,dados_gerais,4,0)</f>
        <v>São Paulo</v>
      </c>
    </row>
    <row r="7" spans="2:3" ht="19.899999999999999" customHeight="1" x14ac:dyDescent="0.35">
      <c r="B7" s="72" t="s">
        <v>199</v>
      </c>
      <c r="C7" s="95" t="str">
        <f>VLOOKUP(codigo,dados_gerais,5,0)</f>
        <v>SP</v>
      </c>
    </row>
    <row r="8" spans="2:3" ht="19.899999999999999" customHeight="1" x14ac:dyDescent="0.35">
      <c r="B8" s="72" t="s">
        <v>200</v>
      </c>
      <c r="C8" s="95" t="str">
        <f>VLOOKUP(codigo,dados_gerais,6,0)</f>
        <v>Brasil</v>
      </c>
    </row>
    <row r="9" spans="2:3" ht="19.899999999999999" customHeight="1" x14ac:dyDescent="0.35">
      <c r="B9" s="72" t="s">
        <v>201</v>
      </c>
      <c r="C9" s="111">
        <f>VLOOKUP(codigo,dados_gerais,7,0)</f>
        <v>11824685311</v>
      </c>
    </row>
    <row r="10" spans="2:3" ht="19.899999999999999" customHeight="1" thickBot="1" x14ac:dyDescent="0.4">
      <c r="B10" s="73" t="s">
        <v>202</v>
      </c>
      <c r="C10" s="110">
        <f>VLOOKUP(codigo,dados_gerais,8,0)</f>
        <v>73.319999999999993</v>
      </c>
    </row>
    <row r="11" spans="2:3" x14ac:dyDescent="0.2"/>
    <row r="12" spans="2:3" x14ac:dyDescent="0.2"/>
    <row r="13" spans="2:3" x14ac:dyDescent="0.2"/>
    <row r="14" spans="2:3" x14ac:dyDescent="0.2"/>
    <row r="15" spans="2:3" x14ac:dyDescent="0.2"/>
    <row r="16" spans="2:3" x14ac:dyDescent="0.2"/>
    <row r="17" spans="3:3" x14ac:dyDescent="0.2"/>
    <row r="18" spans="3:3" x14ac:dyDescent="0.2">
      <c r="C18" s="74"/>
    </row>
    <row r="19" spans="3:3" x14ac:dyDescent="0.2"/>
    <row r="20" spans="3:3" x14ac:dyDescent="0.2"/>
    <row r="21" spans="3:3" x14ac:dyDescent="0.2"/>
    <row r="22" spans="3:3" x14ac:dyDescent="0.2"/>
    <row r="23" spans="3:3" x14ac:dyDescent="0.2"/>
    <row r="24" spans="3:3" x14ac:dyDescent="0.2"/>
    <row r="25" spans="3:3" x14ac:dyDescent="0.2"/>
    <row r="26" spans="3:3" x14ac:dyDescent="0.2"/>
    <row r="27" spans="3:3" x14ac:dyDescent="0.2"/>
    <row r="28" spans="3:3" x14ac:dyDescent="0.2"/>
    <row r="29" spans="3:3" x14ac:dyDescent="0.2"/>
    <row r="30" spans="3:3" x14ac:dyDescent="0.2">
      <c r="C30" s="74"/>
    </row>
    <row r="31" spans="3:3" x14ac:dyDescent="0.2">
      <c r="C31" s="74"/>
    </row>
    <row r="32" spans="3:3" x14ac:dyDescent="0.2">
      <c r="C32" s="74"/>
    </row>
    <row r="33" spans="3:3" x14ac:dyDescent="0.2">
      <c r="C33" s="74"/>
    </row>
    <row r="34" spans="3:3" x14ac:dyDescent="0.2">
      <c r="C34" s="74"/>
    </row>
    <row r="35" spans="3:3" x14ac:dyDescent="0.2">
      <c r="C35" s="74"/>
    </row>
    <row r="36" spans="3:3" x14ac:dyDescent="0.2">
      <c r="C36" s="74"/>
    </row>
    <row r="37" spans="3:3" x14ac:dyDescent="0.2">
      <c r="C37" s="74"/>
    </row>
    <row r="38" spans="3:3" x14ac:dyDescent="0.2">
      <c r="C38" s="74"/>
    </row>
    <row r="39" spans="3:3" x14ac:dyDescent="0.2">
      <c r="C39" s="74"/>
    </row>
    <row r="40" spans="3:3" x14ac:dyDescent="0.2">
      <c r="C40" s="74"/>
    </row>
    <row r="41" spans="3:3" x14ac:dyDescent="0.2">
      <c r="C41" s="74"/>
    </row>
    <row r="42" spans="3:3" x14ac:dyDescent="0.2">
      <c r="C42" s="74"/>
    </row>
    <row r="43" spans="3:3" x14ac:dyDescent="0.2">
      <c r="C43" s="74"/>
    </row>
    <row r="44" spans="3:3" x14ac:dyDescent="0.2">
      <c r="C44" s="74"/>
    </row>
    <row r="45" spans="3:3" x14ac:dyDescent="0.2">
      <c r="C45" s="74"/>
    </row>
    <row r="46" spans="3:3" x14ac:dyDescent="0.2">
      <c r="C46" s="74"/>
    </row>
    <row r="47" spans="3:3" x14ac:dyDescent="0.2">
      <c r="C47" s="74"/>
    </row>
    <row r="48" spans="3:3" x14ac:dyDescent="0.2">
      <c r="C48" s="74"/>
    </row>
    <row r="49" spans="3:3" x14ac:dyDescent="0.2">
      <c r="C49" s="74"/>
    </row>
    <row r="50" spans="3:3" x14ac:dyDescent="0.2">
      <c r="C50" s="74"/>
    </row>
    <row r="51" spans="3:3" x14ac:dyDescent="0.2">
      <c r="C51" s="74"/>
    </row>
    <row r="52" spans="3:3" x14ac:dyDescent="0.2">
      <c r="C52" s="74"/>
    </row>
    <row r="53" spans="3:3" x14ac:dyDescent="0.2">
      <c r="C53" s="74"/>
    </row>
    <row r="54" spans="3:3" x14ac:dyDescent="0.2">
      <c r="C54" s="74"/>
    </row>
    <row r="55" spans="3:3" x14ac:dyDescent="0.2">
      <c r="C55" s="74"/>
    </row>
    <row r="56" spans="3:3" x14ac:dyDescent="0.2">
      <c r="C56" s="74"/>
    </row>
    <row r="57" spans="3:3" x14ac:dyDescent="0.2">
      <c r="C57" s="74"/>
    </row>
    <row r="58" spans="3:3" x14ac:dyDescent="0.2">
      <c r="C58" s="74"/>
    </row>
    <row r="59" spans="3:3" x14ac:dyDescent="0.2">
      <c r="C59" s="74"/>
    </row>
    <row r="60" spans="3:3" x14ac:dyDescent="0.2">
      <c r="C60" s="74"/>
    </row>
    <row r="61" spans="3:3" x14ac:dyDescent="0.2">
      <c r="C61" s="74"/>
    </row>
    <row r="62" spans="3:3" x14ac:dyDescent="0.2">
      <c r="C62" s="74"/>
    </row>
    <row r="63" spans="3:3" x14ac:dyDescent="0.2">
      <c r="C63" s="74"/>
    </row>
    <row r="64" spans="3:3" x14ac:dyDescent="0.2">
      <c r="C64" s="74"/>
    </row>
    <row r="65" spans="3:3" x14ac:dyDescent="0.2">
      <c r="C65" s="74"/>
    </row>
    <row r="66" spans="3:3" x14ac:dyDescent="0.2">
      <c r="C66" s="74"/>
    </row>
    <row r="67" spans="3:3" x14ac:dyDescent="0.2">
      <c r="C67" s="74"/>
    </row>
    <row r="68" spans="3:3" x14ac:dyDescent="0.2">
      <c r="C68" s="74"/>
    </row>
    <row r="69" spans="3:3" x14ac:dyDescent="0.2">
      <c r="C69" s="74"/>
    </row>
    <row r="70" spans="3:3" x14ac:dyDescent="0.2">
      <c r="C70" s="74"/>
    </row>
    <row r="71" spans="3:3" x14ac:dyDescent="0.2">
      <c r="C71" s="74"/>
    </row>
    <row r="72" spans="3:3" x14ac:dyDescent="0.2">
      <c r="C72" s="74"/>
    </row>
    <row r="73" spans="3:3" x14ac:dyDescent="0.2">
      <c r="C73" s="74"/>
    </row>
    <row r="74" spans="3:3" x14ac:dyDescent="0.2">
      <c r="C74" s="74"/>
    </row>
    <row r="75" spans="3:3" x14ac:dyDescent="0.2">
      <c r="C75" s="74"/>
    </row>
    <row r="76" spans="3:3" x14ac:dyDescent="0.2">
      <c r="C76" s="74"/>
    </row>
    <row r="77" spans="3:3" x14ac:dyDescent="0.2">
      <c r="C77" s="74"/>
    </row>
    <row r="78" spans="3:3" x14ac:dyDescent="0.2">
      <c r="C78" s="74"/>
    </row>
    <row r="79" spans="3:3" x14ac:dyDescent="0.2">
      <c r="C79" s="74"/>
    </row>
    <row r="80" spans="3:3" x14ac:dyDescent="0.2">
      <c r="C80" s="74"/>
    </row>
    <row r="81" spans="3:3" x14ac:dyDescent="0.2">
      <c r="C81" s="74"/>
    </row>
    <row r="82" spans="3:3" x14ac:dyDescent="0.2">
      <c r="C82" s="74"/>
    </row>
    <row r="83" spans="3:3" x14ac:dyDescent="0.2">
      <c r="C83" s="74"/>
    </row>
    <row r="84" spans="3:3" x14ac:dyDescent="0.2">
      <c r="C84" s="74"/>
    </row>
    <row r="85" spans="3:3" x14ac:dyDescent="0.2">
      <c r="C85" s="74"/>
    </row>
    <row r="86" spans="3:3" x14ac:dyDescent="0.2">
      <c r="C86" s="74"/>
    </row>
    <row r="87" spans="3:3" x14ac:dyDescent="0.2">
      <c r="C87" s="74"/>
    </row>
    <row r="88" spans="3:3" x14ac:dyDescent="0.2">
      <c r="C88" s="74"/>
    </row>
    <row r="89" spans="3:3" x14ac:dyDescent="0.2">
      <c r="C89" s="74"/>
    </row>
    <row r="90" spans="3:3" x14ac:dyDescent="0.2">
      <c r="C90" s="74"/>
    </row>
    <row r="91" spans="3:3" x14ac:dyDescent="0.2">
      <c r="C91" s="74"/>
    </row>
    <row r="92" spans="3:3" x14ac:dyDescent="0.2">
      <c r="C92" s="74"/>
    </row>
    <row r="93" spans="3:3" x14ac:dyDescent="0.2">
      <c r="C93" s="74"/>
    </row>
    <row r="94" spans="3:3" x14ac:dyDescent="0.2">
      <c r="C94" s="74"/>
    </row>
    <row r="95" spans="3:3" x14ac:dyDescent="0.2">
      <c r="C95" s="74"/>
    </row>
    <row r="96" spans="3:3" x14ac:dyDescent="0.2">
      <c r="C96" s="74"/>
    </row>
    <row r="97" spans="3:3" x14ac:dyDescent="0.2">
      <c r="C97" s="74"/>
    </row>
    <row r="98" spans="3:3" x14ac:dyDescent="0.2"/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5DA57B-9BD5-4A9E-A00B-1A539E28BDA4}">
          <x14:formula1>
            <xm:f>EX2_PROCV!$D$4:$D$20</xm:f>
          </x14:formula1>
          <xm:sqref>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selection activeCell="C5" sqref="C5"/>
    </sheetView>
  </sheetViews>
  <sheetFormatPr defaultColWidth="9.140625" defaultRowHeight="12.75" x14ac:dyDescent="0.2"/>
  <cols>
    <col min="1" max="1" width="12.7109375" style="75" bestFit="1" customWidth="1"/>
    <col min="2" max="2" width="2.140625" style="75" customWidth="1"/>
    <col min="3" max="3" width="55.28515625" style="75" bestFit="1" customWidth="1"/>
    <col min="4" max="4" width="26" style="75" customWidth="1"/>
    <col min="5" max="5" width="8.28515625" style="75" bestFit="1" customWidth="1"/>
    <col min="6" max="6" width="28.7109375" style="75" bestFit="1" customWidth="1"/>
    <col min="7" max="7" width="13.7109375" style="75" customWidth="1"/>
    <col min="8" max="8" width="13" style="75" customWidth="1"/>
    <col min="9" max="9" width="11.7109375" style="75" customWidth="1"/>
    <col min="10" max="16384" width="9.140625" style="75"/>
  </cols>
  <sheetData>
    <row r="1" spans="1:9" ht="13.5" thickBot="1" x14ac:dyDescent="0.25"/>
    <row r="2" spans="1:9" ht="15.75" thickTop="1" x14ac:dyDescent="0.25">
      <c r="A2" s="76"/>
      <c r="B2" s="76"/>
      <c r="C2" s="76"/>
      <c r="F2" s="77" t="s">
        <v>203</v>
      </c>
      <c r="G2" s="77" t="s">
        <v>132</v>
      </c>
      <c r="H2" s="77" t="s">
        <v>204</v>
      </c>
      <c r="I2" s="77" t="s">
        <v>205</v>
      </c>
    </row>
    <row r="4" spans="1:9" ht="15" thickBot="1" x14ac:dyDescent="0.25">
      <c r="A4" s="85"/>
      <c r="B4" s="79"/>
      <c r="C4" s="79"/>
      <c r="F4" s="87" t="s">
        <v>208</v>
      </c>
      <c r="G4" s="86" t="s">
        <v>309</v>
      </c>
      <c r="H4" s="88" t="s">
        <v>209</v>
      </c>
      <c r="I4" s="89">
        <v>3</v>
      </c>
    </row>
    <row r="5" spans="1:9" ht="18.75" thickBot="1" x14ac:dyDescent="0.3">
      <c r="A5" s="78" t="s">
        <v>203</v>
      </c>
      <c r="B5" s="79"/>
      <c r="C5" s="102" t="s">
        <v>214</v>
      </c>
      <c r="F5" s="87" t="s">
        <v>210</v>
      </c>
      <c r="G5" s="86" t="s">
        <v>310</v>
      </c>
      <c r="H5" s="88" t="s">
        <v>211</v>
      </c>
      <c r="I5" s="89">
        <v>1.5</v>
      </c>
    </row>
    <row r="6" spans="1:9" ht="15" thickBot="1" x14ac:dyDescent="0.25">
      <c r="A6" s="85"/>
      <c r="B6" s="79"/>
      <c r="C6" s="79"/>
      <c r="F6" s="87" t="s">
        <v>212</v>
      </c>
      <c r="G6" s="86" t="s">
        <v>311</v>
      </c>
      <c r="H6" s="88" t="s">
        <v>213</v>
      </c>
      <c r="I6" s="89">
        <v>3</v>
      </c>
    </row>
    <row r="7" spans="1:9" ht="18.75" thickBot="1" x14ac:dyDescent="0.3">
      <c r="A7" s="78" t="s">
        <v>204</v>
      </c>
      <c r="B7" s="79"/>
      <c r="C7" s="80" t="str">
        <f>VLOOKUP($C$5,$F$4:$I$18,3,0)</f>
        <v>Ficção</v>
      </c>
      <c r="F7" s="87" t="s">
        <v>214</v>
      </c>
      <c r="G7" s="86" t="s">
        <v>312</v>
      </c>
      <c r="H7" s="88" t="s">
        <v>215</v>
      </c>
      <c r="I7" s="89">
        <v>2</v>
      </c>
    </row>
    <row r="8" spans="1:9" ht="15" thickBot="1" x14ac:dyDescent="0.25">
      <c r="A8" s="85"/>
      <c r="B8" s="79"/>
      <c r="C8" s="79"/>
      <c r="F8" s="87" t="s">
        <v>216</v>
      </c>
      <c r="G8" s="86" t="s">
        <v>313</v>
      </c>
      <c r="H8" s="88" t="s">
        <v>213</v>
      </c>
      <c r="I8" s="89">
        <v>3</v>
      </c>
    </row>
    <row r="9" spans="1:9" ht="18.75" thickBot="1" x14ac:dyDescent="0.3">
      <c r="A9" s="78" t="s">
        <v>205</v>
      </c>
      <c r="B9" s="79"/>
      <c r="C9" s="90">
        <f>VLOOKUP($C$5,$F$4:$I$18,4,0)</f>
        <v>2</v>
      </c>
      <c r="F9" s="87" t="s">
        <v>217</v>
      </c>
      <c r="G9" s="86" t="s">
        <v>314</v>
      </c>
      <c r="H9" s="88" t="s">
        <v>211</v>
      </c>
      <c r="I9" s="89">
        <v>1.5</v>
      </c>
    </row>
    <row r="10" spans="1:9" ht="15" thickBot="1" x14ac:dyDescent="0.25">
      <c r="F10" s="87" t="s">
        <v>218</v>
      </c>
      <c r="G10" s="86" t="s">
        <v>315</v>
      </c>
      <c r="H10" s="88" t="s">
        <v>211</v>
      </c>
      <c r="I10" s="89">
        <v>3</v>
      </c>
    </row>
    <row r="11" spans="1:9" ht="18.75" thickBot="1" x14ac:dyDescent="0.3">
      <c r="A11" s="78" t="s">
        <v>132</v>
      </c>
      <c r="B11" s="79"/>
      <c r="C11" s="90" t="str">
        <f>VLOOKUP($C$5,$F$4:$I$18,2,0)</f>
        <v>RD-977</v>
      </c>
      <c r="F11" s="82" t="s">
        <v>206</v>
      </c>
      <c r="G11" s="81" t="s">
        <v>316</v>
      </c>
      <c r="H11" s="83" t="s">
        <v>207</v>
      </c>
      <c r="I11" s="84">
        <v>2</v>
      </c>
    </row>
    <row r="12" spans="1:9" ht="14.25" x14ac:dyDescent="0.2">
      <c r="F12" s="87" t="s">
        <v>219</v>
      </c>
      <c r="G12" s="86" t="s">
        <v>317</v>
      </c>
      <c r="H12" s="88" t="s">
        <v>220</v>
      </c>
      <c r="I12" s="89">
        <v>3</v>
      </c>
    </row>
    <row r="13" spans="1:9" ht="14.25" x14ac:dyDescent="0.2">
      <c r="F13" s="87" t="s">
        <v>221</v>
      </c>
      <c r="G13" s="86" t="s">
        <v>318</v>
      </c>
      <c r="H13" s="88" t="s">
        <v>215</v>
      </c>
      <c r="I13" s="89">
        <v>1.5</v>
      </c>
    </row>
    <row r="14" spans="1:9" ht="14.25" x14ac:dyDescent="0.2">
      <c r="F14" s="87" t="s">
        <v>222</v>
      </c>
      <c r="G14" s="86" t="s">
        <v>319</v>
      </c>
      <c r="H14" s="88" t="s">
        <v>209</v>
      </c>
      <c r="I14" s="89">
        <v>3</v>
      </c>
    </row>
    <row r="15" spans="1:9" ht="14.25" x14ac:dyDescent="0.2">
      <c r="F15" s="87" t="s">
        <v>223</v>
      </c>
      <c r="G15" s="86" t="s">
        <v>320</v>
      </c>
      <c r="H15" s="88" t="s">
        <v>224</v>
      </c>
      <c r="I15" s="89">
        <v>2</v>
      </c>
    </row>
    <row r="16" spans="1:9" ht="14.25" x14ac:dyDescent="0.2">
      <c r="F16" s="87" t="s">
        <v>225</v>
      </c>
      <c r="G16" s="86" t="s">
        <v>321</v>
      </c>
      <c r="H16" s="88" t="s">
        <v>213</v>
      </c>
      <c r="I16" s="89">
        <v>3</v>
      </c>
    </row>
    <row r="17" spans="6:9" ht="14.25" x14ac:dyDescent="0.2">
      <c r="F17" s="87" t="s">
        <v>226</v>
      </c>
      <c r="G17" s="86" t="s">
        <v>322</v>
      </c>
      <c r="H17" s="88" t="s">
        <v>213</v>
      </c>
      <c r="I17" s="89">
        <v>1.5</v>
      </c>
    </row>
    <row r="18" spans="6:9" ht="14.25" x14ac:dyDescent="0.2">
      <c r="F18" s="87" t="s">
        <v>227</v>
      </c>
      <c r="G18" s="86" t="s">
        <v>323</v>
      </c>
      <c r="H18" s="88" t="s">
        <v>215</v>
      </c>
      <c r="I18" s="89">
        <v>3</v>
      </c>
    </row>
  </sheetData>
  <dataValidations count="1">
    <dataValidation type="list" allowBlank="1" showInputMessage="1" showErrorMessage="1" sqref="C5" xr:uid="{B53B1B4C-58BA-4E4F-9BDD-8895F5F1F3A4}">
      <formula1>$F$4:$F$18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workbookViewId="0">
      <selection activeCell="D20" sqref="A20:XFD20"/>
    </sheetView>
  </sheetViews>
  <sheetFormatPr defaultColWidth="9.140625" defaultRowHeight="12.75" x14ac:dyDescent="0.2"/>
  <cols>
    <col min="1" max="1" width="7.140625" style="9" bestFit="1" customWidth="1"/>
    <col min="2" max="2" width="9.140625" style="9" bestFit="1"/>
    <col min="3" max="3" width="8" style="9" bestFit="1" customWidth="1"/>
    <col min="4" max="4" width="8.85546875" style="9" bestFit="1" customWidth="1"/>
    <col min="5" max="5" width="6.85546875" style="9" customWidth="1"/>
    <col min="6" max="6" width="7.7109375" style="91" bestFit="1" customWidth="1"/>
    <col min="7" max="7" width="4.28515625" style="91" bestFit="1" customWidth="1"/>
    <col min="8" max="8" width="6.7109375" style="91" bestFit="1" customWidth="1"/>
    <col min="9" max="9" width="3.7109375" style="9" customWidth="1"/>
    <col min="10" max="10" width="9.140625" style="9"/>
    <col min="11" max="11" width="9.42578125" style="9" customWidth="1"/>
    <col min="12" max="16384" width="9.140625" style="9"/>
  </cols>
  <sheetData>
    <row r="1" spans="1:12" ht="15" x14ac:dyDescent="0.25">
      <c r="A1" s="122" t="s">
        <v>228</v>
      </c>
      <c r="B1" s="123"/>
      <c r="C1" s="123"/>
      <c r="D1" s="123"/>
      <c r="E1" s="123"/>
      <c r="F1" s="123"/>
      <c r="G1" s="123"/>
      <c r="H1" s="124"/>
    </row>
    <row r="3" spans="1:12" ht="15" x14ac:dyDescent="0.25">
      <c r="A3" s="92" t="s">
        <v>132</v>
      </c>
      <c r="B3" s="92" t="s">
        <v>229</v>
      </c>
      <c r="C3" s="92" t="s">
        <v>230</v>
      </c>
      <c r="D3" s="92" t="s">
        <v>231</v>
      </c>
      <c r="E3" s="92" t="s">
        <v>232</v>
      </c>
      <c r="F3" s="92" t="s">
        <v>233</v>
      </c>
      <c r="G3" s="92" t="s">
        <v>234</v>
      </c>
      <c r="H3" s="92" t="s">
        <v>235</v>
      </c>
      <c r="I3"/>
      <c r="L3"/>
    </row>
    <row r="4" spans="1:12" ht="15" x14ac:dyDescent="0.25">
      <c r="A4" s="93">
        <v>1001</v>
      </c>
      <c r="B4" s="94" t="s">
        <v>236</v>
      </c>
      <c r="C4" s="94" t="s">
        <v>237</v>
      </c>
      <c r="D4" s="94" t="s">
        <v>238</v>
      </c>
      <c r="E4" s="94">
        <v>2007</v>
      </c>
      <c r="F4" s="94" t="s">
        <v>239</v>
      </c>
      <c r="G4" s="94" t="s">
        <v>239</v>
      </c>
      <c r="H4" s="94" t="s">
        <v>239</v>
      </c>
      <c r="I4"/>
      <c r="L4"/>
    </row>
    <row r="5" spans="1:12" x14ac:dyDescent="0.2">
      <c r="A5" s="93">
        <v>1002</v>
      </c>
      <c r="B5" s="94" t="s">
        <v>236</v>
      </c>
      <c r="C5" s="94" t="s">
        <v>240</v>
      </c>
      <c r="D5" s="94" t="s">
        <v>241</v>
      </c>
      <c r="E5" s="94">
        <v>2008</v>
      </c>
      <c r="F5" s="94" t="s">
        <v>239</v>
      </c>
      <c r="G5" s="94" t="s">
        <v>239</v>
      </c>
      <c r="H5" s="94" t="s">
        <v>239</v>
      </c>
    </row>
    <row r="6" spans="1:12" x14ac:dyDescent="0.2">
      <c r="A6" s="93">
        <v>1003</v>
      </c>
      <c r="B6" s="94" t="s">
        <v>236</v>
      </c>
      <c r="C6" s="94" t="s">
        <v>242</v>
      </c>
      <c r="D6" s="94" t="s">
        <v>243</v>
      </c>
      <c r="E6" s="94">
        <v>2007</v>
      </c>
      <c r="F6" s="94" t="s">
        <v>239</v>
      </c>
      <c r="G6" s="94" t="s">
        <v>239</v>
      </c>
      <c r="H6" s="94" t="s">
        <v>239</v>
      </c>
    </row>
    <row r="7" spans="1:12" x14ac:dyDescent="0.2">
      <c r="A7" s="93">
        <v>1004</v>
      </c>
      <c r="B7" s="94" t="s">
        <v>244</v>
      </c>
      <c r="C7" s="94" t="s">
        <v>245</v>
      </c>
      <c r="D7" s="94" t="s">
        <v>238</v>
      </c>
      <c r="E7" s="94">
        <v>2005</v>
      </c>
      <c r="F7" s="94" t="s">
        <v>239</v>
      </c>
      <c r="G7" s="94" t="s">
        <v>239</v>
      </c>
      <c r="H7" s="94" t="s">
        <v>239</v>
      </c>
    </row>
    <row r="8" spans="1:12" x14ac:dyDescent="0.2">
      <c r="A8" s="93">
        <v>1005</v>
      </c>
      <c r="B8" s="94" t="s">
        <v>244</v>
      </c>
      <c r="C8" s="94" t="s">
        <v>246</v>
      </c>
      <c r="D8" s="94" t="s">
        <v>243</v>
      </c>
      <c r="E8" s="94">
        <v>2008</v>
      </c>
      <c r="F8" s="94" t="s">
        <v>239</v>
      </c>
      <c r="G8" s="94" t="s">
        <v>239</v>
      </c>
      <c r="H8" s="94" t="s">
        <v>239</v>
      </c>
    </row>
    <row r="9" spans="1:12" x14ac:dyDescent="0.2">
      <c r="A9" s="93">
        <v>1006</v>
      </c>
      <c r="B9" s="94" t="s">
        <v>247</v>
      </c>
      <c r="C9" s="94" t="s">
        <v>248</v>
      </c>
      <c r="D9" s="94" t="s">
        <v>249</v>
      </c>
      <c r="E9" s="94">
        <v>2009</v>
      </c>
      <c r="F9" s="94" t="s">
        <v>239</v>
      </c>
      <c r="G9" s="94" t="s">
        <v>239</v>
      </c>
      <c r="H9" s="94" t="s">
        <v>239</v>
      </c>
    </row>
    <row r="10" spans="1:12" x14ac:dyDescent="0.2">
      <c r="A10" s="93">
        <v>1007</v>
      </c>
      <c r="B10" s="94" t="s">
        <v>247</v>
      </c>
      <c r="C10" s="94" t="s">
        <v>250</v>
      </c>
      <c r="D10" s="94" t="s">
        <v>249</v>
      </c>
      <c r="E10" s="94">
        <v>2003</v>
      </c>
      <c r="F10" s="94" t="s">
        <v>239</v>
      </c>
      <c r="G10" s="94" t="s">
        <v>239</v>
      </c>
      <c r="H10" s="94" t="s">
        <v>251</v>
      </c>
    </row>
    <row r="11" spans="1:12" x14ac:dyDescent="0.2">
      <c r="A11" s="93">
        <v>1008</v>
      </c>
      <c r="B11" s="94" t="s">
        <v>252</v>
      </c>
      <c r="C11" s="94" t="s">
        <v>253</v>
      </c>
      <c r="D11" s="94" t="s">
        <v>241</v>
      </c>
      <c r="E11" s="94">
        <v>2000</v>
      </c>
      <c r="F11" s="94" t="s">
        <v>239</v>
      </c>
      <c r="G11" s="94" t="s">
        <v>239</v>
      </c>
      <c r="H11" s="94" t="s">
        <v>239</v>
      </c>
    </row>
    <row r="12" spans="1:12" x14ac:dyDescent="0.2">
      <c r="A12" s="93">
        <v>1009</v>
      </c>
      <c r="B12" s="94" t="s">
        <v>254</v>
      </c>
      <c r="C12" s="94" t="s">
        <v>255</v>
      </c>
      <c r="D12" s="94" t="s">
        <v>243</v>
      </c>
      <c r="E12" s="94">
        <v>2008</v>
      </c>
      <c r="F12" s="94" t="s">
        <v>239</v>
      </c>
      <c r="G12" s="94" t="s">
        <v>239</v>
      </c>
      <c r="H12" s="94" t="s">
        <v>239</v>
      </c>
    </row>
    <row r="13" spans="1:12" x14ac:dyDescent="0.2">
      <c r="A13" s="93">
        <v>1010</v>
      </c>
      <c r="B13" s="94" t="s">
        <v>256</v>
      </c>
      <c r="C13" s="94" t="s">
        <v>257</v>
      </c>
      <c r="D13" s="94" t="s">
        <v>258</v>
      </c>
      <c r="E13" s="94">
        <v>2005</v>
      </c>
      <c r="F13" s="94" t="s">
        <v>239</v>
      </c>
      <c r="G13" s="94" t="s">
        <v>239</v>
      </c>
      <c r="H13" s="94" t="s">
        <v>239</v>
      </c>
    </row>
    <row r="14" spans="1:12" x14ac:dyDescent="0.2">
      <c r="A14" s="93">
        <v>1011</v>
      </c>
      <c r="B14" s="94" t="s">
        <v>259</v>
      </c>
      <c r="C14" s="94" t="s">
        <v>260</v>
      </c>
      <c r="D14" s="94" t="s">
        <v>258</v>
      </c>
      <c r="E14" s="94">
        <v>2006</v>
      </c>
      <c r="F14" s="94" t="s">
        <v>239</v>
      </c>
      <c r="G14" s="94" t="s">
        <v>239</v>
      </c>
      <c r="H14" s="94" t="s">
        <v>239</v>
      </c>
    </row>
    <row r="15" spans="1:12" x14ac:dyDescent="0.2">
      <c r="A15" s="93">
        <v>1012</v>
      </c>
      <c r="B15" s="94" t="s">
        <v>259</v>
      </c>
      <c r="C15" s="94" t="s">
        <v>261</v>
      </c>
      <c r="D15" s="94" t="s">
        <v>249</v>
      </c>
      <c r="E15" s="94">
        <v>2009</v>
      </c>
      <c r="F15" s="94" t="s">
        <v>239</v>
      </c>
      <c r="G15" s="94" t="s">
        <v>239</v>
      </c>
      <c r="H15" s="94" t="s">
        <v>239</v>
      </c>
    </row>
    <row r="16" spans="1:12" x14ac:dyDescent="0.2">
      <c r="A16" s="93">
        <v>1013</v>
      </c>
      <c r="B16" s="94" t="s">
        <v>259</v>
      </c>
      <c r="C16" s="94" t="s">
        <v>262</v>
      </c>
      <c r="D16" s="94" t="s">
        <v>263</v>
      </c>
      <c r="E16" s="94">
        <v>2008</v>
      </c>
      <c r="F16" s="94" t="s">
        <v>239</v>
      </c>
      <c r="G16" s="94" t="s">
        <v>239</v>
      </c>
      <c r="H16" s="94" t="s">
        <v>239</v>
      </c>
    </row>
    <row r="17" spans="1:8" x14ac:dyDescent="0.2">
      <c r="A17" s="93">
        <v>1014</v>
      </c>
      <c r="B17" s="94" t="s">
        <v>259</v>
      </c>
      <c r="C17" s="94" t="s">
        <v>264</v>
      </c>
      <c r="D17" s="94" t="s">
        <v>265</v>
      </c>
      <c r="E17" s="94">
        <v>1999</v>
      </c>
      <c r="F17" s="94" t="s">
        <v>251</v>
      </c>
      <c r="G17" s="94" t="s">
        <v>251</v>
      </c>
      <c r="H17" s="94" t="s">
        <v>251</v>
      </c>
    </row>
    <row r="18" spans="1:8" x14ac:dyDescent="0.2">
      <c r="A18" s="93">
        <v>1015</v>
      </c>
      <c r="B18" s="94" t="s">
        <v>266</v>
      </c>
      <c r="C18" s="94" t="s">
        <v>267</v>
      </c>
      <c r="D18" s="94" t="s">
        <v>243</v>
      </c>
      <c r="E18" s="94">
        <v>2004</v>
      </c>
      <c r="F18" s="94" t="s">
        <v>239</v>
      </c>
      <c r="G18" s="94" t="s">
        <v>239</v>
      </c>
      <c r="H18" s="94" t="s">
        <v>239</v>
      </c>
    </row>
    <row r="19" spans="1:8" x14ac:dyDescent="0.2">
      <c r="A19" s="93">
        <v>1016</v>
      </c>
      <c r="B19" s="94" t="s">
        <v>266</v>
      </c>
      <c r="C19" s="94" t="s">
        <v>268</v>
      </c>
      <c r="D19" s="94" t="s">
        <v>243</v>
      </c>
      <c r="E19" s="94">
        <v>2007</v>
      </c>
      <c r="F19" s="94" t="s">
        <v>239</v>
      </c>
      <c r="G19" s="94" t="s">
        <v>239</v>
      </c>
      <c r="H19" s="94" t="s">
        <v>239</v>
      </c>
    </row>
    <row r="20" spans="1:8" x14ac:dyDescent="0.2">
      <c r="A20" s="93">
        <v>1017</v>
      </c>
      <c r="B20" s="94" t="s">
        <v>266</v>
      </c>
      <c r="C20" s="94" t="s">
        <v>269</v>
      </c>
      <c r="D20" s="94" t="s">
        <v>270</v>
      </c>
      <c r="E20" s="94">
        <v>2001</v>
      </c>
      <c r="F20" s="94" t="s">
        <v>251</v>
      </c>
      <c r="G20" s="94" t="s">
        <v>239</v>
      </c>
      <c r="H20" s="94" t="s">
        <v>251</v>
      </c>
    </row>
    <row r="21" spans="1:8" x14ac:dyDescent="0.2">
      <c r="A21" s="93">
        <v>1018</v>
      </c>
      <c r="B21" s="94" t="s">
        <v>271</v>
      </c>
      <c r="C21" s="94" t="s">
        <v>272</v>
      </c>
      <c r="D21" s="94" t="s">
        <v>238</v>
      </c>
      <c r="E21" s="94">
        <v>2007</v>
      </c>
      <c r="F21" s="94" t="s">
        <v>239</v>
      </c>
      <c r="G21" s="94" t="s">
        <v>239</v>
      </c>
      <c r="H21" s="94" t="s">
        <v>239</v>
      </c>
    </row>
    <row r="22" spans="1:8" x14ac:dyDescent="0.2">
      <c r="A22" s="93">
        <v>1019</v>
      </c>
      <c r="B22" s="94" t="s">
        <v>271</v>
      </c>
      <c r="C22" s="94" t="s">
        <v>273</v>
      </c>
      <c r="D22" s="94" t="s">
        <v>241</v>
      </c>
      <c r="E22" s="94">
        <v>2003</v>
      </c>
      <c r="F22" s="94" t="s">
        <v>239</v>
      </c>
      <c r="G22" s="94" t="s">
        <v>239</v>
      </c>
      <c r="H22" s="94" t="s">
        <v>251</v>
      </c>
    </row>
    <row r="23" spans="1:8" x14ac:dyDescent="0.2">
      <c r="A23" s="93">
        <v>1020</v>
      </c>
      <c r="B23" s="94" t="s">
        <v>271</v>
      </c>
      <c r="C23" s="94" t="s">
        <v>274</v>
      </c>
      <c r="D23" s="94" t="s">
        <v>238</v>
      </c>
      <c r="E23" s="94">
        <v>2007</v>
      </c>
      <c r="F23" s="94" t="s">
        <v>239</v>
      </c>
      <c r="G23" s="94" t="s">
        <v>239</v>
      </c>
      <c r="H23" s="94" t="s">
        <v>239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B7C2-FADD-4F72-AD40-8CD9781297DE}">
  <dimension ref="A1:B8"/>
  <sheetViews>
    <sheetView workbookViewId="0">
      <selection activeCell="B2" sqref="B2"/>
    </sheetView>
  </sheetViews>
  <sheetFormatPr defaultRowHeight="15" x14ac:dyDescent="0.25"/>
  <cols>
    <col min="1" max="1" width="13.28515625" customWidth="1"/>
    <col min="2" max="2" width="16.7109375" customWidth="1"/>
  </cols>
  <sheetData>
    <row r="1" spans="1:2" ht="18.75" x14ac:dyDescent="0.3">
      <c r="A1" s="97" t="s">
        <v>132</v>
      </c>
      <c r="B1" s="103">
        <v>1017</v>
      </c>
    </row>
    <row r="2" spans="1:2" ht="18.75" x14ac:dyDescent="0.3">
      <c r="A2" s="97" t="s">
        <v>229</v>
      </c>
      <c r="B2" s="98" t="str">
        <f>VLOOKUP($B$1,EX4_PROCV!$A$4:H$23,2,0)</f>
        <v xml:space="preserve">Ford </v>
      </c>
    </row>
    <row r="3" spans="1:2" ht="18.75" x14ac:dyDescent="0.3">
      <c r="A3" s="97" t="s">
        <v>230</v>
      </c>
      <c r="B3" s="98" t="str">
        <f>VLOOKUP($B$1,EX4_PROCV!$A$4:H$23,3,0)</f>
        <v>Ka</v>
      </c>
    </row>
    <row r="4" spans="1:2" ht="18.75" x14ac:dyDescent="0.3">
      <c r="A4" s="97" t="s">
        <v>231</v>
      </c>
      <c r="B4" s="98" t="str">
        <f>VLOOKUP($B$1,EX4_PROCV!$A$4:H$23,4,0)</f>
        <v>Roxo</v>
      </c>
    </row>
    <row r="5" spans="1:2" ht="18.75" x14ac:dyDescent="0.3">
      <c r="A5" s="97" t="s">
        <v>232</v>
      </c>
      <c r="B5" s="98">
        <f>VLOOKUP($B$1,EX4_PROCV!$A$4:H$23,5,0)</f>
        <v>2001</v>
      </c>
    </row>
    <row r="6" spans="1:2" ht="18.75" x14ac:dyDescent="0.3">
      <c r="A6" s="97" t="s">
        <v>233</v>
      </c>
      <c r="B6" s="98" t="str">
        <f>VLOOKUP($B$1,EX4_PROCV!$A$4:H$23,6,0)</f>
        <v>Não</v>
      </c>
    </row>
    <row r="7" spans="1:2" ht="18.75" x14ac:dyDescent="0.3">
      <c r="A7" s="97" t="s">
        <v>234</v>
      </c>
      <c r="B7" s="98" t="str">
        <f>VLOOKUP($B$1,EX4_PROCV!$A$4:H$23,7,0)</f>
        <v>Sim</v>
      </c>
    </row>
    <row r="8" spans="1:2" ht="18.75" x14ac:dyDescent="0.3">
      <c r="A8" s="97" t="s">
        <v>235</v>
      </c>
      <c r="B8" s="98" t="str">
        <f>VLOOKUP($B$1,EX4_PROCV!$A$4:H$23,8,0)</f>
        <v>Não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F1C30B-386F-4C9D-B030-361F36B05231}">
          <x14:formula1>
            <xm:f>EX4_PROCV!$A$4:$A$23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EX1_PROCH</vt:lpstr>
      <vt:lpstr>EX2_PROCH</vt:lpstr>
      <vt:lpstr>EX3_PROCH</vt:lpstr>
      <vt:lpstr>Consulta_EX3</vt:lpstr>
      <vt:lpstr>EX2_PROCV</vt:lpstr>
      <vt:lpstr>EX2_PROCV_CONTINUAÇAO</vt:lpstr>
      <vt:lpstr>EX3_PROCV</vt:lpstr>
      <vt:lpstr>EX4_PROCV</vt:lpstr>
      <vt:lpstr>CONSULTA_EX4</vt:lpstr>
      <vt:lpstr>EX5_PROCV</vt:lpstr>
      <vt:lpstr>codigo</vt:lpstr>
      <vt:lpstr>dados_gerais</vt:lpstr>
      <vt:lpstr>Filmes</vt:lpstr>
      <vt:lpstr>PROCH_DADOS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Campos</dc:creator>
  <cp:lastModifiedBy>Duan Lee Dom</cp:lastModifiedBy>
  <dcterms:created xsi:type="dcterms:W3CDTF">2018-05-01T12:04:06Z</dcterms:created>
  <dcterms:modified xsi:type="dcterms:W3CDTF">2024-10-01T14:21:13Z</dcterms:modified>
</cp:coreProperties>
</file>