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314CF6C-46F0-44E4-B8FE-709C40EF0FD1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Results (2)" sheetId="4" r:id="rId1"/>
    <sheet name="Results" sheetId="3" r:id="rId2"/>
    <sheet name="Results Backup" sheetId="1" r:id="rId3"/>
  </sheets>
  <definedNames>
    <definedName name="THRESHOLD" localSheetId="1">Results!$H$17</definedName>
    <definedName name="THRESHOLD" localSheetId="0">'Results (2)'!$H$17</definedName>
    <definedName name="THRESHOLD">'Results Backup'!$H$17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14" i="3" l="1"/>
  <c r="AB14" i="3"/>
  <c r="AA14" i="3"/>
  <c r="Z14" i="3"/>
  <c r="Y14" i="3"/>
  <c r="X14" i="3"/>
  <c r="W14" i="3"/>
  <c r="V14" i="3"/>
  <c r="V16" i="4"/>
  <c r="U14" i="3"/>
  <c r="U16" i="4"/>
  <c r="T14" i="3"/>
  <c r="S14" i="3"/>
  <c r="L22" i="4"/>
  <c r="K28" i="4" s="1"/>
  <c r="K22" i="4"/>
  <c r="L21" i="4"/>
  <c r="K21" i="4"/>
  <c r="K29" i="4" s="1"/>
  <c r="O18" i="4"/>
  <c r="AB16" i="4"/>
  <c r="AA16" i="4"/>
  <c r="Z16" i="4"/>
  <c r="Y16" i="4"/>
  <c r="X16" i="4"/>
  <c r="W16" i="4"/>
  <c r="T16" i="4"/>
  <c r="S16" i="4"/>
  <c r="R11" i="4"/>
  <c r="R10" i="4"/>
  <c r="R9" i="4"/>
  <c r="R8" i="4"/>
  <c r="R7" i="4"/>
  <c r="R6" i="4"/>
  <c r="R5" i="4"/>
  <c r="R4" i="4"/>
  <c r="R3" i="4"/>
  <c r="Q22" i="4" s="1"/>
  <c r="R2" i="4"/>
  <c r="Q21" i="4" s="1"/>
  <c r="L22" i="3"/>
  <c r="K22" i="3"/>
  <c r="L21" i="3"/>
  <c r="K21" i="3"/>
  <c r="O18" i="3"/>
  <c r="R10" i="3"/>
  <c r="R3" i="3"/>
  <c r="R6" i="3"/>
  <c r="R11" i="3"/>
  <c r="R9" i="3"/>
  <c r="R7" i="3"/>
  <c r="R5" i="3"/>
  <c r="R2" i="3"/>
  <c r="R8" i="3"/>
  <c r="R4" i="3"/>
  <c r="P27" i="4" l="1"/>
  <c r="K27" i="4"/>
  <c r="K30" i="4" s="1"/>
  <c r="P21" i="4"/>
  <c r="P22" i="4"/>
  <c r="P26" i="4" s="1"/>
  <c r="Q22" i="3"/>
  <c r="Q21" i="3"/>
  <c r="K29" i="3"/>
  <c r="K28" i="3"/>
  <c r="K27" i="3"/>
  <c r="P21" i="3"/>
  <c r="P22" i="3"/>
  <c r="R1" i="1"/>
  <c r="O18" i="1"/>
  <c r="R3" i="1"/>
  <c r="R4" i="1"/>
  <c r="R5" i="1"/>
  <c r="R6" i="1"/>
  <c r="R7" i="1"/>
  <c r="R8" i="1"/>
  <c r="R9" i="1"/>
  <c r="R10" i="1"/>
  <c r="R11" i="1"/>
  <c r="R2" i="1"/>
  <c r="L22" i="1"/>
  <c r="K22" i="1"/>
  <c r="L21" i="1"/>
  <c r="K21" i="1"/>
  <c r="P28" i="4" l="1"/>
  <c r="P29" i="4"/>
  <c r="K30" i="3"/>
  <c r="P26" i="3"/>
  <c r="P27" i="3"/>
  <c r="P28" i="3"/>
  <c r="Q21" i="1"/>
  <c r="Q22" i="1"/>
  <c r="P27" i="1" s="1"/>
  <c r="P21" i="1"/>
  <c r="P22" i="1"/>
  <c r="K29" i="1"/>
  <c r="K28" i="1"/>
  <c r="K27" i="1"/>
  <c r="P29" i="3" l="1"/>
  <c r="P26" i="1"/>
  <c r="P29" i="1" s="1"/>
  <c r="P28" i="1"/>
  <c r="K30" i="1"/>
</calcChain>
</file>

<file path=xl/sharedStrings.xml><?xml version="1.0" encoding="utf-8"?>
<sst xmlns="http://schemas.openxmlformats.org/spreadsheetml/2006/main" count="189" uniqueCount="52">
  <si>
    <t>y1</t>
  </si>
  <si>
    <t>y2</t>
  </si>
  <si>
    <t>y3</t>
  </si>
  <si>
    <t>y4</t>
  </si>
  <si>
    <t>Class</t>
  </si>
  <si>
    <t>p_y1_h0</t>
  </si>
  <si>
    <t>p_y2_h0</t>
  </si>
  <si>
    <t>p_y3_y4_h0</t>
  </si>
  <si>
    <t>p_y1_h1</t>
  </si>
  <si>
    <t>p_y2_h1</t>
  </si>
  <si>
    <t>p_y3_y4_h1</t>
  </si>
  <si>
    <t>Estimate</t>
  </si>
  <si>
    <t>x1</t>
  </si>
  <si>
    <t>A</t>
  </si>
  <si>
    <t>x2</t>
  </si>
  <si>
    <t>B</t>
  </si>
  <si>
    <t>x3</t>
  </si>
  <si>
    <t>x4</t>
  </si>
  <si>
    <t>C</t>
  </si>
  <si>
    <t>x5</t>
  </si>
  <si>
    <t>x6</t>
  </si>
  <si>
    <t>x7</t>
  </si>
  <si>
    <t>x8</t>
  </si>
  <si>
    <t>x9</t>
  </si>
  <si>
    <t>x10</t>
  </si>
  <si>
    <t>Precision</t>
  </si>
  <si>
    <t>Accuracy</t>
  </si>
  <si>
    <t>F1 Score</t>
  </si>
  <si>
    <t>Threshold</t>
  </si>
  <si>
    <t>Predicted</t>
  </si>
  <si>
    <t>True</t>
  </si>
  <si>
    <t>Metric</t>
  </si>
  <si>
    <t>Value</t>
  </si>
  <si>
    <t>Sensitivity/Recall</t>
  </si>
  <si>
    <t>p_h0_x_new</t>
  </si>
  <si>
    <t>p_h1_x_new</t>
  </si>
  <si>
    <t>p_h0_given_x_new</t>
  </si>
  <si>
    <t>p_h1_given_x_new</t>
  </si>
  <si>
    <t>Confusion matrix (original estimates)</t>
  </si>
  <si>
    <t>Estimate Set 1</t>
  </si>
  <si>
    <t>Estimate Set 2</t>
  </si>
  <si>
    <t>Estimate Set 3</t>
  </si>
  <si>
    <t>Estimate Set 4</t>
  </si>
  <si>
    <t>Estimate Set 5</t>
  </si>
  <si>
    <t>Estimate Set 6</t>
  </si>
  <si>
    <t>Estimate Set 7</t>
  </si>
  <si>
    <t>Estimate Set 8</t>
  </si>
  <si>
    <t>Estimate Set 9</t>
  </si>
  <si>
    <t>Estimate Set 10</t>
  </si>
  <si>
    <t>Column1</t>
  </si>
  <si>
    <t>New estimate (w/ threshold = 0.5)</t>
  </si>
  <si>
    <t>Estimate Set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</si>
</sst>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"/>
  </numFmts>
  <fonts count="7" x14ac:knownFonts="1"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9"/>
      <name val="Arial"/>
      <family val="2"/>
    </font>
    <font>
      <b/>
      <sz val="10"/>
      <color theme="1" tint="4.9989318521683403E-2"/>
      <name val="Arial"/>
      <family val="2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textRotation="45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center" textRotation="45" wrapText="1"/>
    </xf>
    <xf numFmtId="0" fontId="3" fillId="2" borderId="4" xfId="1" applyBorder="1" applyAlignment="1">
      <alignment horizontal="center" vertical="center" wrapText="1"/>
    </xf>
    <xf numFmtId="167" fontId="3" fillId="2" borderId="1" xfId="1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6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E77DA8-1A58-45A6-8F5E-1F519CCEA91D}" name="Table24" displayName="Table24" ref="A1:AB11" totalsRowShown="0" headerRowDxfId="32" dataDxfId="31">
  <autoFilter ref="A1:AB11" xr:uid="{6121FA96-688B-47AF-A934-C7BA91672850}"/>
  <sortState xmlns:xlrd2="http://schemas.microsoft.com/office/spreadsheetml/2017/richdata2" ref="A2:AB11">
    <sortCondition ref="P1:P11"/>
  </sortState>
  <tableColumns count="28">
    <tableColumn id="1" xr3:uid="{C16382AE-F0FE-4870-AD14-1FD7F6F2F015}" name="Column1" dataDxfId="30"/>
    <tableColumn id="2" xr3:uid="{555003BF-72D2-47EA-810A-7F64E7AB92FF}" name="y1" dataDxfId="29"/>
    <tableColumn id="3" xr3:uid="{FF75DCA2-956E-4873-9A59-B079B2AC38AD}" name="y2" dataDxfId="28"/>
    <tableColumn id="4" xr3:uid="{49C7E075-3443-4C6B-AA3B-1C971FDE2392}" name="y3" dataDxfId="27"/>
    <tableColumn id="5" xr3:uid="{F3E16A60-3C03-46CE-8270-52D2AB829D01}" name="y4" dataDxfId="26"/>
    <tableColumn id="6" xr3:uid="{96072DD7-511C-4E80-916B-54F543422232}" name="Class" dataDxfId="25"/>
    <tableColumn id="7" xr3:uid="{272E896D-9912-4441-A658-1321AB49277F}" name="p_y1_h0" dataDxfId="24"/>
    <tableColumn id="8" xr3:uid="{B7D1114F-FCAF-466C-B6D7-9628C299FC80}" name="p_y2_h0" dataDxfId="23"/>
    <tableColumn id="9" xr3:uid="{AA487180-E8C5-4D65-9C29-E637AFF3AB9D}" name="p_y3_y4_h0" dataDxfId="22"/>
    <tableColumn id="10" xr3:uid="{D496DB06-1ABD-4C18-BAE9-9E2FC5E36CA2}" name="p_h0_x_new" dataDxfId="21"/>
    <tableColumn id="11" xr3:uid="{332B4D5C-05D5-40B0-897C-2CA5958CA915}" name="p_y1_h1" dataDxfId="20"/>
    <tableColumn id="12" xr3:uid="{1DBBB9CF-B77C-492E-ACE1-AA1CA9DAB56C}" name="p_y2_h1" dataDxfId="19"/>
    <tableColumn id="13" xr3:uid="{F4623BB2-7166-4999-AE50-3BA784A5D7F4}" name="p_y3_y4_h1" dataDxfId="18"/>
    <tableColumn id="14" xr3:uid="{AB01F0FD-E84E-4018-997E-5FF37C182B9A}" name="p_h1_x_new" dataDxfId="17"/>
    <tableColumn id="15" xr3:uid="{B8A738A6-EA6A-4339-A0D9-21D1FC03A411}" name="p_h0_given_x_new" dataDxfId="16"/>
    <tableColumn id="16" xr3:uid="{1EDE2F63-2E7D-4F11-8AE3-509CC7386EE0}" name="p_h1_given_x_new" dataDxfId="15"/>
    <tableColumn id="17" xr3:uid="{A220CC57-3CFC-4479-A771-4F18529DB6AA}" name="Estimate" dataDxfId="14"/>
    <tableColumn id="18" xr3:uid="{D54E433B-B1BE-4F38-B3E8-89E2D9E8938C}" name="New estimate (w/ threshold = 0.5)" dataDxfId="13">
      <calculatedColumnFormula>IF(O2 &gt; THRESHOLD, "0", "1")</calculatedColumnFormula>
    </tableColumn>
    <tableColumn id="19" xr3:uid="{0B512940-FECD-49A8-830B-ED5384BCC31F}" name="Estimate Set 1" dataDxfId="12"/>
    <tableColumn id="20" xr3:uid="{88EC12EA-A4EE-411B-83CB-0257ADE73F63}" name="Estimate Set 2" dataDxfId="11"/>
    <tableColumn id="21" xr3:uid="{A64F9914-63E5-46AF-A5D5-D765506AED2A}" name="Estimate Set 3" dataDxfId="10"/>
    <tableColumn id="22" xr3:uid="{79CFA4B2-5109-4DAF-BD69-4C588015CE14}" name="Estimate Set 4" dataDxfId="9"/>
    <tableColumn id="23" xr3:uid="{601A6C8E-32F1-4CAC-9D13-FD1300BA78E0}" name="Estimate Set 5" dataDxfId="8"/>
    <tableColumn id="24" xr3:uid="{B5F18A8F-DF9A-46B2-B49F-20BFA337A095}" name="Estimate Set 6" dataDxfId="7"/>
    <tableColumn id="25" xr3:uid="{273EFAE2-ACB7-441C-8BCF-4FDF85A88552}" name="Estimate Set 7" dataDxfId="6"/>
    <tableColumn id="26" xr3:uid="{6DB53A35-9BD6-4491-832D-C1E332DEC5D2}" name="Estimate Set 8" dataDxfId="5"/>
    <tableColumn id="27" xr3:uid="{A3526C52-9A25-44C7-A1D8-F854CC6EBA22}" name="Estimate Set 9" dataDxfId="4"/>
    <tableColumn id="28" xr3:uid="{EB4BB22A-7ED1-475E-808C-C0C52836B92A}" name="Estimate Set 10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21FA96-688B-47AF-A934-C7BA91672850}" name="Table2" displayName="Table2" ref="A1:AC11" totalsRowShown="0" headerRowDxfId="34" dataDxfId="35">
  <autoFilter ref="A1:AC11" xr:uid="{6121FA96-688B-47AF-A934-C7BA91672850}"/>
  <sortState xmlns:xlrd2="http://schemas.microsoft.com/office/spreadsheetml/2017/richdata2" ref="A2:AC11">
    <sortCondition ref="P1:P11"/>
  </sortState>
  <tableColumns count="29">
    <tableColumn id="1" xr3:uid="{729B1EF6-3FF7-45F2-9585-247DAC12BA26}" name="Column1" dataDxfId="63"/>
    <tableColumn id="2" xr3:uid="{256D7E93-B0DF-4F51-9E92-31FDE8B80E2A}" name="y1" dataDxfId="62"/>
    <tableColumn id="3" xr3:uid="{CBDD413C-BFB1-42A8-A791-2EAAA1B1EE20}" name="y2" dataDxfId="61"/>
    <tableColumn id="4" xr3:uid="{60970709-9778-463E-AE61-17856206D8D6}" name="y3" dataDxfId="60"/>
    <tableColumn id="5" xr3:uid="{A6E5F31D-4165-45CF-965F-3384517C7175}" name="y4" dataDxfId="59"/>
    <tableColumn id="6" xr3:uid="{27B2ED7E-8E49-45BD-8842-56974F97FEE9}" name="Class" dataDxfId="58"/>
    <tableColumn id="7" xr3:uid="{F5FC37E3-0B1E-4A74-A29A-71716E67CCD8}" name="p_y1_h0" dataDxfId="57"/>
    <tableColumn id="8" xr3:uid="{1B404794-4A28-4420-BC52-B663420DAF5F}" name="p_y2_h0" dataDxfId="56"/>
    <tableColumn id="9" xr3:uid="{5D02D023-9B0A-4469-88C2-3DB8089E8A06}" name="p_y3_y4_h0" dataDxfId="55"/>
    <tableColumn id="10" xr3:uid="{C0998E2D-1E46-4455-B1A1-F31E02525FE3}" name="p_h0_x_new" dataDxfId="54"/>
    <tableColumn id="11" xr3:uid="{4114196D-B98C-4A44-B1CF-519ED6AB2D56}" name="p_y1_h1" dataDxfId="53"/>
    <tableColumn id="12" xr3:uid="{110A3B84-F4DB-4368-BD8B-A0612678FE11}" name="p_y2_h1" dataDxfId="52"/>
    <tableColumn id="13" xr3:uid="{0D0B8EB7-FC33-4890-9484-82A7DF2C9B47}" name="p_y3_y4_h1" dataDxfId="51"/>
    <tableColumn id="14" xr3:uid="{B421531A-B11B-40B5-906A-12A3238517B4}" name="p_h1_x_new" dataDxfId="50"/>
    <tableColumn id="15" xr3:uid="{8EA537C1-1398-49F3-B84E-E5A68F2FEDED}" name="p_h0_given_x_new" dataDxfId="49"/>
    <tableColumn id="16" xr3:uid="{B67F75CC-5058-4FF4-8D2A-03ED6E908F74}" name="p_h1_given_x_new" dataDxfId="48"/>
    <tableColumn id="17" xr3:uid="{C5930EE1-27E3-476E-B893-B838191A7726}" name="Estimate" dataDxfId="47"/>
    <tableColumn id="18" xr3:uid="{E61F70D6-BCDE-4301-A432-2E7334436516}" name="New estimate (w/ threshold = 0.5)" dataDxfId="46">
      <calculatedColumnFormula>IF(O2 &gt; THRESHOLD, "0", "1")</calculatedColumnFormula>
    </tableColumn>
    <tableColumn id="19" xr3:uid="{82036AC0-989F-4783-B967-818F4E3A6805}" name="Estimate Set 1" dataDxfId="45"/>
    <tableColumn id="20" xr3:uid="{A8BD6781-92A5-4CB2-9891-3D78C854ECEF}" name="Estimate Set 2" dataDxfId="44"/>
    <tableColumn id="21" xr3:uid="{9A3D7E1E-BE7D-43C1-B9F9-0F1391B4C742}" name="Estimate Set 3" dataDxfId="43"/>
    <tableColumn id="22" xr3:uid="{CE420BBB-ACEA-4940-B62D-E44F68374CC2}" name="Estimate Set 4" dataDxfId="42"/>
    <tableColumn id="23" xr3:uid="{3425DE21-8EAF-4980-9347-B5F751ECD282}" name="Estimate Set 5" dataDxfId="41"/>
    <tableColumn id="24" xr3:uid="{9BBF031E-2128-46E7-9EE1-2F6B632D006B}" name="Estimate Set 6" dataDxfId="40"/>
    <tableColumn id="25" xr3:uid="{5A136B7E-22C6-4A8A-A0D1-5B5A80BEB684}" name="Estimate Set 7" dataDxfId="39"/>
    <tableColumn id="26" xr3:uid="{78647BF6-7CA2-4666-BB59-06BAB7DDDB25}" name="Estimate Set 8" dataDxfId="38"/>
    <tableColumn id="27" xr3:uid="{BEE24B48-3FC5-44C2-9926-DB46DE06F51E}" name="Estimate Set 9" dataDxfId="37"/>
    <tableColumn id="28" xr3:uid="{E0CC5AB6-45DC-42A1-8432-2ADD79D1BBCA}" name="Estimate Set 10" dataDxfId="36"/>
    <tableColumn id="29" xr3:uid="{244330F4-DA48-46A2-8744-BEC60FD81CA5}" name="Estimate Set 1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974E-A65D-4826-A1E4-3663AD602DBC}">
  <dimension ref="A1:AC50"/>
  <sheetViews>
    <sheetView topLeftCell="N1" zoomScale="85" zoomScaleNormal="85" workbookViewId="0">
      <selection activeCell="Y16" sqref="Y16"/>
    </sheetView>
  </sheetViews>
  <sheetFormatPr defaultColWidth="11.5703125" defaultRowHeight="12.75" x14ac:dyDescent="0.2"/>
  <cols>
    <col min="1" max="1" width="11.140625" style="3" customWidth="1"/>
    <col min="2" max="5" width="5.140625" style="3" customWidth="1"/>
    <col min="6" max="6" width="7.85546875" style="4" customWidth="1"/>
    <col min="7" max="7" width="19.42578125" style="3" customWidth="1"/>
    <col min="8" max="8" width="10.42578125" style="3" customWidth="1"/>
    <col min="9" max="9" width="19.5703125" style="3" customWidth="1"/>
    <col min="10" max="10" width="20.5703125" style="3" customWidth="1"/>
    <col min="11" max="11" width="19.42578125" style="3" customWidth="1"/>
    <col min="12" max="13" width="19.5703125" style="3" customWidth="1"/>
    <col min="14" max="14" width="20.5703125" style="3" customWidth="1"/>
    <col min="15" max="15" width="20.42578125" style="3" customWidth="1"/>
    <col min="16" max="16" width="27.7109375" style="3" customWidth="1"/>
    <col min="17" max="17" width="14.42578125" style="5" customWidth="1"/>
    <col min="18" max="18" width="33.140625" style="5" customWidth="1"/>
    <col min="19" max="27" width="16" style="1" customWidth="1"/>
    <col min="28" max="28" width="17" style="1" customWidth="1"/>
    <col min="29" max="16384" width="11.5703125" style="3"/>
  </cols>
  <sheetData>
    <row r="1" spans="1:29" ht="38.25" x14ac:dyDescent="0.2">
      <c r="A1" s="3" t="s">
        <v>49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34</v>
      </c>
      <c r="K1" s="3" t="s">
        <v>8</v>
      </c>
      <c r="L1" s="3" t="s">
        <v>9</v>
      </c>
      <c r="M1" s="3" t="s">
        <v>10</v>
      </c>
      <c r="N1" s="3" t="s">
        <v>35</v>
      </c>
      <c r="O1" s="3" t="s">
        <v>36</v>
      </c>
      <c r="P1" s="3" t="s">
        <v>37</v>
      </c>
      <c r="Q1" s="5" t="s">
        <v>11</v>
      </c>
      <c r="R1" s="5" t="s">
        <v>50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9"/>
    </row>
    <row r="2" spans="1:29" x14ac:dyDescent="0.2">
      <c r="A2" s="3" t="s">
        <v>16</v>
      </c>
      <c r="B2" s="3">
        <v>0.2</v>
      </c>
      <c r="C2" s="3" t="s">
        <v>13</v>
      </c>
      <c r="D2" s="3">
        <v>-0.1</v>
      </c>
      <c r="E2" s="3">
        <v>0.2</v>
      </c>
      <c r="F2" s="4">
        <v>0</v>
      </c>
      <c r="G2" s="3">
        <v>1.6393293226109</v>
      </c>
      <c r="H2" s="3">
        <v>0.5</v>
      </c>
      <c r="I2" s="3">
        <v>0.70660999049832296</v>
      </c>
      <c r="J2" s="3">
        <v>0.23167329541474299</v>
      </c>
      <c r="K2" s="3">
        <v>0.36590686408885897</v>
      </c>
      <c r="L2" s="3">
        <v>0.16666666666666599</v>
      </c>
      <c r="M2" s="3">
        <v>0.607864807556729</v>
      </c>
      <c r="N2" s="3">
        <v>2.2242190552306002E-2</v>
      </c>
      <c r="O2" s="3">
        <v>0.912403174357028</v>
      </c>
      <c r="P2" s="3">
        <v>8.7596825642971596E-2</v>
      </c>
      <c r="Q2" s="5">
        <v>0</v>
      </c>
      <c r="R2" s="6" t="str">
        <f>IF(O2 &gt; THRESHOLD, "0", "1")</f>
        <v>0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0</v>
      </c>
      <c r="AA2" s="2">
        <v>0</v>
      </c>
      <c r="AB2" s="2">
        <v>0</v>
      </c>
      <c r="AC2" s="9"/>
    </row>
    <row r="3" spans="1:29" x14ac:dyDescent="0.2">
      <c r="A3" s="3" t="s">
        <v>23</v>
      </c>
      <c r="B3" s="3">
        <v>0.4</v>
      </c>
      <c r="C3" s="3" t="s">
        <v>13</v>
      </c>
      <c r="D3" s="3">
        <v>-0.4</v>
      </c>
      <c r="E3" s="3">
        <v>-0.7</v>
      </c>
      <c r="F3" s="4">
        <v>1</v>
      </c>
      <c r="G3" s="3">
        <v>1.3741242516705801</v>
      </c>
      <c r="H3" s="3">
        <v>0.5</v>
      </c>
      <c r="I3" s="3">
        <v>0.21743662854985901</v>
      </c>
      <c r="J3" s="3">
        <v>5.9756988898370098E-2</v>
      </c>
      <c r="K3" s="3">
        <v>0.35054783886860302</v>
      </c>
      <c r="L3" s="3">
        <v>0.16666666666666599</v>
      </c>
      <c r="M3" s="3">
        <v>0.388049769619146</v>
      </c>
      <c r="N3" s="3">
        <v>1.3603000811345099E-2</v>
      </c>
      <c r="O3" s="3">
        <v>0.81457193675773298</v>
      </c>
      <c r="P3" s="3">
        <v>0.18542806324226599</v>
      </c>
      <c r="Q3" s="5">
        <v>0</v>
      </c>
      <c r="R3" s="6" t="str">
        <f>IF(O3 &gt; THRESHOLD, "0", "1")</f>
        <v>0</v>
      </c>
      <c r="S3" s="2">
        <v>1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9"/>
    </row>
    <row r="4" spans="1:29" x14ac:dyDescent="0.2">
      <c r="A4" s="3" t="s">
        <v>12</v>
      </c>
      <c r="B4" s="3">
        <v>0.6</v>
      </c>
      <c r="C4" s="3" t="s">
        <v>13</v>
      </c>
      <c r="D4" s="3">
        <v>0.2</v>
      </c>
      <c r="E4" s="3">
        <v>0.4</v>
      </c>
      <c r="F4" s="4">
        <v>0</v>
      </c>
      <c r="G4" s="3">
        <v>0.56862374461733101</v>
      </c>
      <c r="H4" s="3">
        <v>0.5</v>
      </c>
      <c r="I4" s="3">
        <v>1.2073620797939799</v>
      </c>
      <c r="J4" s="3">
        <v>0.137306949384284</v>
      </c>
      <c r="K4" s="3">
        <v>0.32450801023115</v>
      </c>
      <c r="L4" s="3">
        <v>0.16666666666666599</v>
      </c>
      <c r="M4" s="3">
        <v>1.2118617969040899</v>
      </c>
      <c r="N4" s="3">
        <v>3.93258860388494E-2</v>
      </c>
      <c r="O4" s="3">
        <v>0.77735800965521495</v>
      </c>
      <c r="P4" s="3">
        <v>0.22264199034478499</v>
      </c>
      <c r="Q4" s="5">
        <v>0</v>
      </c>
      <c r="R4" s="6" t="str">
        <f>IF(O4 &gt; THRESHOLD, "0", "1")</f>
        <v>0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0</v>
      </c>
      <c r="AC4" s="9"/>
    </row>
    <row r="5" spans="1:29" x14ac:dyDescent="0.2">
      <c r="A5" s="3" t="s">
        <v>17</v>
      </c>
      <c r="B5" s="3">
        <v>0.1</v>
      </c>
      <c r="C5" s="3" t="s">
        <v>18</v>
      </c>
      <c r="D5" s="3">
        <v>0.8</v>
      </c>
      <c r="E5" s="3">
        <v>0.8</v>
      </c>
      <c r="F5" s="4">
        <v>0</v>
      </c>
      <c r="G5" s="3">
        <v>1.3741242516705801</v>
      </c>
      <c r="H5" s="3">
        <v>0.25</v>
      </c>
      <c r="I5" s="3">
        <v>0.51237168156461299</v>
      </c>
      <c r="J5" s="3">
        <v>7.0406235350717494E-2</v>
      </c>
      <c r="K5" s="3">
        <v>0.369058497264035</v>
      </c>
      <c r="L5" s="3">
        <v>0.5</v>
      </c>
      <c r="M5" s="3">
        <v>0.20301887559426501</v>
      </c>
      <c r="N5" s="3">
        <v>2.2477752342916098E-2</v>
      </c>
      <c r="O5" s="3">
        <v>0.75800185908192996</v>
      </c>
      <c r="P5" s="3">
        <v>0.24199814091806901</v>
      </c>
      <c r="Q5" s="5">
        <v>0</v>
      </c>
      <c r="R5" s="6" t="str">
        <f>IF(O5 &gt; THRESHOLD, "0", "1")</f>
        <v>0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9"/>
    </row>
    <row r="6" spans="1:29" x14ac:dyDescent="0.2">
      <c r="A6" s="3" t="s">
        <v>22</v>
      </c>
      <c r="B6" s="3">
        <v>0.2</v>
      </c>
      <c r="C6" s="3" t="s">
        <v>15</v>
      </c>
      <c r="D6" s="3">
        <v>0.5</v>
      </c>
      <c r="E6" s="3">
        <v>0.6</v>
      </c>
      <c r="F6" s="4">
        <v>1</v>
      </c>
      <c r="G6" s="3">
        <v>1.6393293226109</v>
      </c>
      <c r="H6" s="3">
        <v>0.25</v>
      </c>
      <c r="I6" s="3">
        <v>1.0846908583841499</v>
      </c>
      <c r="J6" s="3">
        <v>0.17781655301171301</v>
      </c>
      <c r="K6" s="3">
        <v>0.36590686408885897</v>
      </c>
      <c r="L6" s="3">
        <v>0.33333333333333298</v>
      </c>
      <c r="M6" s="3">
        <v>0.84080683615668295</v>
      </c>
      <c r="N6" s="3">
        <v>6.1531398544513297E-2</v>
      </c>
      <c r="O6" s="3">
        <v>0.74292072213511795</v>
      </c>
      <c r="P6" s="3">
        <v>0.257079277864881</v>
      </c>
      <c r="Q6" s="5">
        <v>0</v>
      </c>
      <c r="R6" s="6" t="str">
        <f>IF(O6 &gt; THRESHOLD, "0", "1")</f>
        <v>0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9"/>
    </row>
    <row r="7" spans="1:29" x14ac:dyDescent="0.2">
      <c r="A7" s="3" t="s">
        <v>19</v>
      </c>
      <c r="B7" s="3">
        <v>0.3</v>
      </c>
      <c r="C7" s="3" t="s">
        <v>15</v>
      </c>
      <c r="D7" s="3">
        <v>0.1</v>
      </c>
      <c r="E7" s="3">
        <v>0.3</v>
      </c>
      <c r="F7" s="4">
        <v>1</v>
      </c>
      <c r="G7" s="3">
        <v>1.6393293226109</v>
      </c>
      <c r="H7" s="3">
        <v>0.25</v>
      </c>
      <c r="I7" s="3">
        <v>1.1742857643081299</v>
      </c>
      <c r="J7" s="3">
        <v>0.192504108655488</v>
      </c>
      <c r="K7" s="3">
        <v>0.35968410950722002</v>
      </c>
      <c r="L7" s="3">
        <v>0.33333333333333298</v>
      </c>
      <c r="M7" s="3">
        <v>1.2071000671019001</v>
      </c>
      <c r="N7" s="3">
        <v>8.6834942544330898E-2</v>
      </c>
      <c r="O7" s="3">
        <v>0.68914141373589999</v>
      </c>
      <c r="P7" s="3">
        <v>0.31085858626409901</v>
      </c>
      <c r="Q7" s="5">
        <v>0</v>
      </c>
      <c r="R7" s="6" t="str">
        <f>IF(O7 &gt; THRESHOLD, "0", "1")</f>
        <v>0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9"/>
    </row>
    <row r="8" spans="1:29" x14ac:dyDescent="0.2">
      <c r="A8" s="3" t="s">
        <v>14</v>
      </c>
      <c r="B8" s="3">
        <v>0.1</v>
      </c>
      <c r="C8" s="3" t="s">
        <v>15</v>
      </c>
      <c r="D8" s="3">
        <v>-0.1</v>
      </c>
      <c r="E8" s="3">
        <v>-0.4</v>
      </c>
      <c r="F8" s="4">
        <v>0</v>
      </c>
      <c r="G8" s="3">
        <v>1.3741242516705801</v>
      </c>
      <c r="H8" s="3">
        <v>0.25</v>
      </c>
      <c r="I8" s="3">
        <v>0.46031334625225601</v>
      </c>
      <c r="J8" s="3">
        <v>6.3252773245286498E-2</v>
      </c>
      <c r="K8" s="3">
        <v>0.369058497264035</v>
      </c>
      <c r="L8" s="3">
        <v>0.33333333333333298</v>
      </c>
      <c r="M8" s="3">
        <v>0.95670568822187096</v>
      </c>
      <c r="N8" s="3">
        <v>7.0616072723823697E-2</v>
      </c>
      <c r="O8" s="3">
        <v>0.47249808413140298</v>
      </c>
      <c r="P8" s="3">
        <v>0.52750191586859596</v>
      </c>
      <c r="Q8" s="5">
        <v>1</v>
      </c>
      <c r="R8" s="6" t="str">
        <f>IF(O8 &gt; THRESHOLD, "0", "1")</f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0</v>
      </c>
      <c r="AB8" s="2">
        <v>0</v>
      </c>
      <c r="AC8" s="9"/>
    </row>
    <row r="9" spans="1:29" x14ac:dyDescent="0.2">
      <c r="A9" s="3" t="s">
        <v>20</v>
      </c>
      <c r="B9" s="3">
        <v>-0.1</v>
      </c>
      <c r="C9" s="3" t="s">
        <v>18</v>
      </c>
      <c r="D9" s="3">
        <v>0.2</v>
      </c>
      <c r="E9" s="3">
        <v>-0.2</v>
      </c>
      <c r="F9" s="4">
        <v>1</v>
      </c>
      <c r="G9" s="3">
        <v>0.56862374461733101</v>
      </c>
      <c r="H9" s="3">
        <v>0.25</v>
      </c>
      <c r="I9" s="3">
        <v>0.33377892534405401</v>
      </c>
      <c r="J9" s="3">
        <v>1.89794622403484E-2</v>
      </c>
      <c r="K9" s="3">
        <v>0.36590686408885897</v>
      </c>
      <c r="L9" s="3">
        <v>0.5</v>
      </c>
      <c r="M9" s="3">
        <v>0.669813787963907</v>
      </c>
      <c r="N9" s="3">
        <v>7.3526838803205999E-2</v>
      </c>
      <c r="O9" s="3">
        <v>0.205169399557036</v>
      </c>
      <c r="P9" s="3">
        <v>0.79483060044296305</v>
      </c>
      <c r="Q9" s="5">
        <v>1</v>
      </c>
      <c r="R9" s="6" t="str">
        <f>IF(O9 &gt; THRESHOLD, "0", "1")</f>
        <v>1</v>
      </c>
      <c r="S9" s="2">
        <v>1</v>
      </c>
      <c r="T9" s="2">
        <v>1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9"/>
    </row>
    <row r="10" spans="1:29" x14ac:dyDescent="0.2">
      <c r="A10" s="3" t="s">
        <v>24</v>
      </c>
      <c r="B10" s="3">
        <v>-0.2</v>
      </c>
      <c r="C10" s="3" t="s">
        <v>18</v>
      </c>
      <c r="D10" s="3">
        <v>0.4</v>
      </c>
      <c r="E10" s="3">
        <v>0.3</v>
      </c>
      <c r="F10" s="4">
        <v>1</v>
      </c>
      <c r="G10" s="3">
        <v>0.28071406954950601</v>
      </c>
      <c r="H10" s="3">
        <v>0.25</v>
      </c>
      <c r="I10" s="3">
        <v>1.0803950586304201</v>
      </c>
      <c r="J10" s="3">
        <v>3.0328209362932401E-2</v>
      </c>
      <c r="K10" s="3">
        <v>0.35968410950722002</v>
      </c>
      <c r="L10" s="3">
        <v>0.5</v>
      </c>
      <c r="M10" s="3">
        <v>1.1251825101728901</v>
      </c>
      <c r="N10" s="3">
        <v>0.121413080761391</v>
      </c>
      <c r="O10" s="3">
        <v>0.199867876028233</v>
      </c>
      <c r="P10" s="3">
        <v>0.80013212397176703</v>
      </c>
      <c r="Q10" s="5">
        <v>1</v>
      </c>
      <c r="R10" s="6" t="str">
        <f>IF(O10 &gt; THRESHOLD, "0", "1")</f>
        <v>1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9"/>
    </row>
    <row r="11" spans="1:29" x14ac:dyDescent="0.2">
      <c r="A11" s="3" t="s">
        <v>21</v>
      </c>
      <c r="B11" s="3">
        <v>-0.3</v>
      </c>
      <c r="C11" s="3" t="s">
        <v>18</v>
      </c>
      <c r="D11" s="3">
        <v>-0.1</v>
      </c>
      <c r="E11" s="3">
        <v>0.2</v>
      </c>
      <c r="F11" s="4">
        <v>1</v>
      </c>
      <c r="G11" s="3">
        <v>0.11616175553262501</v>
      </c>
      <c r="H11" s="3">
        <v>0.25</v>
      </c>
      <c r="I11" s="3">
        <v>0.70660999049832296</v>
      </c>
      <c r="J11" s="3">
        <v>8.2081056973177004E-3</v>
      </c>
      <c r="K11" s="3">
        <v>0.35054783886860302</v>
      </c>
      <c r="L11" s="3">
        <v>0.5</v>
      </c>
      <c r="M11" s="3">
        <v>0.607864807556729</v>
      </c>
      <c r="N11" s="3">
        <v>6.3925708383987201E-2</v>
      </c>
      <c r="O11" s="3">
        <v>0.113789986039917</v>
      </c>
      <c r="P11" s="3">
        <v>0.88621001396008203</v>
      </c>
      <c r="Q11" s="5">
        <v>1</v>
      </c>
      <c r="R11" s="6" t="str">
        <f>IF(O11 &gt; THRESHOLD, "0", "1")</f>
        <v>1</v>
      </c>
      <c r="S11" s="2">
        <v>1</v>
      </c>
      <c r="T11" s="2">
        <v>1</v>
      </c>
      <c r="U11" s="2">
        <v>1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9"/>
    </row>
    <row r="12" spans="1:29" x14ac:dyDescent="0.2">
      <c r="I12" s="7"/>
      <c r="AA12" s="2"/>
    </row>
    <row r="16" spans="1:29" x14ac:dyDescent="0.2">
      <c r="R16" s="5" t="s">
        <v>26</v>
      </c>
      <c r="S16" s="1">
        <f>(COUNTIFS(F2:F11,"=0",S2:S11,"=0") + COUNTIFS(F2:F11, "=1",S2:S11, "=1")) /10</f>
        <v>0.6</v>
      </c>
      <c r="T16" s="1">
        <f>(COUNTIFS(F2:F11,"=0",T2:T11,"=0") + COUNTIFS(F2:F11, "=1",T2:T11, "=1")) /10</f>
        <v>0.5</v>
      </c>
      <c r="U16" s="1">
        <f>(COUNTIFS(F2:F11,"=0",U2:U11,"=0") + COUNTIFS(F2:F11, "=1",U2:U11, "=1")) /10</f>
        <v>0.4</v>
      </c>
      <c r="V16" s="1">
        <f>(COUNTIFS(F2:F11,"=0",V2:V11,"=0") + COUNTIFS(F2:F11, "=1",V2:V11, "=1")) /10</f>
        <v>0.3</v>
      </c>
      <c r="W16" s="1">
        <f>(COUNTIFS(F2:F11,"=0",W2:W11,"=0") + COUNTIFS(F2:F11, "=1",W2:W11, "=1")) /10</f>
        <v>0.1</v>
      </c>
      <c r="X16" s="1">
        <f>(COUNTIFS(F2:F11,"=0",X2:X11,"=0") + COUNTIFS(F2:F11, "=1",X2:X11, "=1")) /10</f>
        <v>0</v>
      </c>
      <c r="Y16" s="1">
        <f>(COUNTIFS(F2:F11,"=0",Y2:Y11,"=0") + COUNTIFS(F2:F11, "=1",Y2:Y11, "=1")) /10</f>
        <v>0.1</v>
      </c>
      <c r="Z16" s="1">
        <f>(COUNTIFS(F2:F11,"=0",Z2:Z11,"=0") + COUNTIFS(F2:F11, "=1",Z2:Z11, "=1")) /10</f>
        <v>0.2</v>
      </c>
      <c r="AA16" s="1">
        <f>(COUNTIFS(F2:F11,"=0",AA2:AA11,"=0") + COUNTIFS(F2:F11, "=1",AA2:AA11, "=1")) /10</f>
        <v>0.3</v>
      </c>
      <c r="AB16" s="1">
        <f>(COUNTIFS(F2:F11,"=0",AB2:AB11,"=0") + COUNTIFS(F2:F11, "=1",AB2:AB11, "=1")) /10</f>
        <v>0.4</v>
      </c>
    </row>
    <row r="17" spans="7:17" x14ac:dyDescent="0.2">
      <c r="G17" s="3" t="s">
        <v>28</v>
      </c>
      <c r="H17" s="3">
        <v>0.5</v>
      </c>
    </row>
    <row r="18" spans="7:17" x14ac:dyDescent="0.2">
      <c r="J18" s="8" t="s">
        <v>38</v>
      </c>
      <c r="K18" s="8"/>
      <c r="L18" s="8"/>
      <c r="O18" s="8" t="str">
        <f>CONCATENATE("Confusion matrix (w/ threshold = ", THRESHOLD, ")")</f>
        <v>Confusion matrix (w/ threshold = 0.5)</v>
      </c>
      <c r="P18" s="8"/>
      <c r="Q18" s="8"/>
    </row>
    <row r="19" spans="7:17" x14ac:dyDescent="0.2">
      <c r="J19" s="9"/>
      <c r="K19" s="10" t="s">
        <v>29</v>
      </c>
      <c r="L19" s="10"/>
      <c r="O19" s="9"/>
      <c r="P19" s="10" t="s">
        <v>29</v>
      </c>
      <c r="Q19" s="10"/>
    </row>
    <row r="20" spans="7:17" x14ac:dyDescent="0.2">
      <c r="I20" s="9"/>
      <c r="J20" s="11"/>
      <c r="K20" s="12">
        <v>0</v>
      </c>
      <c r="L20" s="13">
        <v>1</v>
      </c>
      <c r="N20" s="9"/>
      <c r="O20" s="11"/>
      <c r="P20" s="12">
        <v>0</v>
      </c>
      <c r="Q20" s="13">
        <v>1</v>
      </c>
    </row>
    <row r="21" spans="7:17" x14ac:dyDescent="0.2">
      <c r="I21" s="27" t="s">
        <v>30</v>
      </c>
      <c r="J21" s="15">
        <v>0</v>
      </c>
      <c r="K21" s="16">
        <f>COUNTIFS(F2:F11, "=0",Q2:Q11, "=0")</f>
        <v>3</v>
      </c>
      <c r="L21" s="17">
        <f>COUNTIFS(F2:F11, "=0",Q2:Q11, "=1")</f>
        <v>1</v>
      </c>
      <c r="N21" s="14" t="s">
        <v>30</v>
      </c>
      <c r="O21" s="15">
        <v>0</v>
      </c>
      <c r="P21" s="16">
        <f>COUNTIFS(F2:F11, "=0",R2:R11, "=0")</f>
        <v>3</v>
      </c>
      <c r="Q21" s="18">
        <f>COUNTIFS(F2:F11, "=0",R2:R11, "=1")</f>
        <v>1</v>
      </c>
    </row>
    <row r="22" spans="7:17" x14ac:dyDescent="0.2">
      <c r="I22" s="27"/>
      <c r="J22" s="13">
        <v>1</v>
      </c>
      <c r="K22" s="19">
        <f>COUNTIFS(F2:F11, "=1",Q2:Q11, "=0")</f>
        <v>3</v>
      </c>
      <c r="L22" s="11">
        <f>COUNTIFS(F2:F11, "=1",Q2:Q11, "=1")</f>
        <v>3</v>
      </c>
      <c r="N22" s="14"/>
      <c r="O22" s="13">
        <v>1</v>
      </c>
      <c r="P22" s="19">
        <f>COUNTIFS(F2:F11, "=1",R2:R11, "=0")</f>
        <v>3</v>
      </c>
      <c r="Q22" s="20">
        <f>COUNTIFS(F2:F11, "=1",R2:R11, "=1")</f>
        <v>3</v>
      </c>
    </row>
    <row r="23" spans="7:17" x14ac:dyDescent="0.2">
      <c r="I23" s="26"/>
      <c r="L23" s="9"/>
      <c r="M23" s="9"/>
    </row>
    <row r="25" spans="7:17" x14ac:dyDescent="0.2">
      <c r="O25" s="21" t="s">
        <v>31</v>
      </c>
      <c r="P25" s="18" t="s">
        <v>32</v>
      </c>
    </row>
    <row r="26" spans="7:17" x14ac:dyDescent="0.2">
      <c r="J26" s="21" t="s">
        <v>31</v>
      </c>
      <c r="K26" s="18" t="s">
        <v>32</v>
      </c>
      <c r="O26" s="22" t="s">
        <v>33</v>
      </c>
      <c r="P26" s="23">
        <f>Q22/(Q22+P22)</f>
        <v>0.5</v>
      </c>
    </row>
    <row r="27" spans="7:17" x14ac:dyDescent="0.2">
      <c r="J27" s="22" t="s">
        <v>33</v>
      </c>
      <c r="K27" s="23">
        <f>L22/(L22+K22)</f>
        <v>0.5</v>
      </c>
      <c r="O27" s="24" t="s">
        <v>25</v>
      </c>
      <c r="P27" s="25">
        <f>Q22/(Q21+Q22)</f>
        <v>0.75</v>
      </c>
    </row>
    <row r="28" spans="7:17" ht="15" x14ac:dyDescent="0.2">
      <c r="J28" s="24" t="s">
        <v>25</v>
      </c>
      <c r="K28" s="25">
        <f>L22/(L21+L22)</f>
        <v>0.75</v>
      </c>
      <c r="O28" s="28" t="s">
        <v>26</v>
      </c>
      <c r="P28" s="29">
        <f>(P21+Q22)/(P21+P22+Q21+Q22)</f>
        <v>0.6</v>
      </c>
    </row>
    <row r="29" spans="7:17" x14ac:dyDescent="0.2">
      <c r="J29" s="24" t="s">
        <v>26</v>
      </c>
      <c r="K29" s="25">
        <f>(K21+L22)/(K21+K22+L21+L22)</f>
        <v>0.6</v>
      </c>
      <c r="O29" s="19" t="s">
        <v>27</v>
      </c>
      <c r="P29" s="11">
        <f>(2*P27*P26)/(P27+P26)</f>
        <v>0.6</v>
      </c>
    </row>
    <row r="30" spans="7:17" x14ac:dyDescent="0.2">
      <c r="J30" s="19" t="s">
        <v>27</v>
      </c>
      <c r="K30" s="11">
        <f>(2*K28*K27)/(K28+K27)</f>
        <v>0.6</v>
      </c>
    </row>
    <row r="37" spans="9:10" x14ac:dyDescent="0.2">
      <c r="I37" s="9"/>
      <c r="J37" s="9"/>
    </row>
    <row r="38" spans="9:10" x14ac:dyDescent="0.2">
      <c r="I38" s="9"/>
      <c r="J38" s="9"/>
    </row>
    <row r="39" spans="9:10" x14ac:dyDescent="0.2">
      <c r="I39" s="30"/>
      <c r="J39" s="30"/>
    </row>
    <row r="40" spans="9:10" x14ac:dyDescent="0.2">
      <c r="I40" s="9"/>
      <c r="J40" s="9"/>
    </row>
    <row r="41" spans="9:10" x14ac:dyDescent="0.2">
      <c r="I41" s="9"/>
      <c r="J41" s="9"/>
    </row>
    <row r="42" spans="9:10" x14ac:dyDescent="0.2">
      <c r="I42" s="9"/>
      <c r="J42" s="9"/>
    </row>
    <row r="43" spans="9:10" x14ac:dyDescent="0.2">
      <c r="I43" s="9"/>
      <c r="J43" s="9"/>
    </row>
    <row r="44" spans="9:10" x14ac:dyDescent="0.2">
      <c r="I44" s="9"/>
      <c r="J44" s="9"/>
    </row>
    <row r="45" spans="9:10" x14ac:dyDescent="0.2">
      <c r="I45" s="9"/>
    </row>
    <row r="46" spans="9:10" x14ac:dyDescent="0.2">
      <c r="I46" s="9"/>
      <c r="J46" s="9"/>
    </row>
    <row r="47" spans="9:10" x14ac:dyDescent="0.2">
      <c r="I47" s="9"/>
      <c r="J47" s="9"/>
    </row>
    <row r="48" spans="9:10" x14ac:dyDescent="0.2">
      <c r="I48" s="9"/>
      <c r="J48" s="9"/>
    </row>
    <row r="49" spans="9:9" x14ac:dyDescent="0.2">
      <c r="I49" s="9"/>
    </row>
    <row r="50" spans="9:9" x14ac:dyDescent="0.2">
      <c r="I50" s="9"/>
    </row>
  </sheetData>
  <mergeCells count="6">
    <mergeCell ref="J18:L18"/>
    <mergeCell ref="O18:Q18"/>
    <mergeCell ref="K19:L19"/>
    <mergeCell ref="P19:Q19"/>
    <mergeCell ref="I21:I22"/>
    <mergeCell ref="N21:N22"/>
  </mergeCells>
  <conditionalFormatting sqref="S16:AB16">
    <cfRule type="top10" dxfId="33" priority="1" rank="1"/>
    <cfRule type="top10" priority="2" rank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B0AD-6E89-4D5F-96B3-99F141F7197A}">
  <dimension ref="A1:AC50"/>
  <sheetViews>
    <sheetView tabSelected="1" topLeftCell="E1" zoomScale="85" zoomScaleNormal="85" workbookViewId="0">
      <selection activeCell="M15" sqref="M15"/>
    </sheetView>
  </sheetViews>
  <sheetFormatPr defaultColWidth="11.5703125" defaultRowHeight="12.75" x14ac:dyDescent="0.2"/>
  <cols>
    <col min="1" max="1" width="11.140625" style="3" customWidth="1"/>
    <col min="2" max="5" width="5.140625" style="3" customWidth="1"/>
    <col min="6" max="6" width="7.85546875" style="4" customWidth="1"/>
    <col min="7" max="7" width="19.42578125" style="3" customWidth="1"/>
    <col min="8" max="8" width="10.42578125" style="3" customWidth="1"/>
    <col min="9" max="9" width="19.5703125" style="3" customWidth="1"/>
    <col min="10" max="10" width="20.5703125" style="3" customWidth="1"/>
    <col min="11" max="11" width="19.42578125" style="3" customWidth="1"/>
    <col min="12" max="13" width="19.5703125" style="3" customWidth="1"/>
    <col min="14" max="14" width="20.5703125" style="3" customWidth="1"/>
    <col min="15" max="15" width="20.42578125" style="3" customWidth="1"/>
    <col min="16" max="16" width="27.7109375" style="3" customWidth="1"/>
    <col min="17" max="17" width="14.42578125" style="5" customWidth="1"/>
    <col min="18" max="18" width="33.140625" style="5" customWidth="1"/>
    <col min="19" max="28" width="19.42578125" style="1" customWidth="1"/>
    <col min="29" max="29" width="19.42578125" style="3" customWidth="1"/>
    <col min="30" max="16384" width="11.5703125" style="3"/>
  </cols>
  <sheetData>
    <row r="1" spans="1:29" x14ac:dyDescent="0.2">
      <c r="A1" s="3" t="s">
        <v>49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34</v>
      </c>
      <c r="K1" s="3" t="s">
        <v>8</v>
      </c>
      <c r="L1" s="3" t="s">
        <v>9</v>
      </c>
      <c r="M1" s="3" t="s">
        <v>10</v>
      </c>
      <c r="N1" s="3" t="s">
        <v>35</v>
      </c>
      <c r="O1" s="3" t="s">
        <v>36</v>
      </c>
      <c r="P1" s="3" t="s">
        <v>37</v>
      </c>
      <c r="Q1" s="5" t="s">
        <v>11</v>
      </c>
      <c r="R1" s="5" t="s">
        <v>50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51</v>
      </c>
    </row>
    <row r="2" spans="1:29" x14ac:dyDescent="0.2">
      <c r="A2" s="3" t="s">
        <v>16</v>
      </c>
      <c r="B2" s="3">
        <v>0.2</v>
      </c>
      <c r="C2" s="3" t="s">
        <v>13</v>
      </c>
      <c r="D2" s="3">
        <v>-0.1</v>
      </c>
      <c r="E2" s="3">
        <v>0.2</v>
      </c>
      <c r="F2" s="4">
        <v>0</v>
      </c>
      <c r="G2" s="3">
        <v>1.6393293226109</v>
      </c>
      <c r="H2" s="3">
        <v>0.5</v>
      </c>
      <c r="I2" s="3">
        <v>0.70660999049832296</v>
      </c>
      <c r="J2" s="3">
        <v>0.23167329541474299</v>
      </c>
      <c r="K2" s="3">
        <v>0.36590686408885897</v>
      </c>
      <c r="L2" s="3">
        <v>0.16666666666666599</v>
      </c>
      <c r="M2" s="3">
        <v>0.607864807556729</v>
      </c>
      <c r="N2" s="3">
        <v>2.2242190552306002E-2</v>
      </c>
      <c r="O2" s="3">
        <v>0.912403174357028</v>
      </c>
      <c r="P2" s="3">
        <v>8.7596825642971596E-2</v>
      </c>
      <c r="Q2" s="5">
        <v>0</v>
      </c>
      <c r="R2" s="6" t="str">
        <f>IF(O2 &gt; THRESHOLD, "0", "1")</f>
        <v>0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0</v>
      </c>
      <c r="AB2" s="2">
        <v>0</v>
      </c>
      <c r="AC2" s="2">
        <v>0</v>
      </c>
    </row>
    <row r="3" spans="1:29" x14ac:dyDescent="0.2">
      <c r="A3" s="3" t="s">
        <v>23</v>
      </c>
      <c r="B3" s="3">
        <v>0.4</v>
      </c>
      <c r="C3" s="3" t="s">
        <v>13</v>
      </c>
      <c r="D3" s="3">
        <v>-0.4</v>
      </c>
      <c r="E3" s="3">
        <v>-0.7</v>
      </c>
      <c r="F3" s="4">
        <v>1</v>
      </c>
      <c r="G3" s="3">
        <v>1.3741242516705801</v>
      </c>
      <c r="H3" s="3">
        <v>0.5</v>
      </c>
      <c r="I3" s="3">
        <v>0.21743662854985901</v>
      </c>
      <c r="J3" s="3">
        <v>5.9756988898370098E-2</v>
      </c>
      <c r="K3" s="3">
        <v>0.35054783886860302</v>
      </c>
      <c r="L3" s="3">
        <v>0.16666666666666599</v>
      </c>
      <c r="M3" s="3">
        <v>0.388049769619146</v>
      </c>
      <c r="N3" s="3">
        <v>1.3603000811345099E-2</v>
      </c>
      <c r="O3" s="3">
        <v>0.81457193675773298</v>
      </c>
      <c r="P3" s="3">
        <v>0.18542806324226599</v>
      </c>
      <c r="Q3" s="5">
        <v>0</v>
      </c>
      <c r="R3" s="6" t="str">
        <f>IF(O3 &gt; THRESHOLD, "0", "1")</f>
        <v>0</v>
      </c>
      <c r="S3" s="2">
        <v>1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2">
      <c r="A4" s="3" t="s">
        <v>12</v>
      </c>
      <c r="B4" s="3">
        <v>0.6</v>
      </c>
      <c r="C4" s="3" t="s">
        <v>13</v>
      </c>
      <c r="D4" s="3">
        <v>0.2</v>
      </c>
      <c r="E4" s="3">
        <v>0.4</v>
      </c>
      <c r="F4" s="4">
        <v>0</v>
      </c>
      <c r="G4" s="3">
        <v>0.56862374461733101</v>
      </c>
      <c r="H4" s="3">
        <v>0.5</v>
      </c>
      <c r="I4" s="3">
        <v>1.2073620797939799</v>
      </c>
      <c r="J4" s="3">
        <v>0.137306949384284</v>
      </c>
      <c r="K4" s="3">
        <v>0.32450801023115</v>
      </c>
      <c r="L4" s="3">
        <v>0.16666666666666599</v>
      </c>
      <c r="M4" s="3">
        <v>1.2118617969040899</v>
      </c>
      <c r="N4" s="3">
        <v>3.93258860388494E-2</v>
      </c>
      <c r="O4" s="3">
        <v>0.77735800965521495</v>
      </c>
      <c r="P4" s="3">
        <v>0.22264199034478499</v>
      </c>
      <c r="Q4" s="5">
        <v>0</v>
      </c>
      <c r="R4" s="6" t="str">
        <f>IF(O4 &gt; THRESHOLD, "0", "1")</f>
        <v>0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0</v>
      </c>
    </row>
    <row r="5" spans="1:29" x14ac:dyDescent="0.2">
      <c r="A5" s="3" t="s">
        <v>17</v>
      </c>
      <c r="B5" s="3">
        <v>0.1</v>
      </c>
      <c r="C5" s="3" t="s">
        <v>18</v>
      </c>
      <c r="D5" s="3">
        <v>0.8</v>
      </c>
      <c r="E5" s="3">
        <v>0.8</v>
      </c>
      <c r="F5" s="4">
        <v>0</v>
      </c>
      <c r="G5" s="3">
        <v>1.3741242516705801</v>
      </c>
      <c r="H5" s="3">
        <v>0.25</v>
      </c>
      <c r="I5" s="3">
        <v>0.51237168156461299</v>
      </c>
      <c r="J5" s="3">
        <v>7.0406235350717494E-2</v>
      </c>
      <c r="K5" s="3">
        <v>0.369058497264035</v>
      </c>
      <c r="L5" s="3">
        <v>0.5</v>
      </c>
      <c r="M5" s="3">
        <v>0.20301887559426501</v>
      </c>
      <c r="N5" s="3">
        <v>2.2477752342916098E-2</v>
      </c>
      <c r="O5" s="3">
        <v>0.75800185908192996</v>
      </c>
      <c r="P5" s="3">
        <v>0.24199814091806901</v>
      </c>
      <c r="Q5" s="5">
        <v>0</v>
      </c>
      <c r="R5" s="6" t="str">
        <f>IF(O5 &gt; THRESHOLD, "0", "1")</f>
        <v>0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0</v>
      </c>
      <c r="AB5" s="2">
        <v>0</v>
      </c>
      <c r="AC5" s="2">
        <v>0</v>
      </c>
    </row>
    <row r="6" spans="1:29" x14ac:dyDescent="0.2">
      <c r="A6" s="3" t="s">
        <v>22</v>
      </c>
      <c r="B6" s="3">
        <v>0.2</v>
      </c>
      <c r="C6" s="3" t="s">
        <v>15</v>
      </c>
      <c r="D6" s="3">
        <v>0.5</v>
      </c>
      <c r="E6" s="3">
        <v>0.6</v>
      </c>
      <c r="F6" s="4">
        <v>1</v>
      </c>
      <c r="G6" s="3">
        <v>1.6393293226109</v>
      </c>
      <c r="H6" s="3">
        <v>0.25</v>
      </c>
      <c r="I6" s="3">
        <v>1.0846908583841499</v>
      </c>
      <c r="J6" s="3">
        <v>0.17781655301171301</v>
      </c>
      <c r="K6" s="3">
        <v>0.36590686408885897</v>
      </c>
      <c r="L6" s="3">
        <v>0.33333333333333298</v>
      </c>
      <c r="M6" s="3">
        <v>0.84080683615668295</v>
      </c>
      <c r="N6" s="3">
        <v>6.1531398544513297E-2</v>
      </c>
      <c r="O6" s="3">
        <v>0.74292072213511795</v>
      </c>
      <c r="P6" s="3">
        <v>0.257079277864881</v>
      </c>
      <c r="Q6" s="5">
        <v>0</v>
      </c>
      <c r="R6" s="6" t="str">
        <f>IF(O6 &gt; THRESHOLD, "0", "1")</f>
        <v>0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x14ac:dyDescent="0.2">
      <c r="A7" s="3" t="s">
        <v>19</v>
      </c>
      <c r="B7" s="3">
        <v>0.3</v>
      </c>
      <c r="C7" s="3" t="s">
        <v>15</v>
      </c>
      <c r="D7" s="3">
        <v>0.1</v>
      </c>
      <c r="E7" s="3">
        <v>0.3</v>
      </c>
      <c r="F7" s="4">
        <v>1</v>
      </c>
      <c r="G7" s="3">
        <v>1.6393293226109</v>
      </c>
      <c r="H7" s="3">
        <v>0.25</v>
      </c>
      <c r="I7" s="3">
        <v>1.1742857643081299</v>
      </c>
      <c r="J7" s="3">
        <v>0.192504108655488</v>
      </c>
      <c r="K7" s="3">
        <v>0.35968410950722002</v>
      </c>
      <c r="L7" s="3">
        <v>0.33333333333333298</v>
      </c>
      <c r="M7" s="3">
        <v>1.2071000671019001</v>
      </c>
      <c r="N7" s="3">
        <v>8.6834942544330898E-2</v>
      </c>
      <c r="O7" s="3">
        <v>0.68914141373589999</v>
      </c>
      <c r="P7" s="3">
        <v>0.31085858626409901</v>
      </c>
      <c r="Q7" s="5">
        <v>0</v>
      </c>
      <c r="R7" s="6" t="str">
        <f>IF(O7 &gt; THRESHOLD, "0", "1")</f>
        <v>0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x14ac:dyDescent="0.2">
      <c r="A8" s="3" t="s">
        <v>14</v>
      </c>
      <c r="B8" s="3">
        <v>0.1</v>
      </c>
      <c r="C8" s="3" t="s">
        <v>15</v>
      </c>
      <c r="D8" s="3">
        <v>-0.1</v>
      </c>
      <c r="E8" s="3">
        <v>-0.4</v>
      </c>
      <c r="F8" s="4">
        <v>0</v>
      </c>
      <c r="G8" s="3">
        <v>1.3741242516705801</v>
      </c>
      <c r="H8" s="3">
        <v>0.25</v>
      </c>
      <c r="I8" s="3">
        <v>0.46031334625225601</v>
      </c>
      <c r="J8" s="3">
        <v>6.3252773245286498E-2</v>
      </c>
      <c r="K8" s="3">
        <v>0.369058497264035</v>
      </c>
      <c r="L8" s="3">
        <v>0.33333333333333298</v>
      </c>
      <c r="M8" s="3">
        <v>0.95670568822187096</v>
      </c>
      <c r="N8" s="3">
        <v>7.0616072723823697E-2</v>
      </c>
      <c r="O8" s="3">
        <v>0.47249808413140298</v>
      </c>
      <c r="P8" s="3">
        <v>0.52750191586859596</v>
      </c>
      <c r="Q8" s="5">
        <v>1</v>
      </c>
      <c r="R8" s="6" t="str">
        <f>IF(O8 &gt; THRESHOLD, "0", "1")</f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0</v>
      </c>
      <c r="AC8" s="2">
        <v>0</v>
      </c>
    </row>
    <row r="9" spans="1:29" x14ac:dyDescent="0.2">
      <c r="A9" s="3" t="s">
        <v>20</v>
      </c>
      <c r="B9" s="3">
        <v>-0.1</v>
      </c>
      <c r="C9" s="3" t="s">
        <v>18</v>
      </c>
      <c r="D9" s="3">
        <v>0.2</v>
      </c>
      <c r="E9" s="3">
        <v>-0.2</v>
      </c>
      <c r="F9" s="4">
        <v>1</v>
      </c>
      <c r="G9" s="3">
        <v>0.56862374461733101</v>
      </c>
      <c r="H9" s="3">
        <v>0.25</v>
      </c>
      <c r="I9" s="3">
        <v>0.33377892534405401</v>
      </c>
      <c r="J9" s="3">
        <v>1.89794622403484E-2</v>
      </c>
      <c r="K9" s="3">
        <v>0.36590686408885897</v>
      </c>
      <c r="L9" s="3">
        <v>0.5</v>
      </c>
      <c r="M9" s="3">
        <v>0.669813787963907</v>
      </c>
      <c r="N9" s="3">
        <v>7.3526838803205999E-2</v>
      </c>
      <c r="O9" s="3">
        <v>0.205169399557036</v>
      </c>
      <c r="P9" s="3">
        <v>0.79483060044296305</v>
      </c>
      <c r="Q9" s="5">
        <v>1</v>
      </c>
      <c r="R9" s="6" t="str">
        <f>IF(O9 &gt; THRESHOLD, "0", "1")</f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2">
      <c r="A10" s="3" t="s">
        <v>24</v>
      </c>
      <c r="B10" s="3">
        <v>-0.2</v>
      </c>
      <c r="C10" s="3" t="s">
        <v>18</v>
      </c>
      <c r="D10" s="3">
        <v>0.4</v>
      </c>
      <c r="E10" s="3">
        <v>0.3</v>
      </c>
      <c r="F10" s="4">
        <v>1</v>
      </c>
      <c r="G10" s="3">
        <v>0.28071406954950601</v>
      </c>
      <c r="H10" s="3">
        <v>0.25</v>
      </c>
      <c r="I10" s="3">
        <v>1.0803950586304201</v>
      </c>
      <c r="J10" s="3">
        <v>3.0328209362932401E-2</v>
      </c>
      <c r="K10" s="3">
        <v>0.35968410950722002</v>
      </c>
      <c r="L10" s="3">
        <v>0.5</v>
      </c>
      <c r="M10" s="3">
        <v>1.1251825101728901</v>
      </c>
      <c r="N10" s="3">
        <v>0.121413080761391</v>
      </c>
      <c r="O10" s="3">
        <v>0.199867876028233</v>
      </c>
      <c r="P10" s="3">
        <v>0.80013212397176703</v>
      </c>
      <c r="Q10" s="5">
        <v>1</v>
      </c>
      <c r="R10" s="6" t="str">
        <f>IF(O10 &gt; THRESHOLD, "0", "1")</f>
        <v>1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</row>
    <row r="11" spans="1:29" x14ac:dyDescent="0.2">
      <c r="A11" s="3" t="s">
        <v>21</v>
      </c>
      <c r="B11" s="3">
        <v>-0.3</v>
      </c>
      <c r="C11" s="3" t="s">
        <v>18</v>
      </c>
      <c r="D11" s="3">
        <v>-0.1</v>
      </c>
      <c r="E11" s="3">
        <v>0.2</v>
      </c>
      <c r="F11" s="4">
        <v>1</v>
      </c>
      <c r="G11" s="3">
        <v>0.11616175553262501</v>
      </c>
      <c r="H11" s="3">
        <v>0.25</v>
      </c>
      <c r="I11" s="3">
        <v>0.70660999049832296</v>
      </c>
      <c r="J11" s="3">
        <v>8.2081056973177004E-3</v>
      </c>
      <c r="K11" s="3">
        <v>0.35054783886860302</v>
      </c>
      <c r="L11" s="3">
        <v>0.5</v>
      </c>
      <c r="M11" s="3">
        <v>0.607864807556729</v>
      </c>
      <c r="N11" s="3">
        <v>6.3925708383987201E-2</v>
      </c>
      <c r="O11" s="3">
        <v>0.113789986039917</v>
      </c>
      <c r="P11" s="3">
        <v>0.88621001396008203</v>
      </c>
      <c r="Q11" s="5">
        <v>1</v>
      </c>
      <c r="R11" s="6" t="str">
        <f>IF(O11 &gt; THRESHOLD, "0", "1")</f>
        <v>1</v>
      </c>
      <c r="S11" s="2">
        <v>1</v>
      </c>
      <c r="T11" s="2">
        <v>1</v>
      </c>
      <c r="U11" s="2">
        <v>1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2">
      <c r="I12" s="7"/>
      <c r="AA12" s="2"/>
    </row>
    <row r="14" spans="1:29" x14ac:dyDescent="0.2">
      <c r="R14" s="5" t="s">
        <v>26</v>
      </c>
      <c r="S14" s="1">
        <f>(COUNTIFS(F2:F11,"=0",S2:S11,"=0") + COUNTIFS(F2:F11, "=1",S2:S11, "=1")) /10</f>
        <v>0.6</v>
      </c>
      <c r="T14" s="1">
        <f>(COUNTIFS(F2:F11,"=0",T2:T11,"=0")+COUNTIFS(F2:F11,"=1",T2:T11,"=1"))/10</f>
        <v>0.5</v>
      </c>
      <c r="U14" s="1">
        <f>(COUNTIFS(F2:F11,"=0",U2:U11,"=0") + COUNTIFS(F2:F11, "=1",U2:U11, "=1")) /10</f>
        <v>0.4</v>
      </c>
      <c r="V14" s="1">
        <f>(COUNTIFS(F2:F11,"=0",V2:V11,"=0") + COUNTIFS(F2:F11, "=1",V2:V11, "=1")) /10</f>
        <v>0.3</v>
      </c>
      <c r="W14" s="1">
        <f>(COUNTIFS(F2:F11,"=0",W2:W11,"=0") + COUNTIFS(F2:F11, "=1",W2:W11, "=1")) /10</f>
        <v>0.2</v>
      </c>
      <c r="X14" s="1">
        <f>(COUNTIFS(F2:F11,"=0",X2:X11,"=0") + COUNTIFS(F2:F11, "=1",X2:X11, "=1")) /10</f>
        <v>0.1</v>
      </c>
      <c r="Y14" s="1">
        <f>(COUNTIFS(F2:F11,"=0",Y2:Y11,"=0") + COUNTIFS(F2:F11, "=1",Y2:Y11, "=1")) /10</f>
        <v>0</v>
      </c>
      <c r="Z14" s="1">
        <f>(COUNTIFS(F2:F11,"=0",Z2:Z11,"=0") + COUNTIFS(F2:F11, "=1",Z2:Z11, "=1")) /10</f>
        <v>0.1</v>
      </c>
      <c r="AA14" s="1">
        <f>(COUNTIFS(F2:F11,"=0",AA2:AA11,"=0") + COUNTIFS(F2:F11, "=1",AA2:AA11, "=1")) /10</f>
        <v>0.2</v>
      </c>
      <c r="AB14" s="1">
        <f>(COUNTIFS(F2:F11,"=0",AB2:AB11,"=0") + COUNTIFS(F2:F11, "=1",AB2:AB11, "=1")) /10</f>
        <v>0.3</v>
      </c>
      <c r="AC14" s="1">
        <f>(COUNTIFS(F2:F11,"=0",AC2:AC11,"=0") + COUNTIFS(F2:F11, "=1",AC2:AC11, "=1")) /10</f>
        <v>0.4</v>
      </c>
    </row>
    <row r="17" spans="7:17" x14ac:dyDescent="0.2">
      <c r="G17" s="3" t="s">
        <v>28</v>
      </c>
      <c r="H17" s="3">
        <v>0.5</v>
      </c>
    </row>
    <row r="18" spans="7:17" x14ac:dyDescent="0.2">
      <c r="J18" s="8" t="s">
        <v>38</v>
      </c>
      <c r="K18" s="8"/>
      <c r="L18" s="8"/>
      <c r="O18" s="8" t="str">
        <f>CONCATENATE("Confusion matrix (w/ threshold = ", THRESHOLD, ")")</f>
        <v>Confusion matrix (w/ threshold = 0.5)</v>
      </c>
      <c r="P18" s="8"/>
      <c r="Q18" s="8"/>
    </row>
    <row r="19" spans="7:17" x14ac:dyDescent="0.2">
      <c r="J19" s="9"/>
      <c r="K19" s="10" t="s">
        <v>29</v>
      </c>
      <c r="L19" s="10"/>
      <c r="O19" s="9"/>
      <c r="P19" s="10" t="s">
        <v>29</v>
      </c>
      <c r="Q19" s="10"/>
    </row>
    <row r="20" spans="7:17" x14ac:dyDescent="0.2">
      <c r="I20" s="9"/>
      <c r="J20" s="11"/>
      <c r="K20" s="12">
        <v>0</v>
      </c>
      <c r="L20" s="13">
        <v>1</v>
      </c>
      <c r="N20" s="9"/>
      <c r="O20" s="11"/>
      <c r="P20" s="12">
        <v>0</v>
      </c>
      <c r="Q20" s="13">
        <v>1</v>
      </c>
    </row>
    <row r="21" spans="7:17" x14ac:dyDescent="0.2">
      <c r="I21" s="27" t="s">
        <v>30</v>
      </c>
      <c r="J21" s="15">
        <v>0</v>
      </c>
      <c r="K21" s="16">
        <f>COUNTIFS(F2:F11, "=0",Q2:Q11, "=0")</f>
        <v>3</v>
      </c>
      <c r="L21" s="17">
        <f>COUNTIFS(F2:F11, "=0",Q2:Q11, "=1")</f>
        <v>1</v>
      </c>
      <c r="N21" s="14" t="s">
        <v>30</v>
      </c>
      <c r="O21" s="15">
        <v>0</v>
      </c>
      <c r="P21" s="16">
        <f>COUNTIFS(F2:F11, "=0",R2:R11, "=0")</f>
        <v>3</v>
      </c>
      <c r="Q21" s="18">
        <f>COUNTIFS(F2:F11, "=0",R2:R11, "=1")</f>
        <v>1</v>
      </c>
    </row>
    <row r="22" spans="7:17" x14ac:dyDescent="0.2">
      <c r="I22" s="27"/>
      <c r="J22" s="13">
        <v>1</v>
      </c>
      <c r="K22" s="19">
        <f>COUNTIFS(F2:F11, "=1",Q2:Q11, "=0")</f>
        <v>3</v>
      </c>
      <c r="L22" s="11">
        <f>COUNTIFS(F2:F11, "=1",Q2:Q11, "=1")</f>
        <v>3</v>
      </c>
      <c r="N22" s="14"/>
      <c r="O22" s="13">
        <v>1</v>
      </c>
      <c r="P22" s="19">
        <f>COUNTIFS(F2:F11, "=1",R2:R11, "=0")</f>
        <v>3</v>
      </c>
      <c r="Q22" s="20">
        <f>COUNTIFS(F2:F11, "=1",R2:R11, "=1")</f>
        <v>3</v>
      </c>
    </row>
    <row r="23" spans="7:17" x14ac:dyDescent="0.2">
      <c r="I23" s="26"/>
      <c r="L23" s="9"/>
      <c r="M23" s="9"/>
    </row>
    <row r="25" spans="7:17" x14ac:dyDescent="0.2">
      <c r="O25" s="21" t="s">
        <v>31</v>
      </c>
      <c r="P25" s="18" t="s">
        <v>32</v>
      </c>
    </row>
    <row r="26" spans="7:17" x14ac:dyDescent="0.2">
      <c r="J26" s="21" t="s">
        <v>31</v>
      </c>
      <c r="K26" s="18" t="s">
        <v>32</v>
      </c>
      <c r="O26" s="22" t="s">
        <v>33</v>
      </c>
      <c r="P26" s="23">
        <f>Q22/(Q22+P22)</f>
        <v>0.5</v>
      </c>
    </row>
    <row r="27" spans="7:17" x14ac:dyDescent="0.2">
      <c r="J27" s="22" t="s">
        <v>33</v>
      </c>
      <c r="K27" s="23">
        <f>L22/(L22+K22)</f>
        <v>0.5</v>
      </c>
      <c r="O27" s="24" t="s">
        <v>25</v>
      </c>
      <c r="P27" s="25">
        <f>Q22/(Q21+Q22)</f>
        <v>0.75</v>
      </c>
    </row>
    <row r="28" spans="7:17" ht="15" x14ac:dyDescent="0.2">
      <c r="J28" s="24" t="s">
        <v>25</v>
      </c>
      <c r="K28" s="25">
        <f>L22/(L21+L22)</f>
        <v>0.75</v>
      </c>
      <c r="O28" s="28" t="s">
        <v>26</v>
      </c>
      <c r="P28" s="29">
        <f>(P21+Q22)/(P21+P22+Q21+Q22)</f>
        <v>0.6</v>
      </c>
    </row>
    <row r="29" spans="7:17" x14ac:dyDescent="0.2">
      <c r="J29" s="24" t="s">
        <v>26</v>
      </c>
      <c r="K29" s="25">
        <f>(K21+L22)/(K21+K22+L21+L22)</f>
        <v>0.6</v>
      </c>
      <c r="O29" s="19" t="s">
        <v>27</v>
      </c>
      <c r="P29" s="11">
        <f>(2*P27*P26)/(P27+P26)</f>
        <v>0.6</v>
      </c>
    </row>
    <row r="30" spans="7:17" x14ac:dyDescent="0.2">
      <c r="J30" s="19" t="s">
        <v>27</v>
      </c>
      <c r="K30" s="11">
        <f>(2*K28*K27)/(K28+K27)</f>
        <v>0.6</v>
      </c>
    </row>
    <row r="37" spans="9:10" x14ac:dyDescent="0.2">
      <c r="I37" s="9"/>
      <c r="J37" s="9"/>
    </row>
    <row r="38" spans="9:10" x14ac:dyDescent="0.2">
      <c r="I38" s="9"/>
      <c r="J38" s="9"/>
    </row>
    <row r="39" spans="9:10" x14ac:dyDescent="0.2">
      <c r="I39" s="30"/>
      <c r="J39" s="30"/>
    </row>
    <row r="40" spans="9:10" x14ac:dyDescent="0.2">
      <c r="I40" s="9"/>
      <c r="J40" s="9"/>
    </row>
    <row r="41" spans="9:10" x14ac:dyDescent="0.2">
      <c r="I41" s="9"/>
      <c r="J41" s="9"/>
    </row>
    <row r="42" spans="9:10" x14ac:dyDescent="0.2">
      <c r="I42" s="9"/>
      <c r="J42" s="9"/>
    </row>
    <row r="43" spans="9:10" x14ac:dyDescent="0.2">
      <c r="I43" s="9"/>
      <c r="J43" s="9"/>
    </row>
    <row r="44" spans="9:10" x14ac:dyDescent="0.2">
      <c r="I44" s="9"/>
      <c r="J44" s="9"/>
    </row>
    <row r="45" spans="9:10" x14ac:dyDescent="0.2">
      <c r="I45" s="9"/>
    </row>
    <row r="46" spans="9:10" x14ac:dyDescent="0.2">
      <c r="I46" s="9"/>
      <c r="J46" s="9"/>
    </row>
    <row r="47" spans="9:10" x14ac:dyDescent="0.2">
      <c r="I47" s="9"/>
      <c r="J47" s="9"/>
    </row>
    <row r="48" spans="9:10" x14ac:dyDescent="0.2">
      <c r="I48" s="9"/>
      <c r="J48" s="9"/>
    </row>
    <row r="49" spans="9:9" x14ac:dyDescent="0.2">
      <c r="I49" s="9"/>
    </row>
    <row r="50" spans="9:9" x14ac:dyDescent="0.2">
      <c r="I50" s="9"/>
    </row>
  </sheetData>
  <mergeCells count="6">
    <mergeCell ref="J18:L18"/>
    <mergeCell ref="O18:Q18"/>
    <mergeCell ref="K19:L19"/>
    <mergeCell ref="P19:Q19"/>
    <mergeCell ref="I21:I22"/>
    <mergeCell ref="N21:N22"/>
  </mergeCells>
  <conditionalFormatting sqref="S14:AC14">
    <cfRule type="top10" dxfId="0" priority="1" rank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"/>
  <sheetViews>
    <sheetView topLeftCell="P1" zoomScaleNormal="100" workbookViewId="0">
      <selection activeCell="T1" sqref="T1:U2"/>
    </sheetView>
  </sheetViews>
  <sheetFormatPr defaultColWidth="11.5703125" defaultRowHeight="12.75" x14ac:dyDescent="0.2"/>
  <cols>
    <col min="1" max="1" width="4.42578125" style="3" customWidth="1"/>
    <col min="2" max="2" width="4.5703125" style="3" customWidth="1"/>
    <col min="3" max="3" width="3.5703125" style="3" customWidth="1"/>
    <col min="4" max="5" width="4.5703125" style="3" customWidth="1"/>
    <col min="6" max="6" width="6.140625" style="4" customWidth="1"/>
    <col min="7" max="7" width="19.42578125" style="3" customWidth="1"/>
    <col min="8" max="8" width="8.42578125" style="3" customWidth="1"/>
    <col min="9" max="9" width="19.5703125" style="3" customWidth="1"/>
    <col min="10" max="10" width="20.5703125" style="3" customWidth="1"/>
    <col min="11" max="11" width="19.42578125" style="3" customWidth="1"/>
    <col min="12" max="13" width="19.5703125" style="3" customWidth="1"/>
    <col min="14" max="14" width="20.5703125" style="3" customWidth="1"/>
    <col min="15" max="15" width="17.85546875" style="3" customWidth="1"/>
    <col min="16" max="16" width="27.7109375" style="3" customWidth="1"/>
    <col min="17" max="17" width="14.42578125" style="5" customWidth="1"/>
    <col min="18" max="18" width="32.42578125" style="5" customWidth="1"/>
    <col min="19" max="19" width="11.5703125" style="3"/>
    <col min="20" max="29" width="14.5703125" style="1" customWidth="1"/>
    <col min="30" max="16384" width="11.5703125" style="3"/>
  </cols>
  <sheetData>
    <row r="1" spans="1:29" x14ac:dyDescent="0.2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34</v>
      </c>
      <c r="K1" s="3" t="s">
        <v>8</v>
      </c>
      <c r="L1" s="3" t="s">
        <v>9</v>
      </c>
      <c r="M1" s="3" t="s">
        <v>10</v>
      </c>
      <c r="N1" s="3" t="s">
        <v>35</v>
      </c>
      <c r="O1" s="3" t="s">
        <v>36</v>
      </c>
      <c r="P1" s="3" t="s">
        <v>37</v>
      </c>
      <c r="Q1" s="5" t="s">
        <v>11</v>
      </c>
      <c r="R1" s="5" t="str">
        <f>CONCATENATE("New estimate (w/ threshold = ", THRESHOLD, ")")</f>
        <v>New estimate (w/ threshold = 0.5)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3" t="s">
        <v>12</v>
      </c>
      <c r="B2" s="3">
        <v>0.6</v>
      </c>
      <c r="C2" s="3" t="s">
        <v>13</v>
      </c>
      <c r="D2" s="3">
        <v>0.2</v>
      </c>
      <c r="E2" s="3">
        <v>0.4</v>
      </c>
      <c r="F2" s="4">
        <v>0</v>
      </c>
      <c r="G2" s="3">
        <v>0.56862374461733101</v>
      </c>
      <c r="H2" s="3">
        <v>0.5</v>
      </c>
      <c r="I2" s="3">
        <v>1.2073620797939799</v>
      </c>
      <c r="J2" s="3">
        <v>0.137306949384284</v>
      </c>
      <c r="K2" s="3">
        <v>0.32450801023115</v>
      </c>
      <c r="L2" s="3">
        <v>0.16666666666666599</v>
      </c>
      <c r="M2" s="3">
        <v>1.2118617969040899</v>
      </c>
      <c r="N2" s="3">
        <v>3.93258860388494E-2</v>
      </c>
      <c r="O2" s="3">
        <v>0.77735800965521495</v>
      </c>
      <c r="P2" s="3">
        <v>0.22264199034478499</v>
      </c>
      <c r="Q2" s="5">
        <v>0</v>
      </c>
      <c r="R2" s="6" t="str">
        <f>IF(O2 &gt; THRESHOLD, "0", "1")</f>
        <v>0</v>
      </c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3" t="s">
        <v>14</v>
      </c>
      <c r="B3" s="3">
        <v>0.1</v>
      </c>
      <c r="C3" s="3" t="s">
        <v>15</v>
      </c>
      <c r="D3" s="3">
        <v>-0.1</v>
      </c>
      <c r="E3" s="3">
        <v>-0.4</v>
      </c>
      <c r="F3" s="4">
        <v>0</v>
      </c>
      <c r="G3" s="3">
        <v>1.3741242516705801</v>
      </c>
      <c r="H3" s="3">
        <v>0.25</v>
      </c>
      <c r="I3" s="3">
        <v>0.46031334625225601</v>
      </c>
      <c r="J3" s="3">
        <v>6.3252773245286498E-2</v>
      </c>
      <c r="K3" s="3">
        <v>0.369058497264035</v>
      </c>
      <c r="L3" s="3">
        <v>0.33333333333333298</v>
      </c>
      <c r="M3" s="3">
        <v>0.95670568822187096</v>
      </c>
      <c r="N3" s="3">
        <v>7.0616072723823697E-2</v>
      </c>
      <c r="O3" s="3">
        <v>0.47249808413140298</v>
      </c>
      <c r="P3" s="3">
        <v>0.52750191586859596</v>
      </c>
      <c r="Q3" s="5">
        <v>1</v>
      </c>
      <c r="R3" s="6" t="str">
        <f>IF(O3 &gt; THRESHOLD, "0", "1")</f>
        <v>1</v>
      </c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3" t="s">
        <v>16</v>
      </c>
      <c r="B4" s="3">
        <v>0.2</v>
      </c>
      <c r="C4" s="3" t="s">
        <v>13</v>
      </c>
      <c r="D4" s="3">
        <v>-0.1</v>
      </c>
      <c r="E4" s="3">
        <v>0.2</v>
      </c>
      <c r="F4" s="4">
        <v>0</v>
      </c>
      <c r="G4" s="3">
        <v>1.6393293226109</v>
      </c>
      <c r="H4" s="3">
        <v>0.5</v>
      </c>
      <c r="I4" s="3">
        <v>0.70660999049832296</v>
      </c>
      <c r="J4" s="3">
        <v>0.23167329541474299</v>
      </c>
      <c r="K4" s="3">
        <v>0.36590686408885897</v>
      </c>
      <c r="L4" s="3">
        <v>0.16666666666666599</v>
      </c>
      <c r="M4" s="3">
        <v>0.607864807556729</v>
      </c>
      <c r="N4" s="3">
        <v>2.2242190552306002E-2</v>
      </c>
      <c r="O4" s="3">
        <v>0.912403174357028</v>
      </c>
      <c r="P4" s="3">
        <v>8.7596825642971596E-2</v>
      </c>
      <c r="Q4" s="5">
        <v>0</v>
      </c>
      <c r="R4" s="6" t="str">
        <f>IF(O4 &gt; THRESHOLD, "0", "1")</f>
        <v>0</v>
      </c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3" t="s">
        <v>17</v>
      </c>
      <c r="B5" s="3">
        <v>0.1</v>
      </c>
      <c r="C5" s="3" t="s">
        <v>18</v>
      </c>
      <c r="D5" s="3">
        <v>0.8</v>
      </c>
      <c r="E5" s="3">
        <v>0.8</v>
      </c>
      <c r="F5" s="4">
        <v>0</v>
      </c>
      <c r="G5" s="3">
        <v>1.3741242516705801</v>
      </c>
      <c r="H5" s="3">
        <v>0.25</v>
      </c>
      <c r="I5" s="3">
        <v>0.51237168156461299</v>
      </c>
      <c r="J5" s="3">
        <v>7.0406235350717494E-2</v>
      </c>
      <c r="K5" s="3">
        <v>0.369058497264035</v>
      </c>
      <c r="L5" s="3">
        <v>0.5</v>
      </c>
      <c r="M5" s="3">
        <v>0.20301887559426501</v>
      </c>
      <c r="N5" s="3">
        <v>2.2477752342916098E-2</v>
      </c>
      <c r="O5" s="3">
        <v>0.75800185908192996</v>
      </c>
      <c r="P5" s="3">
        <v>0.24199814091806901</v>
      </c>
      <c r="Q5" s="5">
        <v>0</v>
      </c>
      <c r="R5" s="6" t="str">
        <f>IF(O5 &gt; THRESHOLD, "0", "1")</f>
        <v>0</v>
      </c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3" t="s">
        <v>19</v>
      </c>
      <c r="B6" s="3">
        <v>0.3</v>
      </c>
      <c r="C6" s="3" t="s">
        <v>15</v>
      </c>
      <c r="D6" s="3">
        <v>0.1</v>
      </c>
      <c r="E6" s="3">
        <v>0.3</v>
      </c>
      <c r="F6" s="4">
        <v>1</v>
      </c>
      <c r="G6" s="3">
        <v>1.6393293226109</v>
      </c>
      <c r="H6" s="3">
        <v>0.25</v>
      </c>
      <c r="I6" s="3">
        <v>1.1742857643081299</v>
      </c>
      <c r="J6" s="3">
        <v>0.192504108655488</v>
      </c>
      <c r="K6" s="3">
        <v>0.35968410950722002</v>
      </c>
      <c r="L6" s="3">
        <v>0.33333333333333298</v>
      </c>
      <c r="M6" s="3">
        <v>1.2071000671019001</v>
      </c>
      <c r="N6" s="3">
        <v>8.6834942544330898E-2</v>
      </c>
      <c r="O6" s="3">
        <v>0.68914141373589999</v>
      </c>
      <c r="P6" s="3">
        <v>0.31085858626409901</v>
      </c>
      <c r="Q6" s="5">
        <v>0</v>
      </c>
      <c r="R6" s="6" t="str">
        <f>IF(O6 &gt; THRESHOLD, "0", "1")</f>
        <v>0</v>
      </c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3" t="s">
        <v>20</v>
      </c>
      <c r="B7" s="3">
        <v>-0.1</v>
      </c>
      <c r="C7" s="3" t="s">
        <v>18</v>
      </c>
      <c r="D7" s="3">
        <v>0.2</v>
      </c>
      <c r="E7" s="3">
        <v>-0.2</v>
      </c>
      <c r="F7" s="4">
        <v>1</v>
      </c>
      <c r="G7" s="3">
        <v>0.56862374461733101</v>
      </c>
      <c r="H7" s="3">
        <v>0.25</v>
      </c>
      <c r="I7" s="3">
        <v>0.33377892534405401</v>
      </c>
      <c r="J7" s="3">
        <v>1.89794622403484E-2</v>
      </c>
      <c r="K7" s="3">
        <v>0.36590686408885897</v>
      </c>
      <c r="L7" s="3">
        <v>0.5</v>
      </c>
      <c r="M7" s="3">
        <v>0.669813787963907</v>
      </c>
      <c r="N7" s="3">
        <v>7.3526838803205999E-2</v>
      </c>
      <c r="O7" s="3">
        <v>0.205169399557036</v>
      </c>
      <c r="P7" s="3">
        <v>0.79483060044296305</v>
      </c>
      <c r="Q7" s="5">
        <v>1</v>
      </c>
      <c r="R7" s="6" t="str">
        <f>IF(O7 &gt; THRESHOLD, "0", "1")</f>
        <v>1</v>
      </c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3" t="s">
        <v>21</v>
      </c>
      <c r="B8" s="3">
        <v>-0.3</v>
      </c>
      <c r="C8" s="3" t="s">
        <v>18</v>
      </c>
      <c r="D8" s="3">
        <v>-0.1</v>
      </c>
      <c r="E8" s="3">
        <v>0.2</v>
      </c>
      <c r="F8" s="4">
        <v>1</v>
      </c>
      <c r="G8" s="3">
        <v>0.11616175553262501</v>
      </c>
      <c r="H8" s="3">
        <v>0.25</v>
      </c>
      <c r="I8" s="3">
        <v>0.70660999049832296</v>
      </c>
      <c r="J8" s="3">
        <v>8.2081056973177004E-3</v>
      </c>
      <c r="K8" s="3">
        <v>0.35054783886860302</v>
      </c>
      <c r="L8" s="3">
        <v>0.5</v>
      </c>
      <c r="M8" s="3">
        <v>0.607864807556729</v>
      </c>
      <c r="N8" s="3">
        <v>6.3925708383987201E-2</v>
      </c>
      <c r="O8" s="3">
        <v>0.113789986039917</v>
      </c>
      <c r="P8" s="3">
        <v>0.88621001396008203</v>
      </c>
      <c r="Q8" s="5">
        <v>1</v>
      </c>
      <c r="R8" s="6" t="str">
        <f>IF(O8 &gt; THRESHOLD, "0", "1")</f>
        <v>1</v>
      </c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3" t="s">
        <v>22</v>
      </c>
      <c r="B9" s="3">
        <v>0.2</v>
      </c>
      <c r="C9" s="3" t="s">
        <v>15</v>
      </c>
      <c r="D9" s="3">
        <v>0.5</v>
      </c>
      <c r="E9" s="3">
        <v>0.6</v>
      </c>
      <c r="F9" s="4">
        <v>1</v>
      </c>
      <c r="G9" s="3">
        <v>1.6393293226109</v>
      </c>
      <c r="H9" s="3">
        <v>0.25</v>
      </c>
      <c r="I9" s="3">
        <v>1.0846908583841499</v>
      </c>
      <c r="J9" s="3">
        <v>0.17781655301171301</v>
      </c>
      <c r="K9" s="3">
        <v>0.36590686408885897</v>
      </c>
      <c r="L9" s="3">
        <v>0.33333333333333298</v>
      </c>
      <c r="M9" s="3">
        <v>0.84080683615668295</v>
      </c>
      <c r="N9" s="3">
        <v>6.1531398544513297E-2</v>
      </c>
      <c r="O9" s="3">
        <v>0.74292072213511795</v>
      </c>
      <c r="P9" s="3">
        <v>0.257079277864881</v>
      </c>
      <c r="Q9" s="5">
        <v>0</v>
      </c>
      <c r="R9" s="6" t="str">
        <f>IF(O9 &gt; THRESHOLD, "0", "1")</f>
        <v>0</v>
      </c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A10" s="3" t="s">
        <v>23</v>
      </c>
      <c r="B10" s="3">
        <v>0.4</v>
      </c>
      <c r="C10" s="3" t="s">
        <v>13</v>
      </c>
      <c r="D10" s="3">
        <v>-0.4</v>
      </c>
      <c r="E10" s="3">
        <v>-0.7</v>
      </c>
      <c r="F10" s="4">
        <v>1</v>
      </c>
      <c r="G10" s="3">
        <v>1.3741242516705801</v>
      </c>
      <c r="H10" s="3">
        <v>0.5</v>
      </c>
      <c r="I10" s="3">
        <v>0.21743662854985901</v>
      </c>
      <c r="J10" s="3">
        <v>5.9756988898370098E-2</v>
      </c>
      <c r="K10" s="3">
        <v>0.35054783886860302</v>
      </c>
      <c r="L10" s="3">
        <v>0.16666666666666599</v>
      </c>
      <c r="M10" s="3">
        <v>0.388049769619146</v>
      </c>
      <c r="N10" s="3">
        <v>1.3603000811345099E-2</v>
      </c>
      <c r="O10" s="3">
        <v>0.81457193675773298</v>
      </c>
      <c r="P10" s="3">
        <v>0.18542806324226599</v>
      </c>
      <c r="Q10" s="5">
        <v>0</v>
      </c>
      <c r="R10" s="6" t="str">
        <f>IF(O10 &gt; THRESHOLD, "0", "1")</f>
        <v>0</v>
      </c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3" t="s">
        <v>24</v>
      </c>
      <c r="B11" s="3">
        <v>-0.2</v>
      </c>
      <c r="C11" s="3" t="s">
        <v>18</v>
      </c>
      <c r="D11" s="3">
        <v>0.4</v>
      </c>
      <c r="E11" s="3">
        <v>0.3</v>
      </c>
      <c r="F11" s="4">
        <v>1</v>
      </c>
      <c r="G11" s="3">
        <v>0.28071406954950601</v>
      </c>
      <c r="H11" s="3">
        <v>0.25</v>
      </c>
      <c r="I11" s="3">
        <v>1.0803950586304201</v>
      </c>
      <c r="J11" s="3">
        <v>3.0328209362932401E-2</v>
      </c>
      <c r="K11" s="3">
        <v>0.35968410950722002</v>
      </c>
      <c r="L11" s="3">
        <v>0.5</v>
      </c>
      <c r="M11" s="3">
        <v>1.1251825101728901</v>
      </c>
      <c r="N11" s="3">
        <v>0.121413080761391</v>
      </c>
      <c r="O11" s="3">
        <v>0.199867876028233</v>
      </c>
      <c r="P11" s="3">
        <v>0.80013212397176703</v>
      </c>
      <c r="Q11" s="5">
        <v>1</v>
      </c>
      <c r="R11" s="6" t="str">
        <f>IF(O11 &gt; THRESHOLD, "0", "1")</f>
        <v>1</v>
      </c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I12" s="7"/>
      <c r="AB12" s="2"/>
    </row>
    <row r="17" spans="7:17" x14ac:dyDescent="0.2">
      <c r="G17" s="3" t="s">
        <v>28</v>
      </c>
      <c r="H17" s="3">
        <v>0.5</v>
      </c>
    </row>
    <row r="18" spans="7:17" x14ac:dyDescent="0.2">
      <c r="J18" s="8" t="s">
        <v>38</v>
      </c>
      <c r="K18" s="8"/>
      <c r="L18" s="8"/>
      <c r="O18" s="8" t="str">
        <f>CONCATENATE("Confusion matrix (w/ threshold = ", THRESHOLD, ")")</f>
        <v>Confusion matrix (w/ threshold = 0.5)</v>
      </c>
      <c r="P18" s="8"/>
      <c r="Q18" s="8"/>
    </row>
    <row r="19" spans="7:17" x14ac:dyDescent="0.2">
      <c r="J19" s="9"/>
      <c r="K19" s="10" t="s">
        <v>29</v>
      </c>
      <c r="L19" s="10"/>
      <c r="O19" s="9"/>
      <c r="P19" s="10" t="s">
        <v>29</v>
      </c>
      <c r="Q19" s="10"/>
    </row>
    <row r="20" spans="7:17" x14ac:dyDescent="0.2">
      <c r="I20" s="9"/>
      <c r="J20" s="11"/>
      <c r="K20" s="12">
        <v>0</v>
      </c>
      <c r="L20" s="13">
        <v>1</v>
      </c>
      <c r="N20" s="9"/>
      <c r="O20" s="11"/>
      <c r="P20" s="12">
        <v>0</v>
      </c>
      <c r="Q20" s="13">
        <v>1</v>
      </c>
    </row>
    <row r="21" spans="7:17" x14ac:dyDescent="0.2">
      <c r="I21" s="27" t="s">
        <v>30</v>
      </c>
      <c r="J21" s="15">
        <v>0</v>
      </c>
      <c r="K21" s="16">
        <f>COUNTIFS(F2:F11, "=0",Q2:Q11, "=0")</f>
        <v>3</v>
      </c>
      <c r="L21" s="17">
        <f>COUNTIFS(F2:F11, "=0",Q2:Q11, "=1")</f>
        <v>1</v>
      </c>
      <c r="N21" s="14" t="s">
        <v>30</v>
      </c>
      <c r="O21" s="15">
        <v>0</v>
      </c>
      <c r="P21" s="16">
        <f>COUNTIFS(F2:F11, "=0",R2:R11, "=0")</f>
        <v>3</v>
      </c>
      <c r="Q21" s="18">
        <f>COUNTIFS(F2:F11, "=0",R2:R11, "=1")</f>
        <v>1</v>
      </c>
    </row>
    <row r="22" spans="7:17" x14ac:dyDescent="0.2">
      <c r="I22" s="27"/>
      <c r="J22" s="13">
        <v>1</v>
      </c>
      <c r="K22" s="19">
        <f>COUNTIFS(F2:F11, "=1",Q2:Q11, "=0")</f>
        <v>3</v>
      </c>
      <c r="L22" s="11">
        <f>COUNTIFS(F2:F11, "=1",Q2:Q11, "=1")</f>
        <v>3</v>
      </c>
      <c r="N22" s="14"/>
      <c r="O22" s="13">
        <v>1</v>
      </c>
      <c r="P22" s="19">
        <f>COUNTIFS(F2:F11, "=1",R2:R11, "=0")</f>
        <v>3</v>
      </c>
      <c r="Q22" s="20">
        <f>COUNTIFS(F2:F11, "=1",R2:R11, "=1")</f>
        <v>3</v>
      </c>
    </row>
    <row r="23" spans="7:17" x14ac:dyDescent="0.2">
      <c r="I23" s="26"/>
      <c r="L23" s="9"/>
      <c r="M23" s="9"/>
    </row>
    <row r="25" spans="7:17" x14ac:dyDescent="0.2">
      <c r="O25" s="21" t="s">
        <v>31</v>
      </c>
      <c r="P25" s="18" t="s">
        <v>32</v>
      </c>
    </row>
    <row r="26" spans="7:17" x14ac:dyDescent="0.2">
      <c r="J26" s="21" t="s">
        <v>31</v>
      </c>
      <c r="K26" s="18" t="s">
        <v>32</v>
      </c>
      <c r="O26" s="22" t="s">
        <v>33</v>
      </c>
      <c r="P26" s="23">
        <f>Q22/(Q22+P22)</f>
        <v>0.5</v>
      </c>
    </row>
    <row r="27" spans="7:17" x14ac:dyDescent="0.2">
      <c r="J27" s="22" t="s">
        <v>33</v>
      </c>
      <c r="K27" s="23">
        <f>L22/(L22+K22)</f>
        <v>0.5</v>
      </c>
      <c r="O27" s="24" t="s">
        <v>25</v>
      </c>
      <c r="P27" s="25">
        <f>Q22/(Q21+Q22)</f>
        <v>0.75</v>
      </c>
    </row>
    <row r="28" spans="7:17" ht="15" x14ac:dyDescent="0.2">
      <c r="J28" s="24" t="s">
        <v>25</v>
      </c>
      <c r="K28" s="25">
        <f>L22/(L21+L22)</f>
        <v>0.75</v>
      </c>
      <c r="O28" s="28" t="s">
        <v>26</v>
      </c>
      <c r="P28" s="29">
        <f>(P21+Q22)/(P21+P22+Q21+Q22)</f>
        <v>0.6</v>
      </c>
    </row>
    <row r="29" spans="7:17" x14ac:dyDescent="0.2">
      <c r="J29" s="24" t="s">
        <v>26</v>
      </c>
      <c r="K29" s="25">
        <f>(K21+L22)/(K21+K22+L21+L22)</f>
        <v>0.6</v>
      </c>
      <c r="O29" s="19" t="s">
        <v>27</v>
      </c>
      <c r="P29" s="11">
        <f>(2*P27*P26)/(P27+P26)</f>
        <v>0.6</v>
      </c>
    </row>
    <row r="30" spans="7:17" x14ac:dyDescent="0.2">
      <c r="J30" s="19" t="s">
        <v>27</v>
      </c>
      <c r="K30" s="11">
        <f>(2*K28*K27)/(K28+K27)</f>
        <v>0.6</v>
      </c>
    </row>
    <row r="37" spans="9:10" x14ac:dyDescent="0.2">
      <c r="I37" s="9"/>
      <c r="J37" s="9"/>
    </row>
    <row r="38" spans="9:10" x14ac:dyDescent="0.2">
      <c r="I38" s="9"/>
      <c r="J38" s="9"/>
    </row>
    <row r="39" spans="9:10" x14ac:dyDescent="0.2">
      <c r="I39" s="30"/>
      <c r="J39" s="30"/>
    </row>
    <row r="40" spans="9:10" x14ac:dyDescent="0.2">
      <c r="I40" s="9"/>
      <c r="J40" s="9"/>
    </row>
    <row r="41" spans="9:10" x14ac:dyDescent="0.2">
      <c r="I41" s="9"/>
      <c r="J41" s="9"/>
    </row>
    <row r="42" spans="9:10" x14ac:dyDescent="0.2">
      <c r="I42" s="9"/>
      <c r="J42" s="9"/>
    </row>
    <row r="43" spans="9:10" x14ac:dyDescent="0.2">
      <c r="I43" s="9"/>
      <c r="J43" s="9"/>
    </row>
    <row r="44" spans="9:10" x14ac:dyDescent="0.2">
      <c r="I44" s="9"/>
      <c r="J44" s="9"/>
    </row>
    <row r="45" spans="9:10" x14ac:dyDescent="0.2">
      <c r="I45" s="9"/>
    </row>
    <row r="46" spans="9:10" x14ac:dyDescent="0.2">
      <c r="I46" s="9"/>
      <c r="J46" s="9"/>
    </row>
    <row r="47" spans="9:10" x14ac:dyDescent="0.2">
      <c r="I47" s="9"/>
      <c r="J47" s="9"/>
    </row>
    <row r="48" spans="9:10" x14ac:dyDescent="0.2">
      <c r="I48" s="9"/>
      <c r="J48" s="9"/>
    </row>
    <row r="49" spans="9:9" x14ac:dyDescent="0.2">
      <c r="I49" s="9"/>
    </row>
    <row r="50" spans="9:9" x14ac:dyDescent="0.2">
      <c r="I50" s="9"/>
    </row>
  </sheetData>
  <mergeCells count="6">
    <mergeCell ref="I21:I22"/>
    <mergeCell ref="K19:L19"/>
    <mergeCell ref="J18:L18"/>
    <mergeCell ref="O18:Q18"/>
    <mergeCell ref="P19:Q19"/>
    <mergeCell ref="N21:N22"/>
  </mergeCells>
  <phoneticPr fontId="6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Results (2)</vt:lpstr>
      <vt:lpstr>Results</vt:lpstr>
      <vt:lpstr>Results Backup</vt:lpstr>
      <vt:lpstr>Results!THRESHOLD</vt:lpstr>
      <vt:lpstr>'Results (2)'!THRESHOLD</vt:lpstr>
      <vt:lpstr>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Tomas Philippart</cp:lastModifiedBy>
  <cp:revision>3</cp:revision>
  <dcterms:modified xsi:type="dcterms:W3CDTF">2021-10-13T18:48:19Z</dcterms:modified>
  <dc:language>pt-PT</dc:language>
</cp:coreProperties>
</file>