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uart\Desktop\Lab2_Geiger_Muller\"/>
    </mc:Choice>
  </mc:AlternateContent>
  <xr:revisionPtr revIDLastSave="0" documentId="13_ncr:1_{589B15B6-95E3-466E-8B55-7301E5310A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iciência" sheetId="1" r:id="rId1"/>
    <sheet name="Curva de Resposta" sheetId="2" r:id="rId2"/>
    <sheet name="Fundo de Radiação Ambiente" sheetId="3" r:id="rId3"/>
    <sheet name="Dispersão Estatístic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0" i="5" l="1"/>
  <c r="C236" i="5"/>
  <c r="C237" i="5" s="1"/>
  <c r="Q235" i="5"/>
  <c r="Q236" i="5" s="1"/>
  <c r="Q237" i="5" s="1"/>
  <c r="Q238" i="5" s="1"/>
  <c r="Q239" i="5" s="1"/>
  <c r="Q240" i="5" s="1"/>
  <c r="Q241" i="5" s="1"/>
  <c r="Q242" i="5" s="1"/>
  <c r="E235" i="5"/>
  <c r="E236" i="5" s="1"/>
  <c r="E237" i="5" s="1"/>
  <c r="E238" i="5" s="1"/>
  <c r="E239" i="5" s="1"/>
  <c r="E240" i="5" s="1"/>
  <c r="C235" i="5"/>
  <c r="C234" i="5"/>
  <c r="C241" i="5" s="1"/>
  <c r="R234" i="5" s="1"/>
  <c r="S234" i="5" s="1"/>
  <c r="C233" i="5"/>
  <c r="M223" i="5"/>
  <c r="E223" i="5"/>
  <c r="I223" i="5" s="1"/>
  <c r="C223" i="5"/>
  <c r="G222" i="5"/>
  <c r="K222" i="5" s="1"/>
  <c r="C222" i="5"/>
  <c r="E222" i="5" s="1"/>
  <c r="I222" i="5" s="1"/>
  <c r="M222" i="5" s="1"/>
  <c r="M221" i="5"/>
  <c r="E221" i="5"/>
  <c r="I221" i="5" s="1"/>
  <c r="C221" i="5"/>
  <c r="G220" i="5"/>
  <c r="K220" i="5" s="1"/>
  <c r="C220" i="5"/>
  <c r="E220" i="5" s="1"/>
  <c r="I220" i="5" s="1"/>
  <c r="M220" i="5" s="1"/>
  <c r="M219" i="5"/>
  <c r="E219" i="5"/>
  <c r="I219" i="5" s="1"/>
  <c r="C219" i="5"/>
  <c r="G218" i="5"/>
  <c r="K218" i="5" s="1"/>
  <c r="C218" i="5"/>
  <c r="E218" i="5" s="1"/>
  <c r="I218" i="5" s="1"/>
  <c r="M218" i="5" s="1"/>
  <c r="M217" i="5"/>
  <c r="E217" i="5"/>
  <c r="I217" i="5" s="1"/>
  <c r="C217" i="5"/>
  <c r="G216" i="5"/>
  <c r="K216" i="5" s="1"/>
  <c r="C216" i="5"/>
  <c r="E216" i="5" s="1"/>
  <c r="I216" i="5" s="1"/>
  <c r="M216" i="5" s="1"/>
  <c r="M215" i="5"/>
  <c r="E215" i="5"/>
  <c r="I215" i="5" s="1"/>
  <c r="C215" i="5"/>
  <c r="M214" i="5"/>
  <c r="E214" i="5"/>
  <c r="I214" i="5" s="1"/>
  <c r="C214" i="5"/>
  <c r="M213" i="5"/>
  <c r="E213" i="5"/>
  <c r="I213" i="5" s="1"/>
  <c r="C213" i="5"/>
  <c r="M212" i="5"/>
  <c r="E212" i="5"/>
  <c r="I212" i="5" s="1"/>
  <c r="C212" i="5"/>
  <c r="M211" i="5"/>
  <c r="E211" i="5"/>
  <c r="I211" i="5" s="1"/>
  <c r="C211" i="5"/>
  <c r="M210" i="5"/>
  <c r="E210" i="5"/>
  <c r="I210" i="5" s="1"/>
  <c r="C210" i="5"/>
  <c r="M209" i="5"/>
  <c r="E209" i="5"/>
  <c r="I209" i="5" s="1"/>
  <c r="C209" i="5"/>
  <c r="G208" i="5"/>
  <c r="K208" i="5" s="1"/>
  <c r="C208" i="5"/>
  <c r="E208" i="5" s="1"/>
  <c r="I208" i="5" s="1"/>
  <c r="M208" i="5" s="1"/>
  <c r="C207" i="5"/>
  <c r="G206" i="5"/>
  <c r="K206" i="5" s="1"/>
  <c r="C206" i="5"/>
  <c r="E206" i="5" s="1"/>
  <c r="I206" i="5" s="1"/>
  <c r="M206" i="5" s="1"/>
  <c r="C205" i="5"/>
  <c r="G204" i="5"/>
  <c r="K204" i="5" s="1"/>
  <c r="C204" i="5"/>
  <c r="E204" i="5" s="1"/>
  <c r="I204" i="5" s="1"/>
  <c r="M204" i="5" s="1"/>
  <c r="C203" i="5"/>
  <c r="G202" i="5"/>
  <c r="K202" i="5" s="1"/>
  <c r="C202" i="5"/>
  <c r="E202" i="5" s="1"/>
  <c r="I202" i="5" s="1"/>
  <c r="M202" i="5" s="1"/>
  <c r="C201" i="5"/>
  <c r="G200" i="5"/>
  <c r="K200" i="5" s="1"/>
  <c r="C200" i="5"/>
  <c r="E200" i="5" s="1"/>
  <c r="I200" i="5" s="1"/>
  <c r="M200" i="5" s="1"/>
  <c r="C199" i="5"/>
  <c r="G198" i="5"/>
  <c r="K198" i="5" s="1"/>
  <c r="C198" i="5"/>
  <c r="E198" i="5" s="1"/>
  <c r="I198" i="5" s="1"/>
  <c r="M198" i="5" s="1"/>
  <c r="C197" i="5"/>
  <c r="G196" i="5"/>
  <c r="K196" i="5" s="1"/>
  <c r="C196" i="5"/>
  <c r="E196" i="5" s="1"/>
  <c r="I196" i="5" s="1"/>
  <c r="M196" i="5" s="1"/>
  <c r="C195" i="5"/>
  <c r="G194" i="5"/>
  <c r="K194" i="5" s="1"/>
  <c r="C194" i="5"/>
  <c r="E194" i="5" s="1"/>
  <c r="I194" i="5" s="1"/>
  <c r="M194" i="5" s="1"/>
  <c r="C193" i="5"/>
  <c r="G192" i="5"/>
  <c r="K192" i="5" s="1"/>
  <c r="C192" i="5"/>
  <c r="E192" i="5" s="1"/>
  <c r="I192" i="5" s="1"/>
  <c r="M192" i="5" s="1"/>
  <c r="C191" i="5"/>
  <c r="G190" i="5"/>
  <c r="K190" i="5" s="1"/>
  <c r="C190" i="5"/>
  <c r="E190" i="5" s="1"/>
  <c r="I190" i="5" s="1"/>
  <c r="M190" i="5" s="1"/>
  <c r="C189" i="5"/>
  <c r="G188" i="5"/>
  <c r="K188" i="5" s="1"/>
  <c r="C188" i="5"/>
  <c r="E188" i="5" s="1"/>
  <c r="I188" i="5" s="1"/>
  <c r="M188" i="5" s="1"/>
  <c r="C187" i="5"/>
  <c r="G186" i="5"/>
  <c r="K186" i="5" s="1"/>
  <c r="C186" i="5"/>
  <c r="E186" i="5" s="1"/>
  <c r="I186" i="5" s="1"/>
  <c r="M186" i="5" s="1"/>
  <c r="C185" i="5"/>
  <c r="G184" i="5"/>
  <c r="K184" i="5" s="1"/>
  <c r="C184" i="5"/>
  <c r="E184" i="5" s="1"/>
  <c r="I184" i="5" s="1"/>
  <c r="M184" i="5" s="1"/>
  <c r="C183" i="5"/>
  <c r="E183" i="5" s="1"/>
  <c r="I183" i="5" s="1"/>
  <c r="M183" i="5" s="1"/>
  <c r="G182" i="5"/>
  <c r="K182" i="5" s="1"/>
  <c r="C182" i="5"/>
  <c r="E182" i="5" s="1"/>
  <c r="I182" i="5" s="1"/>
  <c r="M182" i="5" s="1"/>
  <c r="C181" i="5"/>
  <c r="E181" i="5" s="1"/>
  <c r="I181" i="5" s="1"/>
  <c r="M181" i="5" s="1"/>
  <c r="G180" i="5"/>
  <c r="K180" i="5" s="1"/>
  <c r="C180" i="5"/>
  <c r="E180" i="5" s="1"/>
  <c r="I180" i="5" s="1"/>
  <c r="M180" i="5" s="1"/>
  <c r="C179" i="5"/>
  <c r="E179" i="5" s="1"/>
  <c r="I179" i="5" s="1"/>
  <c r="M179" i="5" s="1"/>
  <c r="G178" i="5"/>
  <c r="K178" i="5" s="1"/>
  <c r="C178" i="5"/>
  <c r="E178" i="5" s="1"/>
  <c r="I178" i="5" s="1"/>
  <c r="M178" i="5" s="1"/>
  <c r="C177" i="5"/>
  <c r="E177" i="5" s="1"/>
  <c r="I177" i="5" s="1"/>
  <c r="M177" i="5" s="1"/>
  <c r="G176" i="5"/>
  <c r="K176" i="5" s="1"/>
  <c r="C176" i="5"/>
  <c r="E176" i="5" s="1"/>
  <c r="I176" i="5" s="1"/>
  <c r="M176" i="5" s="1"/>
  <c r="C175" i="5"/>
  <c r="E175" i="5" s="1"/>
  <c r="I175" i="5" s="1"/>
  <c r="M175" i="5" s="1"/>
  <c r="G174" i="5"/>
  <c r="K174" i="5" s="1"/>
  <c r="C174" i="5"/>
  <c r="E174" i="5" s="1"/>
  <c r="I174" i="5" s="1"/>
  <c r="M174" i="5" s="1"/>
  <c r="W140" i="5"/>
  <c r="X137" i="5"/>
  <c r="X136" i="5"/>
  <c r="X135" i="5"/>
  <c r="X134" i="5"/>
  <c r="X133" i="5"/>
  <c r="X132" i="5"/>
  <c r="X131" i="5"/>
  <c r="X130" i="5"/>
  <c r="X129" i="5"/>
  <c r="X128" i="5"/>
  <c r="X127" i="5"/>
  <c r="X126" i="5"/>
  <c r="V121" i="5"/>
  <c r="V117" i="5"/>
  <c r="V118" i="5" s="1"/>
  <c r="AB116" i="5"/>
  <c r="AB117" i="5" s="1"/>
  <c r="AB118" i="5" s="1"/>
  <c r="AB119" i="5" s="1"/>
  <c r="AB120" i="5" s="1"/>
  <c r="AB121" i="5" s="1"/>
  <c r="AB122" i="5" s="1"/>
  <c r="AB123" i="5" s="1"/>
  <c r="X116" i="5"/>
  <c r="X117" i="5" s="1"/>
  <c r="X118" i="5" s="1"/>
  <c r="X119" i="5" s="1"/>
  <c r="X120" i="5" s="1"/>
  <c r="X121" i="5" s="1"/>
  <c r="V116" i="5"/>
  <c r="V115" i="5"/>
  <c r="V122" i="5" s="1"/>
  <c r="AC115" i="5" s="1"/>
  <c r="AD115" i="5" s="1"/>
  <c r="V114" i="5"/>
  <c r="A103" i="5"/>
  <c r="A104" i="5" s="1"/>
  <c r="A105" i="5" s="1"/>
  <c r="A106" i="5" s="1"/>
  <c r="A107" i="5" s="1"/>
  <c r="A108" i="5" s="1"/>
  <c r="A60" i="5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P56" i="5"/>
  <c r="E56" i="5"/>
  <c r="D56" i="5"/>
  <c r="E55" i="5"/>
  <c r="D55" i="5"/>
  <c r="E54" i="5"/>
  <c r="D54" i="5"/>
  <c r="E53" i="5"/>
  <c r="D53" i="5"/>
  <c r="P52" i="5"/>
  <c r="E52" i="5"/>
  <c r="D52" i="5"/>
  <c r="E51" i="5"/>
  <c r="D51" i="5"/>
  <c r="E50" i="5"/>
  <c r="D50" i="5"/>
  <c r="E49" i="5"/>
  <c r="D49" i="5"/>
  <c r="P48" i="5"/>
  <c r="E48" i="5"/>
  <c r="D48" i="5"/>
  <c r="E47" i="5"/>
  <c r="D47" i="5"/>
  <c r="E46" i="5"/>
  <c r="D46" i="5"/>
  <c r="E45" i="5"/>
  <c r="D45" i="5"/>
  <c r="E44" i="5"/>
  <c r="D44" i="5"/>
  <c r="P43" i="5"/>
  <c r="E43" i="5"/>
  <c r="D43" i="5"/>
  <c r="E42" i="5"/>
  <c r="D42" i="5"/>
  <c r="P41" i="5"/>
  <c r="E41" i="5"/>
  <c r="D41" i="5"/>
  <c r="E40" i="5"/>
  <c r="D40" i="5"/>
  <c r="P39" i="5"/>
  <c r="E39" i="5"/>
  <c r="D39" i="5"/>
  <c r="E38" i="5"/>
  <c r="D38" i="5"/>
  <c r="P37" i="5"/>
  <c r="E37" i="5"/>
  <c r="D37" i="5"/>
  <c r="E36" i="5"/>
  <c r="D36" i="5"/>
  <c r="P35" i="5"/>
  <c r="E35" i="5"/>
  <c r="D35" i="5"/>
  <c r="E34" i="5"/>
  <c r="D34" i="5"/>
  <c r="P33" i="5"/>
  <c r="E33" i="5"/>
  <c r="D33" i="5"/>
  <c r="E32" i="5"/>
  <c r="D32" i="5"/>
  <c r="P31" i="5"/>
  <c r="E31" i="5"/>
  <c r="D31" i="5"/>
  <c r="E30" i="5"/>
  <c r="D30" i="5"/>
  <c r="P29" i="5"/>
  <c r="E29" i="5"/>
  <c r="D29" i="5"/>
  <c r="E28" i="5"/>
  <c r="D28" i="5"/>
  <c r="P27" i="5"/>
  <c r="E27" i="5"/>
  <c r="D27" i="5"/>
  <c r="E26" i="5"/>
  <c r="D26" i="5"/>
  <c r="P25" i="5"/>
  <c r="E25" i="5"/>
  <c r="D25" i="5"/>
  <c r="E24" i="5"/>
  <c r="D24" i="5"/>
  <c r="P23" i="5"/>
  <c r="E23" i="5"/>
  <c r="D23" i="5"/>
  <c r="E22" i="5"/>
  <c r="D22" i="5"/>
  <c r="P21" i="5"/>
  <c r="E21" i="5"/>
  <c r="D21" i="5"/>
  <c r="E20" i="5"/>
  <c r="D20" i="5"/>
  <c r="P19" i="5"/>
  <c r="E19" i="5"/>
  <c r="D19" i="5"/>
  <c r="E18" i="5"/>
  <c r="D18" i="5"/>
  <c r="P17" i="5"/>
  <c r="E17" i="5"/>
  <c r="D17" i="5"/>
  <c r="E16" i="5"/>
  <c r="D16" i="5"/>
  <c r="P15" i="5"/>
  <c r="E15" i="5"/>
  <c r="D15" i="5"/>
  <c r="E14" i="5"/>
  <c r="D14" i="5"/>
  <c r="P13" i="5"/>
  <c r="E13" i="5"/>
  <c r="D13" i="5"/>
  <c r="E12" i="5"/>
  <c r="D12" i="5"/>
  <c r="P11" i="5"/>
  <c r="E11" i="5"/>
  <c r="D11" i="5"/>
  <c r="E10" i="5"/>
  <c r="D10" i="5"/>
  <c r="E9" i="5"/>
  <c r="D9" i="5"/>
  <c r="T8" i="5"/>
  <c r="E8" i="5"/>
  <c r="D8" i="5"/>
  <c r="E7" i="5"/>
  <c r="D7" i="5"/>
  <c r="P6" i="5"/>
  <c r="E6" i="5"/>
  <c r="D6" i="5"/>
  <c r="P5" i="5"/>
  <c r="E5" i="5"/>
  <c r="D5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s="1"/>
  <c r="Z98" i="5" s="1"/>
  <c r="Z99" i="5" s="1"/>
  <c r="Z100" i="5" s="1"/>
  <c r="Z101" i="5" s="1"/>
  <c r="T4" i="5"/>
  <c r="T5" i="5" s="1"/>
  <c r="P4" i="5"/>
  <c r="E4" i="5"/>
  <c r="D4" i="5"/>
  <c r="Z3" i="5"/>
  <c r="V3" i="5"/>
  <c r="V4" i="5" s="1"/>
  <c r="V5" i="5" s="1"/>
  <c r="V6" i="5" s="1"/>
  <c r="V7" i="5" s="1"/>
  <c r="V8" i="5" s="1"/>
  <c r="V9" i="5" s="1"/>
  <c r="V10" i="5" s="1"/>
  <c r="T3" i="5"/>
  <c r="P3" i="5"/>
  <c r="E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T2" i="5"/>
  <c r="T9" i="5" s="1"/>
  <c r="N2" i="5"/>
  <c r="E2" i="5"/>
  <c r="D2" i="5"/>
  <c r="T1" i="5"/>
  <c r="J3" i="3"/>
  <c r="G3" i="3"/>
  <c r="K3" i="3" s="1"/>
  <c r="D3" i="3"/>
  <c r="T47" i="2"/>
  <c r="P32" i="2"/>
  <c r="Q52" i="2" s="1"/>
  <c r="P30" i="2"/>
  <c r="Q50" i="2" s="1"/>
  <c r="P28" i="2"/>
  <c r="Q48" i="2" s="1"/>
  <c r="P27" i="2"/>
  <c r="Q47" i="2" s="1"/>
  <c r="N18" i="2"/>
  <c r="K18" i="2"/>
  <c r="P18" i="2" s="1"/>
  <c r="H18" i="2"/>
  <c r="J18" i="2" s="1"/>
  <c r="L18" i="2" s="1"/>
  <c r="Q18" i="2" s="1"/>
  <c r="E18" i="2"/>
  <c r="I18" i="2" s="1"/>
  <c r="C18" i="2"/>
  <c r="B18" i="2"/>
  <c r="O18" i="2" s="1"/>
  <c r="K17" i="2"/>
  <c r="P17" i="2" s="1"/>
  <c r="H17" i="2"/>
  <c r="J17" i="2" s="1"/>
  <c r="L17" i="2" s="1"/>
  <c r="Q17" i="2" s="1"/>
  <c r="G17" i="2"/>
  <c r="I17" i="2" s="1"/>
  <c r="E17" i="2"/>
  <c r="C17" i="2"/>
  <c r="N17" i="2" s="1"/>
  <c r="B17" i="2"/>
  <c r="O17" i="2" s="1"/>
  <c r="O16" i="2"/>
  <c r="O32" i="2" s="1"/>
  <c r="M52" i="2" s="1"/>
  <c r="J16" i="2"/>
  <c r="L16" i="2" s="1"/>
  <c r="Q16" i="2" s="1"/>
  <c r="Q32" i="2" s="1"/>
  <c r="H16" i="2"/>
  <c r="K16" i="2" s="1"/>
  <c r="P16" i="2" s="1"/>
  <c r="G16" i="2"/>
  <c r="E16" i="2"/>
  <c r="I16" i="2" s="1"/>
  <c r="C16" i="2"/>
  <c r="N16" i="2" s="1"/>
  <c r="N32" i="2" s="1"/>
  <c r="B16" i="2"/>
  <c r="K15" i="2"/>
  <c r="P15" i="2" s="1"/>
  <c r="P31" i="2" s="1"/>
  <c r="Q51" i="2" s="1"/>
  <c r="H15" i="2"/>
  <c r="J15" i="2" s="1"/>
  <c r="L15" i="2" s="1"/>
  <c r="Q15" i="2" s="1"/>
  <c r="Q31" i="2" s="1"/>
  <c r="G15" i="2"/>
  <c r="I15" i="2" s="1"/>
  <c r="E15" i="2"/>
  <c r="C15" i="2"/>
  <c r="N15" i="2" s="1"/>
  <c r="N31" i="2" s="1"/>
  <c r="B15" i="2"/>
  <c r="O15" i="2" s="1"/>
  <c r="O31" i="2" s="1"/>
  <c r="M51" i="2" s="1"/>
  <c r="O14" i="2"/>
  <c r="O30" i="2" s="1"/>
  <c r="M50" i="2" s="1"/>
  <c r="J14" i="2"/>
  <c r="L14" i="2" s="1"/>
  <c r="Q14" i="2" s="1"/>
  <c r="Q30" i="2" s="1"/>
  <c r="H14" i="2"/>
  <c r="K14" i="2" s="1"/>
  <c r="P14" i="2" s="1"/>
  <c r="G14" i="2"/>
  <c r="E14" i="2"/>
  <c r="I14" i="2" s="1"/>
  <c r="C14" i="2"/>
  <c r="N14" i="2" s="1"/>
  <c r="N30" i="2" s="1"/>
  <c r="B14" i="2"/>
  <c r="K13" i="2"/>
  <c r="P13" i="2" s="1"/>
  <c r="P29" i="2" s="1"/>
  <c r="Q49" i="2" s="1"/>
  <c r="H13" i="2"/>
  <c r="J13" i="2" s="1"/>
  <c r="L13" i="2" s="1"/>
  <c r="Q13" i="2" s="1"/>
  <c r="Q29" i="2" s="1"/>
  <c r="G13" i="2"/>
  <c r="I13" i="2" s="1"/>
  <c r="E13" i="2"/>
  <c r="C13" i="2"/>
  <c r="N13" i="2" s="1"/>
  <c r="N29" i="2" s="1"/>
  <c r="B13" i="2"/>
  <c r="O13" i="2" s="1"/>
  <c r="O29" i="2" s="1"/>
  <c r="M49" i="2" s="1"/>
  <c r="O12" i="2"/>
  <c r="O28" i="2" s="1"/>
  <c r="M48" i="2" s="1"/>
  <c r="J12" i="2"/>
  <c r="L12" i="2" s="1"/>
  <c r="Q12" i="2" s="1"/>
  <c r="Q28" i="2" s="1"/>
  <c r="H12" i="2"/>
  <c r="K12" i="2" s="1"/>
  <c r="P12" i="2" s="1"/>
  <c r="G12" i="2"/>
  <c r="E12" i="2"/>
  <c r="I12" i="2" s="1"/>
  <c r="C12" i="2"/>
  <c r="N12" i="2" s="1"/>
  <c r="N28" i="2" s="1"/>
  <c r="B12" i="2"/>
  <c r="K11" i="2"/>
  <c r="P11" i="2" s="1"/>
  <c r="H11" i="2"/>
  <c r="J11" i="2" s="1"/>
  <c r="L11" i="2" s="1"/>
  <c r="Q11" i="2" s="1"/>
  <c r="G11" i="2"/>
  <c r="I11" i="2" s="1"/>
  <c r="E11" i="2"/>
  <c r="C11" i="2"/>
  <c r="N11" i="2" s="1"/>
  <c r="B11" i="2"/>
  <c r="O11" i="2" s="1"/>
  <c r="O10" i="2"/>
  <c r="J10" i="2"/>
  <c r="L10" i="2" s="1"/>
  <c r="Q10" i="2" s="1"/>
  <c r="H10" i="2"/>
  <c r="K10" i="2" s="1"/>
  <c r="P10" i="2" s="1"/>
  <c r="G10" i="2"/>
  <c r="E10" i="2"/>
  <c r="I10" i="2" s="1"/>
  <c r="C10" i="2"/>
  <c r="N10" i="2" s="1"/>
  <c r="B10" i="2"/>
  <c r="K9" i="2"/>
  <c r="P9" i="2" s="1"/>
  <c r="H9" i="2"/>
  <c r="J9" i="2" s="1"/>
  <c r="L9" i="2" s="1"/>
  <c r="Q9" i="2" s="1"/>
  <c r="G9" i="2"/>
  <c r="I9" i="2" s="1"/>
  <c r="E9" i="2"/>
  <c r="C9" i="2"/>
  <c r="N9" i="2" s="1"/>
  <c r="B9" i="2"/>
  <c r="O9" i="2" s="1"/>
  <c r="O8" i="2"/>
  <c r="J8" i="2"/>
  <c r="L8" i="2" s="1"/>
  <c r="Q8" i="2" s="1"/>
  <c r="H8" i="2"/>
  <c r="K8" i="2" s="1"/>
  <c r="P8" i="2" s="1"/>
  <c r="G8" i="2"/>
  <c r="E8" i="2"/>
  <c r="I8" i="2" s="1"/>
  <c r="C8" i="2"/>
  <c r="N8" i="2" s="1"/>
  <c r="B8" i="2"/>
  <c r="K7" i="2"/>
  <c r="P7" i="2" s="1"/>
  <c r="H7" i="2"/>
  <c r="J7" i="2" s="1"/>
  <c r="L7" i="2" s="1"/>
  <c r="Q7" i="2" s="1"/>
  <c r="G7" i="2"/>
  <c r="I7" i="2" s="1"/>
  <c r="E7" i="2"/>
  <c r="C7" i="2"/>
  <c r="N7" i="2" s="1"/>
  <c r="B7" i="2"/>
  <c r="O7" i="2" s="1"/>
  <c r="O6" i="2"/>
  <c r="O27" i="2" s="1"/>
  <c r="M47" i="2" s="1"/>
  <c r="J6" i="2"/>
  <c r="L6" i="2" s="1"/>
  <c r="Q6" i="2" s="1"/>
  <c r="Q27" i="2" s="1"/>
  <c r="H6" i="2"/>
  <c r="K6" i="2" s="1"/>
  <c r="P6" i="2" s="1"/>
  <c r="G6" i="2"/>
  <c r="E6" i="2"/>
  <c r="I6" i="2" s="1"/>
  <c r="C6" i="2"/>
  <c r="N6" i="2" s="1"/>
  <c r="N27" i="2" s="1"/>
  <c r="B6" i="2"/>
  <c r="J23" i="1"/>
  <c r="D23" i="1"/>
  <c r="C23" i="1"/>
  <c r="I21" i="1"/>
  <c r="H21" i="1"/>
  <c r="K21" i="1" s="1"/>
  <c r="M21" i="1" s="1"/>
  <c r="N21" i="1" s="1"/>
  <c r="F21" i="1"/>
  <c r="E21" i="1"/>
  <c r="I20" i="1"/>
  <c r="I23" i="1" s="1"/>
  <c r="H20" i="1"/>
  <c r="K20" i="1" s="1"/>
  <c r="F20" i="1"/>
  <c r="E20" i="1"/>
  <c r="I19" i="1"/>
  <c r="H19" i="1"/>
  <c r="K19" i="1" s="1"/>
  <c r="M19" i="1" s="1"/>
  <c r="N19" i="1" s="1"/>
  <c r="F19" i="1"/>
  <c r="E19" i="1"/>
  <c r="I18" i="1"/>
  <c r="H18" i="1"/>
  <c r="F18" i="1"/>
  <c r="E18" i="1"/>
  <c r="O11" i="1"/>
  <c r="J10" i="1"/>
  <c r="D10" i="1"/>
  <c r="C10" i="1"/>
  <c r="J9" i="1"/>
  <c r="I9" i="1"/>
  <c r="D9" i="1"/>
  <c r="C9" i="1"/>
  <c r="I7" i="1"/>
  <c r="I10" i="1" s="1"/>
  <c r="H7" i="1"/>
  <c r="K7" i="1" s="1"/>
  <c r="F7" i="1"/>
  <c r="E7" i="1"/>
  <c r="O6" i="1"/>
  <c r="P6" i="1" s="1"/>
  <c r="I6" i="1"/>
  <c r="H6" i="1"/>
  <c r="K6" i="1" s="1"/>
  <c r="M6" i="1" s="1"/>
  <c r="N6" i="1" s="1"/>
  <c r="F6" i="1"/>
  <c r="E6" i="1"/>
  <c r="E9" i="1" s="1"/>
  <c r="F9" i="1" s="1"/>
  <c r="E1" i="1"/>
  <c r="O10" i="1" s="1"/>
  <c r="P10" i="1" s="1"/>
  <c r="Q37" i="2" l="1"/>
  <c r="L9" i="1"/>
  <c r="L19" i="1"/>
  <c r="Q19" i="1" s="1"/>
  <c r="L6" i="1"/>
  <c r="Q6" i="1" s="1"/>
  <c r="K9" i="1"/>
  <c r="M9" i="1" s="1"/>
  <c r="E10" i="1"/>
  <c r="F10" i="1" s="1"/>
  <c r="K18" i="1"/>
  <c r="M18" i="1" s="1"/>
  <c r="N18" i="1" s="1"/>
  <c r="L18" i="1" s="1"/>
  <c r="Q18" i="1" s="1"/>
  <c r="L21" i="1"/>
  <c r="Q21" i="1" s="1"/>
  <c r="E23" i="1"/>
  <c r="F23" i="1" s="1"/>
  <c r="Q36" i="2"/>
  <c r="AA101" i="5"/>
  <c r="AB101" i="5" s="1"/>
  <c r="AA100" i="5"/>
  <c r="AB100" i="5" s="1"/>
  <c r="AA99" i="5"/>
  <c r="AB99" i="5" s="1"/>
  <c r="AA98" i="5"/>
  <c r="AB98" i="5" s="1"/>
  <c r="AA97" i="5"/>
  <c r="AB97" i="5" s="1"/>
  <c r="AA96" i="5"/>
  <c r="AB96" i="5" s="1"/>
  <c r="AA95" i="5"/>
  <c r="AB95" i="5" s="1"/>
  <c r="AA94" i="5"/>
  <c r="AB94" i="5" s="1"/>
  <c r="AA93" i="5"/>
  <c r="AB93" i="5" s="1"/>
  <c r="AA92" i="5"/>
  <c r="AB92" i="5" s="1"/>
  <c r="AA91" i="5"/>
  <c r="AB91" i="5" s="1"/>
  <c r="AA90" i="5"/>
  <c r="AB90" i="5" s="1"/>
  <c r="AA89" i="5"/>
  <c r="AB89" i="5" s="1"/>
  <c r="AA88" i="5"/>
  <c r="AB88" i="5" s="1"/>
  <c r="AA87" i="5"/>
  <c r="AB87" i="5" s="1"/>
  <c r="AA86" i="5"/>
  <c r="AB86" i="5" s="1"/>
  <c r="AA85" i="5"/>
  <c r="AB85" i="5" s="1"/>
  <c r="AA84" i="5"/>
  <c r="AB84" i="5" s="1"/>
  <c r="AA83" i="5"/>
  <c r="AB83" i="5" s="1"/>
  <c r="AA82" i="5"/>
  <c r="AB82" i="5" s="1"/>
  <c r="AA81" i="5"/>
  <c r="AB81" i="5" s="1"/>
  <c r="AA80" i="5"/>
  <c r="AB80" i="5" s="1"/>
  <c r="AA79" i="5"/>
  <c r="AB79" i="5" s="1"/>
  <c r="AA78" i="5"/>
  <c r="AB78" i="5" s="1"/>
  <c r="AA77" i="5"/>
  <c r="AB77" i="5" s="1"/>
  <c r="AA76" i="5"/>
  <c r="AB76" i="5" s="1"/>
  <c r="AA75" i="5"/>
  <c r="AB75" i="5" s="1"/>
  <c r="AA74" i="5"/>
  <c r="AB74" i="5" s="1"/>
  <c r="AA73" i="5"/>
  <c r="AB73" i="5" s="1"/>
  <c r="AA72" i="5"/>
  <c r="AB72" i="5" s="1"/>
  <c r="AA71" i="5"/>
  <c r="AB71" i="5" s="1"/>
  <c r="AA70" i="5"/>
  <c r="AB70" i="5" s="1"/>
  <c r="AA69" i="5"/>
  <c r="AB69" i="5" s="1"/>
  <c r="AA68" i="5"/>
  <c r="AB68" i="5" s="1"/>
  <c r="AA67" i="5"/>
  <c r="AB67" i="5" s="1"/>
  <c r="AA66" i="5"/>
  <c r="AB66" i="5" s="1"/>
  <c r="AA65" i="5"/>
  <c r="AB65" i="5" s="1"/>
  <c r="AA64" i="5"/>
  <c r="AB64" i="5" s="1"/>
  <c r="AA63" i="5"/>
  <c r="AB63" i="5" s="1"/>
  <c r="AA62" i="5"/>
  <c r="AB62" i="5" s="1"/>
  <c r="AA61" i="5"/>
  <c r="AB61" i="5" s="1"/>
  <c r="AA60" i="5"/>
  <c r="AB60" i="5" s="1"/>
  <c r="AA59" i="5"/>
  <c r="AB59" i="5" s="1"/>
  <c r="AA57" i="5"/>
  <c r="AB57" i="5" s="1"/>
  <c r="AA55" i="5"/>
  <c r="AB55" i="5" s="1"/>
  <c r="AA53" i="5"/>
  <c r="AB53" i="5" s="1"/>
  <c r="AA51" i="5"/>
  <c r="AB51" i="5" s="1"/>
  <c r="AA49" i="5"/>
  <c r="AB49" i="5" s="1"/>
  <c r="AA47" i="5"/>
  <c r="AB47" i="5" s="1"/>
  <c r="AA45" i="5"/>
  <c r="AB45" i="5" s="1"/>
  <c r="AA56" i="5"/>
  <c r="AB56" i="5" s="1"/>
  <c r="AA52" i="5"/>
  <c r="AB52" i="5" s="1"/>
  <c r="AA48" i="5"/>
  <c r="AB48" i="5" s="1"/>
  <c r="AA44" i="5"/>
  <c r="AB44" i="5" s="1"/>
  <c r="AA42" i="5"/>
  <c r="AB42" i="5" s="1"/>
  <c r="AA40" i="5"/>
  <c r="AB40" i="5" s="1"/>
  <c r="AA38" i="5"/>
  <c r="AB38" i="5" s="1"/>
  <c r="AA36" i="5"/>
  <c r="AB36" i="5" s="1"/>
  <c r="AA34" i="5"/>
  <c r="AB34" i="5" s="1"/>
  <c r="AA32" i="5"/>
  <c r="AB32" i="5" s="1"/>
  <c r="AA30" i="5"/>
  <c r="AB30" i="5" s="1"/>
  <c r="AA28" i="5"/>
  <c r="AB28" i="5" s="1"/>
  <c r="AA26" i="5"/>
  <c r="AB26" i="5" s="1"/>
  <c r="AA24" i="5"/>
  <c r="AB24" i="5" s="1"/>
  <c r="AA22" i="5"/>
  <c r="AB22" i="5" s="1"/>
  <c r="AA20" i="5"/>
  <c r="AB20" i="5" s="1"/>
  <c r="AA18" i="5"/>
  <c r="AB18" i="5" s="1"/>
  <c r="AA16" i="5"/>
  <c r="AB16" i="5" s="1"/>
  <c r="AA14" i="5"/>
  <c r="AB14" i="5" s="1"/>
  <c r="AA12" i="5"/>
  <c r="AB12" i="5" s="1"/>
  <c r="AA10" i="5"/>
  <c r="AB10" i="5" s="1"/>
  <c r="AA5" i="5"/>
  <c r="AB5" i="5" s="1"/>
  <c r="AA4" i="5"/>
  <c r="AB4" i="5" s="1"/>
  <c r="AA3" i="5"/>
  <c r="AB3" i="5" s="1"/>
  <c r="AA2" i="5"/>
  <c r="AB2" i="5" s="1"/>
  <c r="AA58" i="5"/>
  <c r="AB58" i="5" s="1"/>
  <c r="AA54" i="5"/>
  <c r="AB54" i="5" s="1"/>
  <c r="AA50" i="5"/>
  <c r="AB50" i="5" s="1"/>
  <c r="AA46" i="5"/>
  <c r="AB46" i="5" s="1"/>
  <c r="AA43" i="5"/>
  <c r="AB43" i="5" s="1"/>
  <c r="AA41" i="5"/>
  <c r="AB41" i="5" s="1"/>
  <c r="AA39" i="5"/>
  <c r="AB39" i="5" s="1"/>
  <c r="AA37" i="5"/>
  <c r="AB37" i="5" s="1"/>
  <c r="AA35" i="5"/>
  <c r="AB35" i="5" s="1"/>
  <c r="AA33" i="5"/>
  <c r="AB33" i="5" s="1"/>
  <c r="AA31" i="5"/>
  <c r="AB31" i="5" s="1"/>
  <c r="AA29" i="5"/>
  <c r="AB29" i="5" s="1"/>
  <c r="AA27" i="5"/>
  <c r="AB27" i="5" s="1"/>
  <c r="AA25" i="5"/>
  <c r="AB25" i="5" s="1"/>
  <c r="AA13" i="5"/>
  <c r="AB13" i="5" s="1"/>
  <c r="AA17" i="5"/>
  <c r="AB17" i="5" s="1"/>
  <c r="AA21" i="5"/>
  <c r="AB21" i="5" s="1"/>
  <c r="K10" i="1"/>
  <c r="M10" i="1" s="1"/>
  <c r="M7" i="1"/>
  <c r="K23" i="1"/>
  <c r="M23" i="1" s="1"/>
  <c r="M20" i="1"/>
  <c r="N37" i="2" a="1"/>
  <c r="AA6" i="5"/>
  <c r="AB6" i="5" s="1"/>
  <c r="T7" i="5"/>
  <c r="W10" i="5" s="1"/>
  <c r="AA7" i="5"/>
  <c r="AB7" i="5" s="1"/>
  <c r="AA8" i="5"/>
  <c r="AB8" i="5" s="1"/>
  <c r="AA9" i="5"/>
  <c r="AB9" i="5" s="1"/>
  <c r="AA11" i="5"/>
  <c r="AB11" i="5" s="1"/>
  <c r="AA15" i="5"/>
  <c r="AB15" i="5" s="1"/>
  <c r="AA19" i="5"/>
  <c r="AB19" i="5" s="1"/>
  <c r="AA23" i="5"/>
  <c r="AB23" i="5" s="1"/>
  <c r="AB124" i="5"/>
  <c r="AB125" i="5" s="1"/>
  <c r="AB126" i="5" s="1"/>
  <c r="AB127" i="5" s="1"/>
  <c r="AB128" i="5" s="1"/>
  <c r="AB129" i="5" s="1"/>
  <c r="AB130" i="5" s="1"/>
  <c r="AB131" i="5" s="1"/>
  <c r="AB132" i="5" s="1"/>
  <c r="AB133" i="5" s="1"/>
  <c r="AB134" i="5" s="1"/>
  <c r="AB135" i="5" s="1"/>
  <c r="AB136" i="5" s="1"/>
  <c r="AB137" i="5" s="1"/>
  <c r="AB138" i="5" s="1"/>
  <c r="AB139" i="5" s="1"/>
  <c r="AC123" i="5"/>
  <c r="AD123" i="5" s="1"/>
  <c r="AC117" i="5"/>
  <c r="AD117" i="5" s="1"/>
  <c r="E185" i="5"/>
  <c r="I185" i="5" s="1"/>
  <c r="M185" i="5" s="1"/>
  <c r="G185" i="5"/>
  <c r="K185" i="5" s="1"/>
  <c r="E187" i="5"/>
  <c r="I187" i="5" s="1"/>
  <c r="M187" i="5" s="1"/>
  <c r="G187" i="5"/>
  <c r="K187" i="5" s="1"/>
  <c r="E189" i="5"/>
  <c r="I189" i="5" s="1"/>
  <c r="M189" i="5" s="1"/>
  <c r="G189" i="5"/>
  <c r="K189" i="5" s="1"/>
  <c r="E191" i="5"/>
  <c r="I191" i="5" s="1"/>
  <c r="M191" i="5" s="1"/>
  <c r="G191" i="5"/>
  <c r="K191" i="5" s="1"/>
  <c r="E193" i="5"/>
  <c r="I193" i="5" s="1"/>
  <c r="M193" i="5" s="1"/>
  <c r="G193" i="5"/>
  <c r="K193" i="5" s="1"/>
  <c r="E195" i="5"/>
  <c r="I195" i="5" s="1"/>
  <c r="M195" i="5" s="1"/>
  <c r="G195" i="5"/>
  <c r="K195" i="5" s="1"/>
  <c r="E197" i="5"/>
  <c r="I197" i="5" s="1"/>
  <c r="M197" i="5" s="1"/>
  <c r="G197" i="5"/>
  <c r="K197" i="5" s="1"/>
  <c r="E199" i="5"/>
  <c r="I199" i="5" s="1"/>
  <c r="M199" i="5" s="1"/>
  <c r="G199" i="5"/>
  <c r="K199" i="5" s="1"/>
  <c r="E201" i="5"/>
  <c r="I201" i="5" s="1"/>
  <c r="M201" i="5" s="1"/>
  <c r="G201" i="5"/>
  <c r="K201" i="5" s="1"/>
  <c r="E203" i="5"/>
  <c r="I203" i="5" s="1"/>
  <c r="M203" i="5" s="1"/>
  <c r="G203" i="5"/>
  <c r="K203" i="5" s="1"/>
  <c r="E205" i="5"/>
  <c r="I205" i="5" s="1"/>
  <c r="M205" i="5" s="1"/>
  <c r="G205" i="5"/>
  <c r="K205" i="5" s="1"/>
  <c r="E207" i="5"/>
  <c r="I207" i="5" s="1"/>
  <c r="M207" i="5" s="1"/>
  <c r="G207" i="5"/>
  <c r="K207" i="5" s="1"/>
  <c r="P55" i="5"/>
  <c r="P53" i="5"/>
  <c r="P51" i="5"/>
  <c r="P49" i="5"/>
  <c r="P47" i="5"/>
  <c r="P45" i="5"/>
  <c r="P7" i="5"/>
  <c r="P8" i="5"/>
  <c r="P9" i="5"/>
  <c r="P10" i="5"/>
  <c r="P12" i="5"/>
  <c r="P14" i="5"/>
  <c r="P16" i="5"/>
  <c r="P18" i="5"/>
  <c r="P20" i="5"/>
  <c r="P22" i="5"/>
  <c r="P24" i="5"/>
  <c r="P26" i="5"/>
  <c r="P28" i="5"/>
  <c r="P30" i="5"/>
  <c r="P32" i="5"/>
  <c r="P34" i="5"/>
  <c r="P36" i="5"/>
  <c r="P38" i="5"/>
  <c r="P40" i="5"/>
  <c r="P42" i="5"/>
  <c r="P44" i="5"/>
  <c r="P46" i="5"/>
  <c r="P50" i="5"/>
  <c r="P54" i="5"/>
  <c r="AC124" i="5"/>
  <c r="AD124" i="5" s="1"/>
  <c r="AC122" i="5"/>
  <c r="AD122" i="5" s="1"/>
  <c r="AC121" i="5"/>
  <c r="AD121" i="5" s="1"/>
  <c r="AC120" i="5"/>
  <c r="AD120" i="5" s="1"/>
  <c r="AC119" i="5"/>
  <c r="AD119" i="5" s="1"/>
  <c r="AC116" i="5"/>
  <c r="AD116" i="5" s="1"/>
  <c r="AC118" i="5"/>
  <c r="AD118" i="5" s="1"/>
  <c r="AC126" i="5"/>
  <c r="AD126" i="5" s="1"/>
  <c r="AC128" i="5"/>
  <c r="AD128" i="5" s="1"/>
  <c r="AC130" i="5"/>
  <c r="AD130" i="5" s="1"/>
  <c r="AC132" i="5"/>
  <c r="AD132" i="5" s="1"/>
  <c r="AC134" i="5"/>
  <c r="AD134" i="5" s="1"/>
  <c r="AC136" i="5"/>
  <c r="AD136" i="5" s="1"/>
  <c r="G175" i="5"/>
  <c r="K175" i="5" s="1"/>
  <c r="B170" i="5" s="1"/>
  <c r="G177" i="5"/>
  <c r="K177" i="5" s="1"/>
  <c r="G179" i="5"/>
  <c r="K179" i="5" s="1"/>
  <c r="G181" i="5"/>
  <c r="K181" i="5" s="1"/>
  <c r="G183" i="5"/>
  <c r="K183" i="5" s="1"/>
  <c r="V120" i="5"/>
  <c r="Y118" i="5" s="1"/>
  <c r="Q243" i="5"/>
  <c r="Q244" i="5" s="1"/>
  <c r="Q245" i="5" s="1"/>
  <c r="Q246" i="5" s="1"/>
  <c r="R242" i="5"/>
  <c r="S242" i="5" s="1"/>
  <c r="R236" i="5"/>
  <c r="S236" i="5" s="1"/>
  <c r="N237" i="5"/>
  <c r="R245" i="5"/>
  <c r="S245" i="5" s="1"/>
  <c r="R243" i="5"/>
  <c r="S243" i="5" s="1"/>
  <c r="R241" i="5"/>
  <c r="S241" i="5" s="1"/>
  <c r="R240" i="5"/>
  <c r="S240" i="5" s="1"/>
  <c r="N240" i="5"/>
  <c r="R239" i="5"/>
  <c r="S239" i="5" s="1"/>
  <c r="N239" i="5"/>
  <c r="R238" i="5"/>
  <c r="S238" i="5" s="1"/>
  <c r="N238" i="5"/>
  <c r="N235" i="5"/>
  <c r="R235" i="5"/>
  <c r="S235" i="5" s="1"/>
  <c r="N236" i="5"/>
  <c r="R237" i="5"/>
  <c r="S237" i="5" s="1"/>
  <c r="R244" i="5"/>
  <c r="S244" i="5" s="1"/>
  <c r="G209" i="5"/>
  <c r="K209" i="5" s="1"/>
  <c r="G210" i="5"/>
  <c r="K210" i="5" s="1"/>
  <c r="G211" i="5"/>
  <c r="K211" i="5" s="1"/>
  <c r="G212" i="5"/>
  <c r="K212" i="5" s="1"/>
  <c r="G213" i="5"/>
  <c r="K213" i="5" s="1"/>
  <c r="G214" i="5"/>
  <c r="K214" i="5" s="1"/>
  <c r="G215" i="5"/>
  <c r="K215" i="5" s="1"/>
  <c r="G217" i="5"/>
  <c r="K217" i="5" s="1"/>
  <c r="G219" i="5"/>
  <c r="K219" i="5" s="1"/>
  <c r="G221" i="5"/>
  <c r="K221" i="5" s="1"/>
  <c r="G223" i="5"/>
  <c r="K223" i="5" s="1"/>
  <c r="C239" i="5"/>
  <c r="N234" i="5" s="1"/>
  <c r="O234" i="5" s="1" a="1"/>
  <c r="O241" i="5" l="1"/>
  <c r="O239" i="5"/>
  <c r="O237" i="5"/>
  <c r="O235" i="5"/>
  <c r="O234" i="5"/>
  <c r="O240" i="5"/>
  <c r="O236" i="5"/>
  <c r="O238" i="5"/>
  <c r="O222" i="5"/>
  <c r="O220" i="5"/>
  <c r="O218" i="5"/>
  <c r="O216" i="5"/>
  <c r="O208" i="5"/>
  <c r="O206" i="5"/>
  <c r="O204" i="5"/>
  <c r="O202" i="5"/>
  <c r="O200" i="5"/>
  <c r="O198" i="5"/>
  <c r="O196" i="5"/>
  <c r="O194" i="5"/>
  <c r="O192" i="5"/>
  <c r="O190" i="5"/>
  <c r="O188" i="5"/>
  <c r="O186" i="5"/>
  <c r="O184" i="5"/>
  <c r="O182" i="5"/>
  <c r="O180" i="5"/>
  <c r="O178" i="5"/>
  <c r="O176" i="5"/>
  <c r="O187" i="5"/>
  <c r="O191" i="5"/>
  <c r="O195" i="5"/>
  <c r="O199" i="5"/>
  <c r="O203" i="5"/>
  <c r="O207" i="5"/>
  <c r="O175" i="5"/>
  <c r="O179" i="5"/>
  <c r="O210" i="5"/>
  <c r="O214" i="5"/>
  <c r="O174" i="5"/>
  <c r="O185" i="5"/>
  <c r="O189" i="5"/>
  <c r="O193" i="5"/>
  <c r="O197" i="5"/>
  <c r="O201" i="5"/>
  <c r="O205" i="5"/>
  <c r="O177" i="5"/>
  <c r="O181" i="5"/>
  <c r="O209" i="5"/>
  <c r="O211" i="5"/>
  <c r="O213" i="5"/>
  <c r="O215" i="5"/>
  <c r="O219" i="5"/>
  <c r="O223" i="5"/>
  <c r="O183" i="5"/>
  <c r="O212" i="5"/>
  <c r="O217" i="5"/>
  <c r="O221" i="5"/>
  <c r="Y115" i="5"/>
  <c r="Q247" i="5"/>
  <c r="R246" i="5"/>
  <c r="S246" i="5" s="1"/>
  <c r="AC137" i="5"/>
  <c r="AD137" i="5" s="1"/>
  <c r="AC135" i="5"/>
  <c r="AD135" i="5" s="1"/>
  <c r="AC133" i="5"/>
  <c r="AD133" i="5" s="1"/>
  <c r="AC131" i="5"/>
  <c r="AD131" i="5" s="1"/>
  <c r="AC129" i="5"/>
  <c r="AD129" i="5" s="1"/>
  <c r="AC127" i="5"/>
  <c r="AD127" i="5" s="1"/>
  <c r="AC125" i="5"/>
  <c r="AD125" i="5" s="1"/>
  <c r="Y117" i="5"/>
  <c r="Y116" i="5"/>
  <c r="Y119" i="5"/>
  <c r="Y120" i="5"/>
  <c r="Y121" i="5"/>
  <c r="AC138" i="5"/>
  <c r="AD138" i="5" s="1"/>
  <c r="N20" i="1"/>
  <c r="L20" i="1" s="1"/>
  <c r="Q20" i="1" s="1"/>
  <c r="N23" i="1"/>
  <c r="N10" i="1"/>
  <c r="N7" i="1"/>
  <c r="L7" i="1" s="1"/>
  <c r="Q7" i="1" s="1"/>
  <c r="W8" i="5"/>
  <c r="W6" i="5"/>
  <c r="L23" i="1"/>
  <c r="Q23" i="1" s="1"/>
  <c r="AB140" i="5"/>
  <c r="AC139" i="5"/>
  <c r="AD139" i="5" s="1"/>
  <c r="O41" i="2"/>
  <c r="O40" i="2"/>
  <c r="O39" i="2"/>
  <c r="O38" i="2"/>
  <c r="O37" i="2"/>
  <c r="O47" i="2" s="1"/>
  <c r="N37" i="2"/>
  <c r="N47" i="2" s="1"/>
  <c r="N41" i="2"/>
  <c r="N39" i="2"/>
  <c r="N40" i="2"/>
  <c r="N38" i="2"/>
  <c r="W9" i="5"/>
  <c r="W7" i="5"/>
  <c r="W2" i="5"/>
  <c r="W3" i="5"/>
  <c r="W4" i="5"/>
  <c r="W5" i="5"/>
  <c r="L10" i="1"/>
  <c r="Q10" i="1" s="1"/>
  <c r="X2" i="5" l="1" a="1"/>
  <c r="AB141" i="5"/>
  <c r="AC140" i="5"/>
  <c r="AD140" i="5" s="1"/>
  <c r="Q248" i="5"/>
  <c r="R247" i="5"/>
  <c r="S247" i="5" s="1"/>
  <c r="P52" i="2"/>
  <c r="R52" i="2" s="1"/>
  <c r="P51" i="2"/>
  <c r="R51" i="2" s="1"/>
  <c r="P50" i="2"/>
  <c r="R50" i="2" s="1"/>
  <c r="P49" i="2"/>
  <c r="R49" i="2" s="1"/>
  <c r="P48" i="2"/>
  <c r="R48" i="2" s="1"/>
  <c r="P47" i="2"/>
  <c r="R47" i="2" s="1"/>
  <c r="S47" i="2" s="1"/>
  <c r="U47" i="2" s="1"/>
  <c r="Z115" i="5" a="1"/>
  <c r="Z122" i="5" l="1"/>
  <c r="Z120" i="5"/>
  <c r="Z118" i="5"/>
  <c r="Z116" i="5"/>
  <c r="Z115" i="5"/>
  <c r="Z121" i="5"/>
  <c r="Z117" i="5"/>
  <c r="Z119" i="5"/>
  <c r="Q249" i="5"/>
  <c r="R248" i="5"/>
  <c r="S248" i="5" s="1"/>
  <c r="AB142" i="5"/>
  <c r="AC141" i="5"/>
  <c r="AD141" i="5" s="1"/>
  <c r="X10" i="5"/>
  <c r="X8" i="5"/>
  <c r="X6" i="5"/>
  <c r="X4" i="5"/>
  <c r="X9" i="5"/>
  <c r="X5" i="5"/>
  <c r="X2" i="5"/>
  <c r="X11" i="5"/>
  <c r="X7" i="5"/>
  <c r="X3" i="5"/>
  <c r="AB143" i="5" l="1"/>
  <c r="AC142" i="5"/>
  <c r="AD142" i="5" s="1"/>
  <c r="Q250" i="5"/>
  <c r="R249" i="5"/>
  <c r="S249" i="5" s="1"/>
  <c r="Q251" i="5" l="1"/>
  <c r="R250" i="5"/>
  <c r="S250" i="5" s="1"/>
  <c r="AB144" i="5"/>
  <c r="AC143" i="5"/>
  <c r="AD143" i="5" s="1"/>
  <c r="AB145" i="5" l="1"/>
  <c r="AC144" i="5"/>
  <c r="AD144" i="5" s="1"/>
  <c r="Q252" i="5"/>
  <c r="R251" i="5"/>
  <c r="S251" i="5" s="1"/>
  <c r="Q253" i="5" l="1"/>
  <c r="R252" i="5"/>
  <c r="S252" i="5" s="1"/>
  <c r="AB146" i="5"/>
  <c r="AC145" i="5"/>
  <c r="AD145" i="5" s="1"/>
  <c r="AB147" i="5" l="1"/>
  <c r="AC146" i="5"/>
  <c r="AD146" i="5" s="1"/>
  <c r="Q254" i="5"/>
  <c r="R253" i="5"/>
  <c r="S253" i="5" s="1"/>
  <c r="Q255" i="5" l="1"/>
  <c r="R254" i="5"/>
  <c r="S254" i="5" s="1"/>
  <c r="AB148" i="5"/>
  <c r="AC147" i="5"/>
  <c r="AD147" i="5" s="1"/>
  <c r="AB149" i="5" l="1"/>
  <c r="AC148" i="5"/>
  <c r="AD148" i="5" s="1"/>
  <c r="Q256" i="5"/>
  <c r="R255" i="5"/>
  <c r="S255" i="5" s="1"/>
  <c r="Q257" i="5" l="1"/>
  <c r="R256" i="5"/>
  <c r="S256" i="5" s="1"/>
  <c r="AB150" i="5"/>
  <c r="AC149" i="5"/>
  <c r="AD149" i="5" s="1"/>
  <c r="AB151" i="5" l="1"/>
  <c r="AC150" i="5"/>
  <c r="AD150" i="5" s="1"/>
  <c r="Q258" i="5"/>
  <c r="R257" i="5"/>
  <c r="S257" i="5" s="1"/>
  <c r="Q259" i="5" l="1"/>
  <c r="R258" i="5"/>
  <c r="S258" i="5" s="1"/>
  <c r="AB152" i="5"/>
  <c r="AC151" i="5"/>
  <c r="AD151" i="5" s="1"/>
  <c r="AB153" i="5" l="1"/>
  <c r="AC152" i="5"/>
  <c r="AD152" i="5" s="1"/>
  <c r="Q260" i="5"/>
  <c r="R259" i="5"/>
  <c r="S259" i="5" s="1"/>
  <c r="Q261" i="5" l="1"/>
  <c r="R260" i="5"/>
  <c r="S260" i="5" s="1"/>
  <c r="AB154" i="5"/>
  <c r="AC153" i="5"/>
  <c r="AD153" i="5" s="1"/>
  <c r="AB155" i="5" l="1"/>
  <c r="AC154" i="5"/>
  <c r="AD154" i="5" s="1"/>
  <c r="Q262" i="5"/>
  <c r="R261" i="5"/>
  <c r="S261" i="5" s="1"/>
  <c r="Q263" i="5" l="1"/>
  <c r="R262" i="5"/>
  <c r="S262" i="5" s="1"/>
  <c r="AB156" i="5"/>
  <c r="AC155" i="5"/>
  <c r="AD155" i="5" s="1"/>
  <c r="AB157" i="5" l="1"/>
  <c r="AC156" i="5"/>
  <c r="AD156" i="5" s="1"/>
  <c r="Q264" i="5"/>
  <c r="R263" i="5"/>
  <c r="S263" i="5" s="1"/>
  <c r="Q265" i="5" l="1"/>
  <c r="R264" i="5"/>
  <c r="S264" i="5" s="1"/>
  <c r="AB158" i="5"/>
  <c r="AC157" i="5"/>
  <c r="AD157" i="5" s="1"/>
  <c r="AB159" i="5" l="1"/>
  <c r="AC158" i="5"/>
  <c r="AD158" i="5" s="1"/>
  <c r="Q266" i="5"/>
  <c r="R265" i="5"/>
  <c r="S265" i="5" s="1"/>
  <c r="Q267" i="5" l="1"/>
  <c r="R266" i="5"/>
  <c r="S266" i="5" s="1"/>
  <c r="AB160" i="5"/>
  <c r="AC159" i="5"/>
  <c r="AD159" i="5" s="1"/>
  <c r="AB161" i="5" l="1"/>
  <c r="AC160" i="5"/>
  <c r="AD160" i="5" s="1"/>
  <c r="Q268" i="5"/>
  <c r="R267" i="5"/>
  <c r="S267" i="5" s="1"/>
  <c r="Q269" i="5" l="1"/>
  <c r="R268" i="5"/>
  <c r="S268" i="5" s="1"/>
  <c r="AB162" i="5"/>
  <c r="AC161" i="5"/>
  <c r="AD161" i="5" s="1"/>
  <c r="AB163" i="5" l="1"/>
  <c r="AC162" i="5"/>
  <c r="AD162" i="5" s="1"/>
  <c r="Q270" i="5"/>
  <c r="R269" i="5"/>
  <c r="S269" i="5" s="1"/>
  <c r="Q271" i="5" l="1"/>
  <c r="R270" i="5"/>
  <c r="S270" i="5" s="1"/>
  <c r="AB164" i="5"/>
  <c r="AC163" i="5"/>
  <c r="AD163" i="5" s="1"/>
  <c r="AB165" i="5" l="1"/>
  <c r="AC164" i="5"/>
  <c r="AD164" i="5" s="1"/>
  <c r="Q272" i="5"/>
  <c r="R271" i="5"/>
  <c r="S271" i="5" s="1"/>
  <c r="Q273" i="5" l="1"/>
  <c r="R272" i="5"/>
  <c r="S272" i="5" s="1"/>
  <c r="AB166" i="5"/>
  <c r="AC165" i="5"/>
  <c r="AD165" i="5" s="1"/>
  <c r="AB167" i="5" l="1"/>
  <c r="AC166" i="5"/>
  <c r="AD166" i="5" s="1"/>
  <c r="Q274" i="5"/>
  <c r="R273" i="5"/>
  <c r="S273" i="5" s="1"/>
  <c r="Q275" i="5" l="1"/>
  <c r="R274" i="5"/>
  <c r="S274" i="5" s="1"/>
  <c r="AB168" i="5"/>
  <c r="AC167" i="5"/>
  <c r="AD167" i="5" s="1"/>
  <c r="AB169" i="5" l="1"/>
  <c r="AC168" i="5"/>
  <c r="AD168" i="5" s="1"/>
  <c r="Q276" i="5"/>
  <c r="R275" i="5"/>
  <c r="S275" i="5" s="1"/>
  <c r="Q277" i="5" l="1"/>
  <c r="R276" i="5"/>
  <c r="S276" i="5" s="1"/>
  <c r="AB170" i="5"/>
  <c r="AC169" i="5"/>
  <c r="AD169" i="5" s="1"/>
  <c r="AB171" i="5" l="1"/>
  <c r="AC170" i="5"/>
  <c r="AD170" i="5" s="1"/>
  <c r="Q278" i="5"/>
  <c r="R277" i="5"/>
  <c r="S277" i="5" s="1"/>
  <c r="Q279" i="5" l="1"/>
  <c r="R278" i="5"/>
  <c r="S278" i="5" s="1"/>
  <c r="AB172" i="5"/>
  <c r="AC171" i="5"/>
  <c r="AD171" i="5" s="1"/>
  <c r="AB173" i="5" l="1"/>
  <c r="AC172" i="5"/>
  <c r="AD172" i="5" s="1"/>
  <c r="Q280" i="5"/>
  <c r="R279" i="5"/>
  <c r="S279" i="5" s="1"/>
  <c r="Q281" i="5" l="1"/>
  <c r="R280" i="5"/>
  <c r="S280" i="5" s="1"/>
  <c r="AB174" i="5"/>
  <c r="AC173" i="5"/>
  <c r="AD173" i="5" s="1"/>
  <c r="AB175" i="5" l="1"/>
  <c r="AC174" i="5"/>
  <c r="AD174" i="5" s="1"/>
  <c r="Q282" i="5"/>
  <c r="R281" i="5"/>
  <c r="S281" i="5" s="1"/>
  <c r="Q283" i="5" l="1"/>
  <c r="R282" i="5"/>
  <c r="S282" i="5" s="1"/>
  <c r="AB176" i="5"/>
  <c r="AC175" i="5"/>
  <c r="AD175" i="5" s="1"/>
  <c r="AB177" i="5" l="1"/>
  <c r="AC176" i="5"/>
  <c r="AD176" i="5" s="1"/>
  <c r="Q284" i="5"/>
  <c r="R283" i="5"/>
  <c r="S283" i="5" s="1"/>
  <c r="Q285" i="5" l="1"/>
  <c r="R284" i="5"/>
  <c r="S284" i="5" s="1"/>
  <c r="AB178" i="5"/>
  <c r="AC177" i="5"/>
  <c r="AD177" i="5" s="1"/>
  <c r="AB179" i="5" l="1"/>
  <c r="AC178" i="5"/>
  <c r="AD178" i="5" s="1"/>
  <c r="Q286" i="5"/>
  <c r="R285" i="5"/>
  <c r="S285" i="5" s="1"/>
  <c r="Q287" i="5" l="1"/>
  <c r="R286" i="5"/>
  <c r="S286" i="5" s="1"/>
  <c r="AB180" i="5"/>
  <c r="AC179" i="5"/>
  <c r="AD179" i="5" s="1"/>
  <c r="AB181" i="5" l="1"/>
  <c r="AC180" i="5"/>
  <c r="AD180" i="5" s="1"/>
  <c r="Q288" i="5"/>
  <c r="R287" i="5"/>
  <c r="S287" i="5" s="1"/>
  <c r="Q289" i="5" l="1"/>
  <c r="R288" i="5"/>
  <c r="S288" i="5" s="1"/>
  <c r="AB182" i="5"/>
  <c r="AC181" i="5"/>
  <c r="AD181" i="5" s="1"/>
  <c r="AB183" i="5" l="1"/>
  <c r="AC182" i="5"/>
  <c r="AD182" i="5" s="1"/>
  <c r="Q290" i="5"/>
  <c r="R289" i="5"/>
  <c r="S289" i="5" s="1"/>
  <c r="Q291" i="5" l="1"/>
  <c r="R290" i="5"/>
  <c r="S290" i="5" s="1"/>
  <c r="AB184" i="5"/>
  <c r="AC183" i="5"/>
  <c r="AD183" i="5" s="1"/>
  <c r="AB185" i="5" l="1"/>
  <c r="AC184" i="5"/>
  <c r="AD184" i="5" s="1"/>
  <c r="Q292" i="5"/>
  <c r="R291" i="5"/>
  <c r="S291" i="5" s="1"/>
  <c r="Q293" i="5" l="1"/>
  <c r="R292" i="5"/>
  <c r="S292" i="5" s="1"/>
  <c r="AB186" i="5"/>
  <c r="AC185" i="5"/>
  <c r="AD185" i="5" s="1"/>
  <c r="AB187" i="5" l="1"/>
  <c r="AC186" i="5"/>
  <c r="AD186" i="5" s="1"/>
  <c r="Q294" i="5"/>
  <c r="R293" i="5"/>
  <c r="S293" i="5" s="1"/>
  <c r="Q295" i="5" l="1"/>
  <c r="R294" i="5"/>
  <c r="S294" i="5" s="1"/>
  <c r="AB188" i="5"/>
  <c r="AC187" i="5"/>
  <c r="AD187" i="5" s="1"/>
  <c r="AB189" i="5" l="1"/>
  <c r="AC188" i="5"/>
  <c r="AD188" i="5" s="1"/>
  <c r="Q296" i="5"/>
  <c r="R295" i="5"/>
  <c r="S295" i="5" s="1"/>
  <c r="Q297" i="5" l="1"/>
  <c r="R296" i="5"/>
  <c r="S296" i="5" s="1"/>
  <c r="AB190" i="5"/>
  <c r="AC189" i="5"/>
  <c r="AD189" i="5" s="1"/>
  <c r="AB191" i="5" l="1"/>
  <c r="AC190" i="5"/>
  <c r="AD190" i="5" s="1"/>
  <c r="Q298" i="5"/>
  <c r="R297" i="5"/>
  <c r="S297" i="5" s="1"/>
  <c r="Q299" i="5" l="1"/>
  <c r="R298" i="5"/>
  <c r="S298" i="5" s="1"/>
  <c r="AB192" i="5"/>
  <c r="AC191" i="5"/>
  <c r="AD191" i="5" s="1"/>
  <c r="AB193" i="5" l="1"/>
  <c r="AC192" i="5"/>
  <c r="AD192" i="5" s="1"/>
  <c r="Q300" i="5"/>
  <c r="R299" i="5"/>
  <c r="S299" i="5" s="1"/>
  <c r="Q301" i="5" l="1"/>
  <c r="R300" i="5"/>
  <c r="S300" i="5" s="1"/>
  <c r="AB194" i="5"/>
  <c r="AC193" i="5"/>
  <c r="AD193" i="5" s="1"/>
  <c r="AB195" i="5" l="1"/>
  <c r="AC194" i="5"/>
  <c r="AD194" i="5" s="1"/>
  <c r="Q302" i="5"/>
  <c r="R301" i="5"/>
  <c r="S301" i="5" s="1"/>
  <c r="Q303" i="5" l="1"/>
  <c r="R302" i="5"/>
  <c r="S302" i="5" s="1"/>
  <c r="AB196" i="5"/>
  <c r="AC195" i="5"/>
  <c r="AD195" i="5" s="1"/>
  <c r="AB197" i="5" l="1"/>
  <c r="AC196" i="5"/>
  <c r="AD196" i="5" s="1"/>
  <c r="Q304" i="5"/>
  <c r="R303" i="5"/>
  <c r="S303" i="5" s="1"/>
  <c r="Q305" i="5" l="1"/>
  <c r="R304" i="5"/>
  <c r="S304" i="5" s="1"/>
  <c r="AB198" i="5"/>
  <c r="AC197" i="5"/>
  <c r="AD197" i="5" s="1"/>
  <c r="AB199" i="5" l="1"/>
  <c r="AC198" i="5"/>
  <c r="AD198" i="5" s="1"/>
  <c r="Q306" i="5"/>
  <c r="R305" i="5"/>
  <c r="S305" i="5" s="1"/>
  <c r="Q307" i="5" l="1"/>
  <c r="R306" i="5"/>
  <c r="S306" i="5" s="1"/>
  <c r="AB200" i="5"/>
  <c r="AC199" i="5"/>
  <c r="AD199" i="5" s="1"/>
  <c r="AB201" i="5" l="1"/>
  <c r="AC200" i="5"/>
  <c r="AD200" i="5" s="1"/>
  <c r="Q308" i="5"/>
  <c r="R307" i="5"/>
  <c r="S307" i="5" s="1"/>
  <c r="Q309" i="5" l="1"/>
  <c r="R308" i="5"/>
  <c r="S308" i="5" s="1"/>
  <c r="AB202" i="5"/>
  <c r="AC201" i="5"/>
  <c r="AD201" i="5" s="1"/>
  <c r="AB203" i="5" l="1"/>
  <c r="AC202" i="5"/>
  <c r="AD202" i="5" s="1"/>
  <c r="Q310" i="5"/>
  <c r="R309" i="5"/>
  <c r="S309" i="5" s="1"/>
  <c r="Q311" i="5" l="1"/>
  <c r="R310" i="5"/>
  <c r="S310" i="5" s="1"/>
  <c r="AB204" i="5"/>
  <c r="AC203" i="5"/>
  <c r="AD203" i="5" s="1"/>
  <c r="AB205" i="5" l="1"/>
  <c r="AC204" i="5"/>
  <c r="AD204" i="5" s="1"/>
  <c r="Q312" i="5"/>
  <c r="R311" i="5"/>
  <c r="S311" i="5" s="1"/>
  <c r="Q313" i="5" l="1"/>
  <c r="R312" i="5"/>
  <c r="S312" i="5" s="1"/>
  <c r="AB206" i="5"/>
  <c r="AC205" i="5"/>
  <c r="AD205" i="5" s="1"/>
  <c r="AB207" i="5" l="1"/>
  <c r="AC206" i="5"/>
  <c r="AD206" i="5" s="1"/>
  <c r="Q314" i="5"/>
  <c r="R313" i="5"/>
  <c r="S313" i="5" s="1"/>
  <c r="Q315" i="5" l="1"/>
  <c r="R314" i="5"/>
  <c r="S314" i="5" s="1"/>
  <c r="AB208" i="5"/>
  <c r="AC207" i="5"/>
  <c r="AD207" i="5" s="1"/>
  <c r="AB209" i="5" l="1"/>
  <c r="AC208" i="5"/>
  <c r="AD208" i="5" s="1"/>
  <c r="Q316" i="5"/>
  <c r="R315" i="5"/>
  <c r="S315" i="5" s="1"/>
  <c r="Q317" i="5" l="1"/>
  <c r="R316" i="5"/>
  <c r="S316" i="5" s="1"/>
  <c r="AB210" i="5"/>
  <c r="AC209" i="5"/>
  <c r="AD209" i="5" s="1"/>
  <c r="AB211" i="5" l="1"/>
  <c r="AC210" i="5"/>
  <c r="AD210" i="5" s="1"/>
  <c r="Q318" i="5"/>
  <c r="R317" i="5"/>
  <c r="S317" i="5" s="1"/>
  <c r="Q319" i="5" l="1"/>
  <c r="R318" i="5"/>
  <c r="S318" i="5" s="1"/>
  <c r="AB212" i="5"/>
  <c r="AC211" i="5"/>
  <c r="AD211" i="5" s="1"/>
  <c r="AB213" i="5" l="1"/>
  <c r="AC212" i="5"/>
  <c r="AD212" i="5" s="1"/>
  <c r="Q320" i="5"/>
  <c r="R319" i="5"/>
  <c r="S319" i="5" s="1"/>
  <c r="Q321" i="5" l="1"/>
  <c r="R320" i="5"/>
  <c r="S320" i="5" s="1"/>
  <c r="AB214" i="5"/>
  <c r="AC214" i="5" s="1"/>
  <c r="AD214" i="5" s="1"/>
  <c r="AC213" i="5"/>
  <c r="AD213" i="5" s="1"/>
  <c r="Q322" i="5" l="1"/>
  <c r="R321" i="5"/>
  <c r="S321" i="5" s="1"/>
  <c r="Q323" i="5" l="1"/>
  <c r="R322" i="5"/>
  <c r="S322" i="5" s="1"/>
  <c r="Q324" i="5" l="1"/>
  <c r="R323" i="5"/>
  <c r="S323" i="5" s="1"/>
  <c r="Q325" i="5" l="1"/>
  <c r="R324" i="5"/>
  <c r="S324" i="5" s="1"/>
  <c r="Q326" i="5" l="1"/>
  <c r="R325" i="5"/>
  <c r="S325" i="5" s="1"/>
  <c r="Q327" i="5" l="1"/>
  <c r="R326" i="5"/>
  <c r="S326" i="5" s="1"/>
  <c r="Q328" i="5" l="1"/>
  <c r="R327" i="5"/>
  <c r="S327" i="5" s="1"/>
  <c r="Q329" i="5" l="1"/>
  <c r="R328" i="5"/>
  <c r="S328" i="5" s="1"/>
  <c r="Q330" i="5" l="1"/>
  <c r="R329" i="5"/>
  <c r="S329" i="5" s="1"/>
  <c r="Q331" i="5" l="1"/>
  <c r="R330" i="5"/>
  <c r="S330" i="5" s="1"/>
  <c r="Q332" i="5" l="1"/>
  <c r="R331" i="5"/>
  <c r="S331" i="5" s="1"/>
  <c r="Q333" i="5" l="1"/>
  <c r="R333" i="5" s="1"/>
  <c r="S333" i="5" s="1"/>
  <c r="R332" i="5"/>
  <c r="S332" i="5" s="1"/>
</calcChain>
</file>

<file path=xl/sharedStrings.xml><?xml version="1.0" encoding="utf-8"?>
<sst xmlns="http://schemas.openxmlformats.org/spreadsheetml/2006/main" count="1222" uniqueCount="136">
  <si>
    <t>V (V)</t>
  </si>
  <si>
    <t>d (m)</t>
  </si>
  <si>
    <t>r (m)</t>
  </si>
  <si>
    <t>outubro de 2005</t>
  </si>
  <si>
    <t>Tl</t>
  </si>
  <si>
    <t>t aquisição (s)</t>
  </si>
  <si>
    <t>N1</t>
  </si>
  <si>
    <t>N2</t>
  </si>
  <si>
    <t>Ntot</t>
  </si>
  <si>
    <t>T (N/s)</t>
  </si>
  <si>
    <t>t_hlife</t>
  </si>
  <si>
    <t>lamda (1/anos)</t>
  </si>
  <si>
    <t>t(anos)</t>
  </si>
  <si>
    <t>A_0 (micro Ci)</t>
  </si>
  <si>
    <t>A_atual (micro Ci)</t>
  </si>
  <si>
    <t xml:space="preserve">efi_tot </t>
  </si>
  <si>
    <t>Nemit</t>
  </si>
  <si>
    <t>T_emitidos</t>
  </si>
  <si>
    <t>ang sol</t>
  </si>
  <si>
    <t>ef geo</t>
  </si>
  <si>
    <t>ef int</t>
  </si>
  <si>
    <t>tampa</t>
  </si>
  <si>
    <t>s/ tampa</t>
  </si>
  <si>
    <t>Erros</t>
  </si>
  <si>
    <t>-</t>
  </si>
  <si>
    <t>erro ang solido parciais</t>
  </si>
  <si>
    <t>Cs</t>
  </si>
  <si>
    <t>lamda</t>
  </si>
  <si>
    <t>t(ks)</t>
  </si>
  <si>
    <t>ensaio corrigido</t>
  </si>
  <si>
    <t>Dados</t>
  </si>
  <si>
    <t>Os gráficos aqui no Excel da Drive ficam deficientes</t>
  </si>
  <si>
    <t>U (kV)</t>
  </si>
  <si>
    <t>U (V)</t>
  </si>
  <si>
    <t>Erro (V)</t>
  </si>
  <si>
    <t>Erro N1</t>
  </si>
  <si>
    <t>Erro N2</t>
  </si>
  <si>
    <t>N</t>
  </si>
  <si>
    <t>Erro N com N1 e N2</t>
  </si>
  <si>
    <t>Erro N</t>
  </si>
  <si>
    <t>R (s^-1)</t>
  </si>
  <si>
    <t>Erro R (s^-1)</t>
  </si>
  <si>
    <t>Slope</t>
  </si>
  <si>
    <t>Linest</t>
  </si>
  <si>
    <t>Average R</t>
  </si>
  <si>
    <t>Qui^2</t>
  </si>
  <si>
    <t>a</t>
  </si>
  <si>
    <t>b</t>
  </si>
  <si>
    <t>Valores com reta, Ei</t>
  </si>
  <si>
    <t>Valores observados, Oi</t>
  </si>
  <si>
    <t>(Oi-Ei)^2/Ei</t>
  </si>
  <si>
    <t>qui^2</t>
  </si>
  <si>
    <t>v</t>
  </si>
  <si>
    <t>qui^2/v</t>
  </si>
  <si>
    <t>qui^2 do Fitteia</t>
  </si>
  <si>
    <t>Erro</t>
  </si>
  <si>
    <t>delta t</t>
  </si>
  <si>
    <t>R</t>
  </si>
  <si>
    <t># Cesio</t>
  </si>
  <si>
    <t xml:space="preserve"> R</t>
  </si>
  <si>
    <t>ERRO N</t>
  </si>
  <si>
    <t>MediaN</t>
  </si>
  <si>
    <t>(N-MediaN)/DesvioN</t>
  </si>
  <si>
    <t>MINIMO</t>
  </si>
  <si>
    <t>CLASSES</t>
  </si>
  <si>
    <t>CORTE</t>
  </si>
  <si>
    <t>FREQUENCIA</t>
  </si>
  <si>
    <t>PONTOS</t>
  </si>
  <si>
    <t>VALOR</t>
  </si>
  <si>
    <t>FDM</t>
  </si>
  <si>
    <t>MAXIMO</t>
  </si>
  <si>
    <t>MEDIA</t>
  </si>
  <si>
    <t>TAMANHO</t>
  </si>
  <si>
    <t>EST CLASSES</t>
  </si>
  <si>
    <t>INCREMENTO</t>
  </si>
  <si>
    <t>DESV PAD</t>
  </si>
  <si>
    <t>INCREMENTO 2</t>
  </si>
  <si>
    <t># Tálio</t>
  </si>
  <si>
    <t>NR CONTAGENS</t>
  </si>
  <si>
    <t>R0</t>
  </si>
  <si>
    <t>ERRO R0</t>
  </si>
  <si>
    <t>tabela overleaf</t>
  </si>
  <si>
    <t>n</t>
  </si>
  <si>
    <t>&amp;</t>
  </si>
  <si>
    <t>N'</t>
  </si>
  <si>
    <t>$\frac{N'-N}{\sigma_N}$</t>
  </si>
  <si>
    <t>\\</t>
  </si>
  <si>
    <t>EIXO X</t>
  </si>
  <si>
    <t>$\pm$</t>
  </si>
  <si>
    <t>0,0</t>
  </si>
  <si>
    <t>0,00</t>
  </si>
  <si>
    <t>-1,1</t>
  </si>
  <si>
    <t>-1,00</t>
  </si>
  <si>
    <t>-0,7</t>
  </si>
  <si>
    <t>-0,50</t>
  </si>
  <si>
    <t>0,3</t>
  </si>
  <si>
    <t>0,50</t>
  </si>
  <si>
    <t>-1,6</t>
  </si>
  <si>
    <t>-1,50</t>
  </si>
  <si>
    <t>1,3</t>
  </si>
  <si>
    <t>1,50</t>
  </si>
  <si>
    <t>0,6</t>
  </si>
  <si>
    <t>0,1</t>
  </si>
  <si>
    <t>-0,2</t>
  </si>
  <si>
    <t>-1,4</t>
  </si>
  <si>
    <t>1,7</t>
  </si>
  <si>
    <t>-1,7</t>
  </si>
  <si>
    <t>-2,00</t>
  </si>
  <si>
    <t>1,9</t>
  </si>
  <si>
    <t>2,00</t>
  </si>
  <si>
    <t>-1,0</t>
  </si>
  <si>
    <t>-0,6</t>
  </si>
  <si>
    <t>0,2</t>
  </si>
  <si>
    <t>-0,4</t>
  </si>
  <si>
    <t>0,7</t>
  </si>
  <si>
    <t>-2,0</t>
  </si>
  <si>
    <t>-3,5</t>
  </si>
  <si>
    <t>-3,50</t>
  </si>
  <si>
    <t>-1,3</t>
  </si>
  <si>
    <t>1,1</t>
  </si>
  <si>
    <t>1,00</t>
  </si>
  <si>
    <t>1,6</t>
  </si>
  <si>
    <t>0,8</t>
  </si>
  <si>
    <t>-0,9</t>
  </si>
  <si>
    <t>1,0</t>
  </si>
  <si>
    <t>1,5</t>
  </si>
  <si>
    <t>0,4</t>
  </si>
  <si>
    <t>0,9</t>
  </si>
  <si>
    <t>-1,8</t>
  </si>
  <si>
    <t>1,8</t>
  </si>
  <si>
    <t>-0,5</t>
  </si>
  <si>
    <t>1,4</t>
  </si>
  <si>
    <t>MEDIA N'</t>
  </si>
  <si>
    <t>Ensaio</t>
  </si>
  <si>
    <t>\hline</t>
  </si>
  <si>
    <t>\pm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</si>
</sst>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0000"/>
    <numFmt numFmtId="167" formatCode="dd/mm/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28E85"/>
        <bgColor rgb="FFF28E85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1" fillId="4" borderId="0" xfId="0" applyNumberFormat="1" applyFont="1" applyFill="1"/>
    <xf numFmtId="0" fontId="1" fillId="5" borderId="0" xfId="0" applyFont="1" applyFill="1" applyAlignment="1"/>
    <xf numFmtId="0" fontId="1" fillId="5" borderId="0" xfId="0" applyFont="1" applyFill="1"/>
    <xf numFmtId="2" fontId="1" fillId="5" borderId="0" xfId="0" applyNumberFormat="1" applyFont="1" applyFill="1"/>
    <xf numFmtId="0" fontId="1" fillId="6" borderId="0" xfId="0" applyFont="1" applyFill="1" applyAlignment="1"/>
    <xf numFmtId="165" fontId="1" fillId="0" borderId="0" xfId="0" applyNumberFormat="1" applyFont="1"/>
    <xf numFmtId="2" fontId="1" fillId="6" borderId="0" xfId="0" applyNumberFormat="1" applyFont="1" applyFill="1"/>
    <xf numFmtId="0" fontId="1" fillId="6" borderId="0" xfId="0" applyFont="1" applyFill="1"/>
    <xf numFmtId="165" fontId="1" fillId="6" borderId="0" xfId="0" applyNumberFormat="1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166" fontId="1" fillId="4" borderId="0" xfId="0" applyNumberFormat="1" applyFont="1" applyFill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1" fillId="6" borderId="0" xfId="0" applyFont="1" applyFill="1" applyAlignment="1">
      <alignment horizontal="center" vertical="center"/>
    </xf>
    <xf numFmtId="164" fontId="1" fillId="6" borderId="0" xfId="0" applyNumberFormat="1" applyFont="1" applyFill="1"/>
    <xf numFmtId="0" fontId="2" fillId="0" borderId="0" xfId="0" applyFont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11" borderId="1" xfId="0" applyFont="1" applyFill="1" applyBorder="1"/>
    <xf numFmtId="0" fontId="0" fillId="11" borderId="1" xfId="0" applyFont="1" applyFill="1" applyBorder="1"/>
    <xf numFmtId="0" fontId="3" fillId="11" borderId="0" xfId="0" applyFont="1" applyFill="1" applyAlignment="1"/>
    <xf numFmtId="0" fontId="3" fillId="0" borderId="0" xfId="0" applyFont="1" applyAlignment="1">
      <alignment horizontal="right"/>
    </xf>
    <xf numFmtId="1" fontId="1" fillId="0" borderId="0" xfId="0" applyNumberFormat="1" applyFont="1"/>
    <xf numFmtId="0" fontId="3" fillId="12" borderId="0" xfId="0" applyFont="1" applyFill="1" applyAlignment="1">
      <alignment horizontal="left"/>
    </xf>
    <xf numFmtId="0" fontId="3" fillId="0" borderId="0" xfId="0" applyFont="1" applyAlignment="1"/>
    <xf numFmtId="3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12" borderId="0" xfId="0" applyFont="1" applyFill="1" applyAlignment="1">
      <alignment horizontal="left"/>
    </xf>
    <xf numFmtId="1" fontId="1" fillId="0" borderId="0" xfId="0" applyNumberFormat="1" applyFont="1" applyAlignment="1"/>
    <xf numFmtId="165" fontId="1" fillId="0" borderId="0" xfId="0" applyNumberFormat="1" applyFont="1" applyAlignment="1"/>
    <xf numFmtId="0" fontId="1" fillId="6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Curva de resposta do detetor</a:t>
            </a:r>
          </a:p>
        </c:rich>
      </c:tx>
      <c:layout>
        <c:manualLayout>
          <c:xMode val="edge"/>
          <c:yMode val="edge"/>
          <c:x val="0.34626631972149152"/>
          <c:y val="2.0893787991665518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dPt>
            <c:idx val="1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867-485F-BFE0-CEBB8FC12A9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867-485F-BFE0-CEBB8FC12A9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867-485F-BFE0-CEBB8FC12A9E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867-485F-BFE0-CEBB8FC12A9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67-485F-BFE0-CEBB8FC12A9E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67-485F-BFE0-CEBB8FC12A9E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0070C0"/>
                </a:solidFill>
                <a:ln cmpd="sng">
                  <a:solidFill>
                    <a:srgbClr val="0070C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67-485F-BFE0-CEBB8FC12A9E}"/>
              </c:ext>
            </c:extLst>
          </c:dPt>
          <c:xVal>
            <c:numRef>
              <c:f>'Curva de Resposta'!$O$6:$O$18</c:f>
              <c:numCache>
                <c:formatCode>General</c:formatCode>
                <c:ptCount val="13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380</c:v>
                </c:pt>
                <c:pt idx="5">
                  <c:v>390</c:v>
                </c:pt>
                <c:pt idx="6">
                  <c:v>650</c:v>
                </c:pt>
                <c:pt idx="7">
                  <c:v>800</c:v>
                </c:pt>
                <c:pt idx="8">
                  <c:v>950</c:v>
                </c:pt>
                <c:pt idx="9">
                  <c:v>1100</c:v>
                </c:pt>
                <c:pt idx="10">
                  <c:v>1250</c:v>
                </c:pt>
                <c:pt idx="11">
                  <c:v>1650</c:v>
                </c:pt>
                <c:pt idx="12">
                  <c:v>1780</c:v>
                </c:pt>
              </c:numCache>
            </c:numRef>
          </c:xVal>
          <c:yVal>
            <c:numRef>
              <c:f>'Curva de Resposta'!$P$6:$P$18</c:f>
              <c:numCache>
                <c:formatCode>General</c:formatCode>
                <c:ptCount val="13"/>
                <c:pt idx="0">
                  <c:v>19.433333333333334</c:v>
                </c:pt>
                <c:pt idx="1">
                  <c:v>17.850000000000001</c:v>
                </c:pt>
                <c:pt idx="2">
                  <c:v>16.133333333333333</c:v>
                </c:pt>
                <c:pt idx="3">
                  <c:v>0</c:v>
                </c:pt>
                <c:pt idx="4">
                  <c:v>0</c:v>
                </c:pt>
                <c:pt idx="5">
                  <c:v>15.041666666666666</c:v>
                </c:pt>
                <c:pt idx="6">
                  <c:v>19.975000000000001</c:v>
                </c:pt>
                <c:pt idx="7">
                  <c:v>20.8</c:v>
                </c:pt>
                <c:pt idx="8">
                  <c:v>20.041666666666668</c:v>
                </c:pt>
                <c:pt idx="9">
                  <c:v>19.808333333333334</c:v>
                </c:pt>
                <c:pt idx="10">
                  <c:v>20.425000000000001</c:v>
                </c:pt>
                <c:pt idx="11">
                  <c:v>26.541666666666668</c:v>
                </c:pt>
                <c:pt idx="12">
                  <c:v>50.883333333333333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67-485F-BFE0-CEBB8FC12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085094"/>
        <c:axId val="338370701"/>
      </c:scatterChart>
      <c:valAx>
        <c:axId val="9920850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U (V)</a:t>
                </a:r>
              </a:p>
            </c:rich>
          </c:tx>
          <c:layout>
            <c:manualLayout>
              <c:xMode val="edge"/>
              <c:yMode val="edge"/>
              <c:x val="0.89520399988193822"/>
              <c:y val="0.92861289102847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38370701"/>
        <c:crosses val="autoZero"/>
        <c:crossBetween val="midCat"/>
      </c:valAx>
      <c:valAx>
        <c:axId val="3383707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R (s^−1)</a:t>
                </a:r>
              </a:p>
            </c:rich>
          </c:tx>
          <c:layout>
            <c:manualLayout>
              <c:xMode val="edge"/>
              <c:yMode val="edge"/>
              <c:x val="1.4496816163248827E-2"/>
              <c:y val="0.1363086599267291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208509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+mn-lt"/>
              </a:defRPr>
            </a:pPr>
            <a:r>
              <a:rPr lang="en-US" sz="1400" b="1" i="0">
                <a:solidFill>
                  <a:srgbClr val="000000"/>
                </a:solidFill>
                <a:latin typeface="+mn-lt"/>
              </a:rPr>
              <a:t>Patamar de Geiger</a:t>
            </a:r>
          </a:p>
        </c:rich>
      </c:tx>
      <c:layout>
        <c:manualLayout>
          <c:xMode val="edge"/>
          <c:yMode val="edge"/>
          <c:x val="0.38176613167000029"/>
          <c:y val="3.715725087544458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'Curva de Resposta'!$O$27:$O$32</c:f>
              <c:numCache>
                <c:formatCode>General</c:formatCode>
                <c:ptCount val="6"/>
                <c:pt idx="0">
                  <c:v>500</c:v>
                </c:pt>
                <c:pt idx="1">
                  <c:v>650</c:v>
                </c:pt>
                <c:pt idx="2">
                  <c:v>800</c:v>
                </c:pt>
                <c:pt idx="3">
                  <c:v>950</c:v>
                </c:pt>
                <c:pt idx="4">
                  <c:v>1100</c:v>
                </c:pt>
                <c:pt idx="5">
                  <c:v>1250</c:v>
                </c:pt>
              </c:numCache>
            </c:numRef>
          </c:xVal>
          <c:yVal>
            <c:numRef>
              <c:f>'Curva de Resposta'!$P$27:$P$32</c:f>
              <c:numCache>
                <c:formatCode>General</c:formatCode>
                <c:ptCount val="6"/>
                <c:pt idx="0">
                  <c:v>19.433333333333334</c:v>
                </c:pt>
                <c:pt idx="1">
                  <c:v>19.975000000000001</c:v>
                </c:pt>
                <c:pt idx="2">
                  <c:v>20.8</c:v>
                </c:pt>
                <c:pt idx="3">
                  <c:v>20.041666666666668</c:v>
                </c:pt>
                <c:pt idx="4">
                  <c:v>19.808333333333334</c:v>
                </c:pt>
                <c:pt idx="5">
                  <c:v>20.425000000000001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62-4EE5-B731-45108850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932689"/>
        <c:axId val="1163397815"/>
      </c:scatterChart>
      <c:valAx>
        <c:axId val="1843932689"/>
        <c:scaling>
          <c:orientation val="minMax"/>
          <c:max val="135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U (V)</a:t>
                </a:r>
              </a:p>
            </c:rich>
          </c:tx>
          <c:layout>
            <c:manualLayout>
              <c:xMode val="edge"/>
              <c:yMode val="edge"/>
              <c:x val="0.8829184182340557"/>
              <c:y val="0.9225341943229946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3397815"/>
        <c:crosses val="autoZero"/>
        <c:crossBetween val="midCat"/>
      </c:valAx>
      <c:valAx>
        <c:axId val="1163397815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R (s^-1)</a:t>
                </a:r>
              </a:p>
            </c:rich>
          </c:tx>
          <c:layout>
            <c:manualLayout>
              <c:xMode val="edge"/>
              <c:yMode val="edge"/>
              <c:x val="1.1399331693983774E-2"/>
              <c:y val="0.1588962541029321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393268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FREQUENCIA em comparação com CORTE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'Dispersão Estatística'!$N$234:$N$240</c:f>
              <c:numCache>
                <c:formatCode>0.0</c:formatCode>
                <c:ptCount val="7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</c:numCache>
            </c:numRef>
          </c:cat>
          <c:val>
            <c:numRef>
              <c:f>'Dispersão Estatística'!$O$234:$O$240</c:f>
              <c:numCache>
                <c:formatCode>General</c:formatCode>
                <c:ptCount val="7"/>
                <c:pt idx="0">
                  <c:v>12</c:v>
                </c:pt>
                <c:pt idx="1">
                  <c:v>8</c:v>
                </c:pt>
                <c:pt idx="2">
                  <c:v>7</c:v>
                </c:pt>
                <c:pt idx="3">
                  <c:v>12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94-455B-A453-CBC79E8FB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666564"/>
        <c:axId val="241706026"/>
      </c:barChart>
      <c:catAx>
        <c:axId val="770666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CORTE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1706026"/>
        <c:crosses val="autoZero"/>
        <c:auto val="1"/>
        <c:lblAlgn val="ctr"/>
        <c:lblOffset val="100"/>
        <c:noMultiLvlLbl val="1"/>
      </c:catAx>
      <c:valAx>
        <c:axId val="241706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06665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FDM em comparação com VALOR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'Dispersão Estatística'!$R$234:$R$333</c:f>
              <c:numCache>
                <c:formatCode>0.00</c:formatCode>
                <c:ptCount val="100"/>
                <c:pt idx="0">
                  <c:v>-1.4650000000000001</c:v>
                </c:pt>
                <c:pt idx="1">
                  <c:v>-1.43</c:v>
                </c:pt>
                <c:pt idx="2">
                  <c:v>-1.395</c:v>
                </c:pt>
                <c:pt idx="3">
                  <c:v>-1.3599999999999999</c:v>
                </c:pt>
                <c:pt idx="4">
                  <c:v>-1.325</c:v>
                </c:pt>
                <c:pt idx="5">
                  <c:v>-1.29</c:v>
                </c:pt>
                <c:pt idx="6">
                  <c:v>-1.2549999999999999</c:v>
                </c:pt>
                <c:pt idx="7">
                  <c:v>-1.22</c:v>
                </c:pt>
                <c:pt idx="8">
                  <c:v>-1.1850000000000001</c:v>
                </c:pt>
                <c:pt idx="9">
                  <c:v>-1.1499999999999999</c:v>
                </c:pt>
                <c:pt idx="10">
                  <c:v>-1.115</c:v>
                </c:pt>
                <c:pt idx="11">
                  <c:v>-1.08</c:v>
                </c:pt>
                <c:pt idx="12">
                  <c:v>-1.0449999999999999</c:v>
                </c:pt>
                <c:pt idx="13">
                  <c:v>-1.01</c:v>
                </c:pt>
                <c:pt idx="14">
                  <c:v>-0.97499999999999998</c:v>
                </c:pt>
                <c:pt idx="15">
                  <c:v>-0.94</c:v>
                </c:pt>
                <c:pt idx="16">
                  <c:v>-0.90499999999999992</c:v>
                </c:pt>
                <c:pt idx="17">
                  <c:v>-0.86999999999999988</c:v>
                </c:pt>
                <c:pt idx="18">
                  <c:v>-0.83499999999999996</c:v>
                </c:pt>
                <c:pt idx="19">
                  <c:v>-0.79999999999999993</c:v>
                </c:pt>
                <c:pt idx="20">
                  <c:v>-0.7649999999999999</c:v>
                </c:pt>
                <c:pt idx="21">
                  <c:v>-0.73</c:v>
                </c:pt>
                <c:pt idx="22">
                  <c:v>-0.69499999999999995</c:v>
                </c:pt>
                <c:pt idx="23">
                  <c:v>-0.65999999999999992</c:v>
                </c:pt>
                <c:pt idx="24">
                  <c:v>-0.62499999999999989</c:v>
                </c:pt>
                <c:pt idx="25">
                  <c:v>-0.58999999999999986</c:v>
                </c:pt>
                <c:pt idx="26">
                  <c:v>-0.55499999999999994</c:v>
                </c:pt>
                <c:pt idx="27">
                  <c:v>-0.51999999999999991</c:v>
                </c:pt>
                <c:pt idx="28">
                  <c:v>-0.48499999999999988</c:v>
                </c:pt>
                <c:pt idx="29">
                  <c:v>-0.44999999999999996</c:v>
                </c:pt>
                <c:pt idx="30">
                  <c:v>-0.41499999999999981</c:v>
                </c:pt>
                <c:pt idx="31">
                  <c:v>-0.37999999999999989</c:v>
                </c:pt>
                <c:pt idx="32">
                  <c:v>-0.34499999999999997</c:v>
                </c:pt>
                <c:pt idx="33">
                  <c:v>-0.30999999999999983</c:v>
                </c:pt>
                <c:pt idx="34">
                  <c:v>-0.27499999999999991</c:v>
                </c:pt>
                <c:pt idx="35">
                  <c:v>-0.23999999999999977</c:v>
                </c:pt>
                <c:pt idx="36">
                  <c:v>-0.20499999999999985</c:v>
                </c:pt>
                <c:pt idx="37">
                  <c:v>-0.16999999999999993</c:v>
                </c:pt>
                <c:pt idx="38">
                  <c:v>-0.13499999999999979</c:v>
                </c:pt>
                <c:pt idx="39">
                  <c:v>-9.9999999999999867E-2</c:v>
                </c:pt>
                <c:pt idx="40">
                  <c:v>-6.4999999999999947E-2</c:v>
                </c:pt>
                <c:pt idx="41">
                  <c:v>-2.9999999999999805E-2</c:v>
                </c:pt>
                <c:pt idx="42">
                  <c:v>5.0000000000001155E-3</c:v>
                </c:pt>
                <c:pt idx="43">
                  <c:v>4.0000000000000036E-2</c:v>
                </c:pt>
                <c:pt idx="44">
                  <c:v>7.5000000000000178E-2</c:v>
                </c:pt>
                <c:pt idx="45">
                  <c:v>0.1100000000000001</c:v>
                </c:pt>
                <c:pt idx="46">
                  <c:v>0.14500000000000024</c:v>
                </c:pt>
                <c:pt idx="47">
                  <c:v>0.18000000000000016</c:v>
                </c:pt>
                <c:pt idx="48">
                  <c:v>0.21500000000000008</c:v>
                </c:pt>
                <c:pt idx="49">
                  <c:v>0.25000000000000022</c:v>
                </c:pt>
                <c:pt idx="50">
                  <c:v>0.28500000000000014</c:v>
                </c:pt>
                <c:pt idx="51">
                  <c:v>0.32000000000000028</c:v>
                </c:pt>
                <c:pt idx="52">
                  <c:v>0.3550000000000002</c:v>
                </c:pt>
                <c:pt idx="53">
                  <c:v>0.39000000000000012</c:v>
                </c:pt>
                <c:pt idx="54">
                  <c:v>0.42500000000000027</c:v>
                </c:pt>
                <c:pt idx="55">
                  <c:v>0.46000000000000019</c:v>
                </c:pt>
                <c:pt idx="56">
                  <c:v>0.49500000000000011</c:v>
                </c:pt>
                <c:pt idx="57">
                  <c:v>0.53000000000000025</c:v>
                </c:pt>
                <c:pt idx="58">
                  <c:v>0.56500000000000039</c:v>
                </c:pt>
                <c:pt idx="59">
                  <c:v>0.60000000000000009</c:v>
                </c:pt>
                <c:pt idx="60">
                  <c:v>0.63500000000000023</c:v>
                </c:pt>
                <c:pt idx="61">
                  <c:v>0.67000000000000037</c:v>
                </c:pt>
                <c:pt idx="62">
                  <c:v>0.70500000000000007</c:v>
                </c:pt>
                <c:pt idx="63">
                  <c:v>0.74000000000000021</c:v>
                </c:pt>
                <c:pt idx="64">
                  <c:v>0.77500000000000036</c:v>
                </c:pt>
                <c:pt idx="65">
                  <c:v>0.81</c:v>
                </c:pt>
                <c:pt idx="66">
                  <c:v>0.8450000000000002</c:v>
                </c:pt>
                <c:pt idx="67">
                  <c:v>0.88000000000000034</c:v>
                </c:pt>
                <c:pt idx="68">
                  <c:v>0.91500000000000004</c:v>
                </c:pt>
                <c:pt idx="69">
                  <c:v>0.95000000000000018</c:v>
                </c:pt>
                <c:pt idx="70">
                  <c:v>0.98500000000000032</c:v>
                </c:pt>
                <c:pt idx="71">
                  <c:v>1.0200000000000005</c:v>
                </c:pt>
                <c:pt idx="72">
                  <c:v>1.0550000000000002</c:v>
                </c:pt>
                <c:pt idx="73">
                  <c:v>1.0900000000000003</c:v>
                </c:pt>
                <c:pt idx="74">
                  <c:v>1.1250000000000004</c:v>
                </c:pt>
                <c:pt idx="75">
                  <c:v>1.1600000000000001</c:v>
                </c:pt>
                <c:pt idx="76">
                  <c:v>1.1950000000000003</c:v>
                </c:pt>
                <c:pt idx="77">
                  <c:v>1.2300000000000004</c:v>
                </c:pt>
                <c:pt idx="78">
                  <c:v>1.2650000000000001</c:v>
                </c:pt>
                <c:pt idx="79">
                  <c:v>1.3000000000000003</c:v>
                </c:pt>
                <c:pt idx="80">
                  <c:v>1.3350000000000004</c:v>
                </c:pt>
                <c:pt idx="81">
                  <c:v>1.37</c:v>
                </c:pt>
                <c:pt idx="82">
                  <c:v>1.4050000000000002</c:v>
                </c:pt>
                <c:pt idx="83">
                  <c:v>1.4400000000000004</c:v>
                </c:pt>
                <c:pt idx="84">
                  <c:v>1.4750000000000001</c:v>
                </c:pt>
                <c:pt idx="85">
                  <c:v>1.5100000000000002</c:v>
                </c:pt>
                <c:pt idx="86">
                  <c:v>1.5450000000000004</c:v>
                </c:pt>
                <c:pt idx="87">
                  <c:v>1.58</c:v>
                </c:pt>
                <c:pt idx="88">
                  <c:v>1.6150000000000002</c:v>
                </c:pt>
                <c:pt idx="89">
                  <c:v>1.6500000000000004</c:v>
                </c:pt>
                <c:pt idx="90">
                  <c:v>1.6850000000000005</c:v>
                </c:pt>
                <c:pt idx="91">
                  <c:v>1.7200000000000002</c:v>
                </c:pt>
                <c:pt idx="92">
                  <c:v>1.7550000000000003</c:v>
                </c:pt>
                <c:pt idx="93">
                  <c:v>1.7900000000000005</c:v>
                </c:pt>
                <c:pt idx="94">
                  <c:v>1.8250000000000002</c:v>
                </c:pt>
                <c:pt idx="95">
                  <c:v>1.8600000000000003</c:v>
                </c:pt>
                <c:pt idx="96">
                  <c:v>1.8950000000000005</c:v>
                </c:pt>
                <c:pt idx="97">
                  <c:v>1.9300000000000002</c:v>
                </c:pt>
                <c:pt idx="98">
                  <c:v>1.9650000000000003</c:v>
                </c:pt>
                <c:pt idx="99">
                  <c:v>2.0000000000000004</c:v>
                </c:pt>
              </c:numCache>
            </c:numRef>
          </c:xVal>
          <c:yVal>
            <c:numRef>
              <c:f>'Dispersão Estatística'!$S$234:$S$333</c:f>
              <c:numCache>
                <c:formatCode>General</c:formatCode>
                <c:ptCount val="100"/>
                <c:pt idx="0">
                  <c:v>0.11364492008892679</c:v>
                </c:pt>
                <c:pt idx="1">
                  <c:v>0.12086436481494683</c:v>
                </c:pt>
                <c:pt idx="2">
                  <c:v>0.1283562882684717</c:v>
                </c:pt>
                <c:pt idx="3">
                  <c:v>0.13611520931461887</c:v>
                </c:pt>
                <c:pt idx="4">
                  <c:v>0.14413411646848628</c:v>
                </c:pt>
                <c:pt idx="5">
                  <c:v>0.15240441724801318</c:v>
                </c:pt>
                <c:pt idx="6">
                  <c:v>0.16091589628450645</c:v>
                </c:pt>
                <c:pt idx="7">
                  <c:v>0.16965668308064857</c:v>
                </c:pt>
                <c:pt idx="8">
                  <c:v>0.1786132302569976</c:v>
                </c:pt>
                <c:pt idx="9">
                  <c:v>0.18777030306637624</c:v>
                </c:pt>
                <c:pt idx="10">
                  <c:v>0.19711098088123494</c:v>
                </c:pt>
                <c:pt idx="11">
                  <c:v>0.20661667127234956</c:v>
                </c:pt>
                <c:pt idx="12">
                  <c:v>0.21626713719857188</c:v>
                </c:pt>
                <c:pt idx="13">
                  <c:v>0.2260405377174968</c:v>
                </c:pt>
                <c:pt idx="14">
                  <c:v>0.2359134825067348</c:v>
                </c:pt>
                <c:pt idx="15">
                  <c:v>0.24586110035607789</c:v>
                </c:pt>
                <c:pt idx="16">
                  <c:v>0.25585712165351981</c:v>
                </c:pt>
                <c:pt idx="17">
                  <c:v>0.26587397474428259</c:v>
                </c:pt>
                <c:pt idx="18">
                  <c:v>0.27588289589335563</c:v>
                </c:pt>
                <c:pt idx="19">
                  <c:v>0.28585405243032214</c:v>
                </c:pt>
                <c:pt idx="20">
                  <c:v>0.29575667850232745</c:v>
                </c:pt>
                <c:pt idx="21">
                  <c:v>0.30555922270891622</c:v>
                </c:pt>
                <c:pt idx="22">
                  <c:v>0.31522950674317418</c:v>
                </c:pt>
                <c:pt idx="23">
                  <c:v>0.32473489401923944</c:v>
                </c:pt>
                <c:pt idx="24">
                  <c:v>0.33404246712888813</c:v>
                </c:pt>
                <c:pt idx="25">
                  <c:v>0.34311921284159663</c:v>
                </c:pt>
                <c:pt idx="26">
                  <c:v>0.35193221324523416</c:v>
                </c:pt>
                <c:pt idx="27">
                  <c:v>0.36044884152023199</c:v>
                </c:pt>
                <c:pt idx="28">
                  <c:v>0.36863696075046626</c:v>
                </c:pt>
                <c:pt idx="29">
                  <c:v>0.37646512410077476</c:v>
                </c:pt>
                <c:pt idx="30">
                  <c:v>0.38390277463539779</c:v>
                </c:pt>
                <c:pt idx="31">
                  <c:v>0.39092044301486478</c:v>
                </c:pt>
                <c:pt idx="32">
                  <c:v>0.39748994129186782</c:v>
                </c:pt>
                <c:pt idx="33">
                  <c:v>0.40358455103012858</c:v>
                </c:pt>
                <c:pt idx="34">
                  <c:v>0.40917920399454333</c:v>
                </c:pt>
                <c:pt idx="35">
                  <c:v>0.41425065370607456</c:v>
                </c:pt>
                <c:pt idx="36">
                  <c:v>0.41877763622069586</c:v>
                </c:pt>
                <c:pt idx="37">
                  <c:v>0.42274101857768126</c:v>
                </c:pt>
                <c:pt idx="38">
                  <c:v>0.42612393346781346</c:v>
                </c:pt>
                <c:pt idx="39">
                  <c:v>0.42891189879554187</c:v>
                </c:pt>
                <c:pt idx="40">
                  <c:v>0.43109292094935947</c:v>
                </c:pt>
                <c:pt idx="41">
                  <c:v>0.43265758075000194</c:v>
                </c:pt>
                <c:pt idx="42">
                  <c:v>0.43359910121463119</c:v>
                </c:pt>
                <c:pt idx="43">
                  <c:v>0.43391339645481891</c:v>
                </c:pt>
                <c:pt idx="44">
                  <c:v>0.43359910121463119</c:v>
                </c:pt>
                <c:pt idx="45">
                  <c:v>0.43265758075000194</c:v>
                </c:pt>
                <c:pt idx="46">
                  <c:v>0.43109292094935947</c:v>
                </c:pt>
                <c:pt idx="47">
                  <c:v>0.42891189879554187</c:v>
                </c:pt>
                <c:pt idx="48">
                  <c:v>0.42612393346781335</c:v>
                </c:pt>
                <c:pt idx="49">
                  <c:v>0.42274101857768126</c:v>
                </c:pt>
                <c:pt idx="50">
                  <c:v>0.41877763622069575</c:v>
                </c:pt>
                <c:pt idx="51">
                  <c:v>0.41425065370607445</c:v>
                </c:pt>
                <c:pt idx="52">
                  <c:v>0.40917920399454322</c:v>
                </c:pt>
                <c:pt idx="53">
                  <c:v>0.40358455103012847</c:v>
                </c:pt>
                <c:pt idx="54">
                  <c:v>0.39748994129186782</c:v>
                </c:pt>
                <c:pt idx="55">
                  <c:v>0.39092044301486467</c:v>
                </c:pt>
                <c:pt idx="56">
                  <c:v>0.38390277463539774</c:v>
                </c:pt>
                <c:pt idx="57">
                  <c:v>0.37646512410077465</c:v>
                </c:pt>
                <c:pt idx="58">
                  <c:v>0.36863696075046604</c:v>
                </c:pt>
                <c:pt idx="59">
                  <c:v>0.36044884152023193</c:v>
                </c:pt>
                <c:pt idx="60">
                  <c:v>0.3519322132452341</c:v>
                </c:pt>
                <c:pt idx="61">
                  <c:v>0.34311921284159652</c:v>
                </c:pt>
                <c:pt idx="62">
                  <c:v>0.33404246712888813</c:v>
                </c:pt>
                <c:pt idx="63">
                  <c:v>0.32473489401923933</c:v>
                </c:pt>
                <c:pt idx="64">
                  <c:v>0.31522950674317407</c:v>
                </c:pt>
                <c:pt idx="65">
                  <c:v>0.30555922270891622</c:v>
                </c:pt>
                <c:pt idx="66">
                  <c:v>0.2957566785023274</c:v>
                </c:pt>
                <c:pt idx="67">
                  <c:v>0.28585405243032203</c:v>
                </c:pt>
                <c:pt idx="68">
                  <c:v>0.27588289589335563</c:v>
                </c:pt>
                <c:pt idx="69">
                  <c:v>0.26587397474428254</c:v>
                </c:pt>
                <c:pt idx="70">
                  <c:v>0.25585712165351976</c:v>
                </c:pt>
                <c:pt idx="71">
                  <c:v>0.24586110035607781</c:v>
                </c:pt>
                <c:pt idx="72">
                  <c:v>0.23591348250673472</c:v>
                </c:pt>
                <c:pt idx="73">
                  <c:v>0.22604053771749669</c:v>
                </c:pt>
                <c:pt idx="74">
                  <c:v>0.21626713719857174</c:v>
                </c:pt>
                <c:pt idx="75">
                  <c:v>0.20661667127234956</c:v>
                </c:pt>
                <c:pt idx="76">
                  <c:v>0.19711098088123491</c:v>
                </c:pt>
                <c:pt idx="77">
                  <c:v>0.1877703030663761</c:v>
                </c:pt>
                <c:pt idx="78">
                  <c:v>0.1786132302569976</c:v>
                </c:pt>
                <c:pt idx="79">
                  <c:v>0.16965668308064852</c:v>
                </c:pt>
                <c:pt idx="80">
                  <c:v>0.16091589628450631</c:v>
                </c:pt>
                <c:pt idx="81">
                  <c:v>0.15240441724801318</c:v>
                </c:pt>
                <c:pt idx="82">
                  <c:v>0.14413411646848623</c:v>
                </c:pt>
                <c:pt idx="83">
                  <c:v>0.13611520931461879</c:v>
                </c:pt>
                <c:pt idx="84">
                  <c:v>0.1283562882684717</c:v>
                </c:pt>
                <c:pt idx="85">
                  <c:v>0.12086436481494682</c:v>
                </c:pt>
                <c:pt idx="86">
                  <c:v>0.11364492008892675</c:v>
                </c:pt>
                <c:pt idx="87">
                  <c:v>0.1067019633541768</c:v>
                </c:pt>
                <c:pt idx="88">
                  <c:v>0.10003809736447715</c:v>
                </c:pt>
                <c:pt idx="89">
                  <c:v>9.3654589645867814E-2</c:v>
                </c:pt>
                <c:pt idx="90">
                  <c:v>8.7551448738772047E-2</c:v>
                </c:pt>
                <c:pt idx="91">
                  <c:v>8.1727504449442684E-2</c:v>
                </c:pt>
                <c:pt idx="92">
                  <c:v>7.6180491180829285E-2</c:v>
                </c:pt>
                <c:pt idx="93">
                  <c:v>7.0907133442720774E-2</c:v>
                </c:pt>
                <c:pt idx="94">
                  <c:v>6.5903232678902801E-2</c:v>
                </c:pt>
                <c:pt idx="95">
                  <c:v>6.1163754594080924E-2</c:v>
                </c:pt>
                <c:pt idx="96">
                  <c:v>5.6682916214410545E-2</c:v>
                </c:pt>
                <c:pt idx="97">
                  <c:v>5.2454271971582735E-2</c:v>
                </c:pt>
                <c:pt idx="98">
                  <c:v>4.8470798160492677E-2</c:v>
                </c:pt>
                <c:pt idx="99">
                  <c:v>4.4724975183523301E-2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65-4661-8F1B-C35C371A8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35567"/>
        <c:axId val="2020064629"/>
      </c:scatterChart>
      <c:valAx>
        <c:axId val="18829355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0064629"/>
        <c:crosses val="autoZero"/>
        <c:crossBetween val="midCat"/>
      </c:valAx>
      <c:valAx>
        <c:axId val="2020064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FDM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293556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285750</xdr:colOff>
      <xdr:row>4</xdr:row>
      <xdr:rowOff>57150</xdr:rowOff>
    </xdr:from>
    <xdr:ext cx="6686550" cy="4076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17</xdr:col>
      <xdr:colOff>352425</xdr:colOff>
      <xdr:row>26</xdr:row>
      <xdr:rowOff>114300</xdr:rowOff>
    </xdr:from>
    <xdr:ext cx="6629400" cy="35337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200025</xdr:colOff>
      <xdr:row>242</xdr:row>
      <xdr:rowOff>28575</xdr:rowOff>
    </xdr:from>
    <xdr:ext cx="2686050" cy="1657350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19050</xdr:colOff>
      <xdr:row>251</xdr:row>
      <xdr:rowOff>95250</xdr:rowOff>
    </xdr:from>
    <xdr:ext cx="3057525" cy="1895475"/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"/>
  <sheetViews>
    <sheetView tabSelected="1" workbookViewId="0"/>
  </sheetViews>
  <sheetFormatPr defaultColWidth="14.42578125" defaultRowHeight="15.75" customHeight="1" x14ac:dyDescent="0.2"/>
  <cols>
    <col min="10" max="10" width="15.85546875" customWidth="1"/>
    <col min="11" max="11" width="16.7109375" customWidth="1"/>
    <col min="12" max="12" width="19" customWidth="1"/>
  </cols>
  <sheetData>
    <row r="1" spans="1:26" x14ac:dyDescent="0.2">
      <c r="A1" s="1" t="s">
        <v>0</v>
      </c>
      <c r="B1" s="1">
        <v>800</v>
      </c>
      <c r="D1" s="2" t="s">
        <v>1</v>
      </c>
      <c r="E1" s="2">
        <f>5*10^(-2)</f>
        <v>0.05</v>
      </c>
      <c r="F1" s="2">
        <v>5.0000000000000001E-3</v>
      </c>
    </row>
    <row r="2" spans="1:26" x14ac:dyDescent="0.2">
      <c r="A2" s="2" t="s">
        <v>2</v>
      </c>
      <c r="B2" s="2">
        <v>3.4000000000000002E-2</v>
      </c>
      <c r="C2" s="2">
        <v>5.0000000000000001E-3</v>
      </c>
    </row>
    <row r="4" spans="1:26" x14ac:dyDescent="0.2">
      <c r="A4" s="2" t="s">
        <v>3</v>
      </c>
      <c r="B4" s="3" t="s">
        <v>4</v>
      </c>
      <c r="C4" s="4"/>
      <c r="D4" s="4"/>
      <c r="E4" s="4"/>
      <c r="F4" s="4"/>
      <c r="G4" s="4"/>
      <c r="H4" s="4"/>
      <c r="J4" s="4"/>
      <c r="K4" s="4"/>
      <c r="L4" s="4"/>
    </row>
    <row r="5" spans="1:26" x14ac:dyDescent="0.2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2" t="s">
        <v>12</v>
      </c>
      <c r="J5" s="3" t="s">
        <v>13</v>
      </c>
      <c r="K5" s="3" t="s">
        <v>14</v>
      </c>
      <c r="L5" s="3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</row>
    <row r="6" spans="1:26" x14ac:dyDescent="0.2">
      <c r="A6" s="3" t="s">
        <v>21</v>
      </c>
      <c r="B6" s="2">
        <v>60</v>
      </c>
      <c r="C6" s="2">
        <v>24</v>
      </c>
      <c r="D6" s="2">
        <v>28</v>
      </c>
      <c r="E6" s="5">
        <f t="shared" ref="E6:E7" si="0">SUM(C6:D6)</f>
        <v>52</v>
      </c>
      <c r="F6" s="6">
        <f t="shared" ref="F6:F7" si="1">(AVERAGE((C6/B6),D6/B6))-0.3566666667</f>
        <v>7.6666666633333325E-2</v>
      </c>
      <c r="G6" s="2">
        <v>3.78</v>
      </c>
      <c r="H6" s="6">
        <f t="shared" ref="H6:H7" si="2">LN(2)/G6</f>
        <v>0.18337226998940354</v>
      </c>
      <c r="I6" s="2">
        <f t="shared" ref="I6:I7" si="3">2021-2005</f>
        <v>16</v>
      </c>
      <c r="J6" s="2">
        <v>1</v>
      </c>
      <c r="K6" s="6">
        <f t="shared" ref="K6:K7" si="4">J6*EXP((-H6)*I6)</f>
        <v>5.318619973140605E-2</v>
      </c>
      <c r="L6" s="7">
        <f t="shared" ref="L6:L7" si="5">(F6/(0.9708*N6))*100</f>
        <v>4.0137918732483539E-3</v>
      </c>
      <c r="M6" s="8">
        <f t="shared" ref="M6:M7" si="6">K6*3.7*(10^4)*60</f>
        <v>118073.36340372144</v>
      </c>
      <c r="N6" s="6">
        <f t="shared" ref="N6:N7" si="7">(M6/B6)-0.3566666667</f>
        <v>1967.532723395324</v>
      </c>
      <c r="O6" s="6">
        <f>2*PI()*(1-(E$1/SQRT(E$1^2+B$2^2)))</f>
        <v>1.0874528592589174</v>
      </c>
      <c r="P6" s="6">
        <f>(O6/4*PI())*100</f>
        <v>85.40834784432576</v>
      </c>
      <c r="Q6" s="7">
        <f t="shared" ref="Q6:Q7" si="8">(L6/P$6)*100</f>
        <v>4.6995311050441035E-3</v>
      </c>
    </row>
    <row r="7" spans="1:26" x14ac:dyDescent="0.2">
      <c r="A7" s="9" t="s">
        <v>22</v>
      </c>
      <c r="B7" s="9">
        <v>60</v>
      </c>
      <c r="C7" s="9">
        <v>1183</v>
      </c>
      <c r="D7" s="9">
        <v>1313</v>
      </c>
      <c r="E7" s="10">
        <f t="shared" si="0"/>
        <v>2496</v>
      </c>
      <c r="F7" s="11">
        <f t="shared" si="1"/>
        <v>20.443333333299996</v>
      </c>
      <c r="G7" s="9">
        <v>3.78</v>
      </c>
      <c r="H7" s="11">
        <f t="shared" si="2"/>
        <v>0.18337226998940354</v>
      </c>
      <c r="I7" s="9">
        <f t="shared" si="3"/>
        <v>16</v>
      </c>
      <c r="J7" s="9">
        <v>1</v>
      </c>
      <c r="K7" s="11">
        <f t="shared" si="4"/>
        <v>5.318619973140605E-2</v>
      </c>
      <c r="L7" s="11">
        <f t="shared" si="5"/>
        <v>1.0702863290997771</v>
      </c>
      <c r="M7" s="11">
        <f t="shared" si="6"/>
        <v>118073.36340372144</v>
      </c>
      <c r="N7" s="11">
        <f t="shared" si="7"/>
        <v>1967.532723395324</v>
      </c>
      <c r="O7" s="10"/>
      <c r="P7" s="10"/>
      <c r="Q7" s="11">
        <f t="shared" si="8"/>
        <v>1.2531401860747775</v>
      </c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2" t="s">
        <v>23</v>
      </c>
      <c r="M8" s="6"/>
      <c r="N8" s="6"/>
    </row>
    <row r="9" spans="1:26" x14ac:dyDescent="0.2">
      <c r="B9" s="12">
        <v>0.5</v>
      </c>
      <c r="C9" s="13">
        <f t="shared" ref="C9:E9" si="9">SQRT(C6)</f>
        <v>4.8989794855663558</v>
      </c>
      <c r="D9" s="13">
        <f t="shared" si="9"/>
        <v>5.2915026221291814</v>
      </c>
      <c r="E9" s="13">
        <f t="shared" si="9"/>
        <v>7.2111025509279782</v>
      </c>
      <c r="F9" s="14">
        <f t="shared" ref="F9:F10" si="10">E9/120+0.5*E6/(60^2)</f>
        <v>6.7314743479955377E-2</v>
      </c>
      <c r="I9" s="15">
        <f t="shared" ref="I9:J9" si="11">0.2*I6</f>
        <v>3.2</v>
      </c>
      <c r="J9" s="15">
        <f t="shared" si="11"/>
        <v>0.2</v>
      </c>
      <c r="K9" s="14">
        <f>J9*EXP(-H6*I6)+H6*EXP(-H6*I6)*I9</f>
        <v>4.1846437312225954E-2</v>
      </c>
      <c r="L9" s="14">
        <f t="shared" ref="L9:L10" si="12">(F9/N6+F6*N9/(N6^2))*(100/0.9708)</f>
        <v>3.5241830927884603E-3</v>
      </c>
      <c r="M9" s="14">
        <f t="shared" ref="M9:M10" si="13">K9*3.7*(10^4)*60</f>
        <v>92899.090833141629</v>
      </c>
    </row>
    <row r="10" spans="1:26" x14ac:dyDescent="0.2">
      <c r="A10" s="15"/>
      <c r="B10" s="12">
        <v>0.5</v>
      </c>
      <c r="C10" s="16">
        <f t="shared" ref="C10:D10" si="14">SQRT(C7)</f>
        <v>34.394767043839678</v>
      </c>
      <c r="D10" s="16">
        <f t="shared" si="14"/>
        <v>36.235341863986875</v>
      </c>
      <c r="E10" s="16">
        <f>SUM(C10:D10)</f>
        <v>70.630108907826553</v>
      </c>
      <c r="F10" s="14">
        <f t="shared" si="10"/>
        <v>0.93525090756522133</v>
      </c>
      <c r="G10" s="12" t="s">
        <v>24</v>
      </c>
      <c r="H10" s="12" t="s">
        <v>24</v>
      </c>
      <c r="I10" s="15">
        <f t="shared" ref="I10:J10" si="15">0.2*I7</f>
        <v>3.2</v>
      </c>
      <c r="J10" s="15">
        <f t="shared" si="15"/>
        <v>0.2</v>
      </c>
      <c r="K10" s="14">
        <f>K7*SQRT((J10/J7)^2+(H7*I10)^2)</f>
        <v>3.2972183335370032E-2</v>
      </c>
      <c r="L10" s="14">
        <f t="shared" si="12"/>
        <v>0.7215168057661685</v>
      </c>
      <c r="M10" s="14">
        <f t="shared" si="13"/>
        <v>73198.247004521472</v>
      </c>
      <c r="N10" s="14">
        <f>(M7/(B7^2))*B10+(1/60)*M10</f>
        <v>1236.369861659208</v>
      </c>
      <c r="O10" s="14">
        <f>2*PI()*(ABS((E1^2/((E1^2+B2^2)^(3/2))-(1/SQRT(E1^2+B2^2))))*F1+ABS(E1*B2*C2/((E1^2+B2^2)^(3/2))))</f>
        <v>0.40588106868877</v>
      </c>
      <c r="P10" s="14">
        <f>O10*(100/4*PI())</f>
        <v>31.877824590595353</v>
      </c>
      <c r="Q10" s="14">
        <f>100*((L10/P$6)+(P$10*L7/P$6^2))</f>
        <v>1.3125071078538855</v>
      </c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">
      <c r="N11" s="2" t="s">
        <v>25</v>
      </c>
      <c r="O11" s="14" t="e">
        <f>2*PI()*E2*B3/((E2^2+B3^2)^(3/2))</f>
        <v>#DIV/0!</v>
      </c>
    </row>
    <row r="12" spans="1:26" x14ac:dyDescent="0.2">
      <c r="P12" s="14"/>
    </row>
    <row r="16" spans="1:26" x14ac:dyDescent="0.2">
      <c r="B16" s="3" t="s">
        <v>26</v>
      </c>
      <c r="C16" s="4"/>
      <c r="D16" s="4"/>
      <c r="E16" s="4"/>
      <c r="F16" s="4"/>
      <c r="G16" s="4"/>
      <c r="H16" s="4"/>
      <c r="J16" s="4"/>
      <c r="K16" s="4"/>
      <c r="L16" s="4"/>
    </row>
    <row r="17" spans="1:26" x14ac:dyDescent="0.2"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10</v>
      </c>
      <c r="H17" s="3" t="s">
        <v>27</v>
      </c>
      <c r="I17" s="2" t="s">
        <v>28</v>
      </c>
      <c r="J17" s="3" t="s">
        <v>13</v>
      </c>
      <c r="K17" s="3" t="s">
        <v>14</v>
      </c>
      <c r="L17" s="3" t="s">
        <v>15</v>
      </c>
      <c r="M17" s="2" t="s">
        <v>16</v>
      </c>
      <c r="N17" s="2" t="s">
        <v>17</v>
      </c>
      <c r="O17" s="2" t="s">
        <v>18</v>
      </c>
      <c r="P17" s="2" t="s">
        <v>19</v>
      </c>
      <c r="Q17" s="2" t="s">
        <v>20</v>
      </c>
    </row>
    <row r="18" spans="1:26" x14ac:dyDescent="0.2">
      <c r="A18" s="17" t="s">
        <v>21</v>
      </c>
      <c r="B18" s="17">
        <v>60</v>
      </c>
      <c r="C18" s="17">
        <v>184</v>
      </c>
      <c r="D18" s="17">
        <v>215</v>
      </c>
      <c r="E18" s="18">
        <f t="shared" ref="E18:E21" si="16">SUM(C18:D18)</f>
        <v>399</v>
      </c>
      <c r="F18" s="8">
        <f t="shared" ref="F18:F21" si="17">(AVERAGE((C18/B18),D18/B18))-0.3566666667</f>
        <v>2.9683333333000004</v>
      </c>
      <c r="G18" s="19">
        <v>30.2</v>
      </c>
      <c r="H18" s="8">
        <f t="shared" ref="H18:H21" si="18">LN(2)/G18</f>
        <v>2.2951893396024679E-2</v>
      </c>
      <c r="I18" s="17">
        <f t="shared" ref="I18:I21" si="19">2021-2005</f>
        <v>16</v>
      </c>
      <c r="J18" s="17">
        <v>1</v>
      </c>
      <c r="K18" s="8">
        <f t="shared" ref="K18:K21" si="20">J18*EXP((-H18)*I18)</f>
        <v>0.69265011327727455</v>
      </c>
      <c r="L18" s="20">
        <f t="shared" ref="L18:L21" si="21">(F18/(0.947*N18))*100</f>
        <v>1.2230750321001901E-2</v>
      </c>
      <c r="M18" s="8">
        <f t="shared" ref="M18:M21" si="22">(K18*3.7*10^4)*60</f>
        <v>1537683.2514755495</v>
      </c>
      <c r="N18" s="18">
        <f t="shared" ref="N18:N21" si="23">(M18/B18)-0.3566666667</f>
        <v>25627.697524592459</v>
      </c>
      <c r="O18" s="18"/>
      <c r="P18" s="18"/>
      <c r="Q18" s="8">
        <f t="shared" ref="Q18:Q21" si="24">(L18/P$6)*100</f>
        <v>1.4320321876843881E-2</v>
      </c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3" t="s">
        <v>22</v>
      </c>
      <c r="B19" s="2">
        <v>60</v>
      </c>
      <c r="C19" s="2">
        <v>178</v>
      </c>
      <c r="D19" s="2">
        <v>175</v>
      </c>
      <c r="E19" s="5">
        <f t="shared" si="16"/>
        <v>353</v>
      </c>
      <c r="F19" s="6">
        <f t="shared" si="17"/>
        <v>2.5849999999666666</v>
      </c>
      <c r="G19" s="21">
        <v>30.2</v>
      </c>
      <c r="H19" s="6">
        <f t="shared" si="18"/>
        <v>2.2951893396024679E-2</v>
      </c>
      <c r="I19" s="2">
        <f t="shared" si="19"/>
        <v>16</v>
      </c>
      <c r="J19" s="2">
        <v>1</v>
      </c>
      <c r="K19" s="6">
        <f t="shared" si="20"/>
        <v>0.69265011327727455</v>
      </c>
      <c r="L19" s="22">
        <f t="shared" si="21"/>
        <v>1.0651259824729004E-2</v>
      </c>
      <c r="M19" s="8">
        <f t="shared" si="22"/>
        <v>1537683.2514755495</v>
      </c>
      <c r="N19" s="5">
        <f t="shared" si="23"/>
        <v>25627.697524592459</v>
      </c>
      <c r="Q19" s="6">
        <f t="shared" si="24"/>
        <v>1.2470982162239116E-2</v>
      </c>
    </row>
    <row r="20" spans="1:26" x14ac:dyDescent="0.2">
      <c r="A20" s="44" t="s">
        <v>29</v>
      </c>
      <c r="B20" s="12">
        <v>60</v>
      </c>
      <c r="C20" s="12">
        <v>225</v>
      </c>
      <c r="D20" s="12">
        <v>230</v>
      </c>
      <c r="E20" s="15">
        <f t="shared" si="16"/>
        <v>455</v>
      </c>
      <c r="F20" s="14">
        <f t="shared" si="17"/>
        <v>3.4349999999666672</v>
      </c>
      <c r="G20" s="23">
        <v>30.2</v>
      </c>
      <c r="H20" s="14">
        <f t="shared" si="18"/>
        <v>2.2951893396024679E-2</v>
      </c>
      <c r="I20" s="12">
        <f t="shared" si="19"/>
        <v>16</v>
      </c>
      <c r="J20" s="12">
        <v>1</v>
      </c>
      <c r="K20" s="14">
        <f t="shared" si="20"/>
        <v>0.69265011327727455</v>
      </c>
      <c r="L20" s="24">
        <f t="shared" si="21"/>
        <v>1.4153608316464557E-2</v>
      </c>
      <c r="M20" s="14">
        <f t="shared" si="22"/>
        <v>1537683.2514755495</v>
      </c>
      <c r="N20" s="14">
        <f t="shared" si="23"/>
        <v>25627.697524592459</v>
      </c>
      <c r="O20" s="15"/>
      <c r="P20" s="15"/>
      <c r="Q20" s="14">
        <f t="shared" si="24"/>
        <v>1.6571691964188808E-2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">
      <c r="A21" s="45"/>
      <c r="B21" s="2">
        <v>60</v>
      </c>
      <c r="C21" s="2">
        <v>10326</v>
      </c>
      <c r="D21" s="2">
        <v>10388</v>
      </c>
      <c r="E21" s="5">
        <f t="shared" si="16"/>
        <v>20714</v>
      </c>
      <c r="F21" s="6">
        <f t="shared" si="17"/>
        <v>172.25999999996668</v>
      </c>
      <c r="G21" s="21">
        <v>30.2</v>
      </c>
      <c r="H21" s="6">
        <f t="shared" si="18"/>
        <v>2.2951893396024679E-2</v>
      </c>
      <c r="I21" s="2">
        <f t="shared" si="19"/>
        <v>16</v>
      </c>
      <c r="J21" s="2">
        <v>1</v>
      </c>
      <c r="K21" s="6">
        <f t="shared" si="20"/>
        <v>0.69265011327727455</v>
      </c>
      <c r="L21" s="22">
        <f t="shared" si="21"/>
        <v>0.70978182492499908</v>
      </c>
      <c r="M21" s="8">
        <f t="shared" si="22"/>
        <v>1537683.2514755495</v>
      </c>
      <c r="N21" s="5">
        <f t="shared" si="23"/>
        <v>25627.697524592459</v>
      </c>
      <c r="Q21" s="6">
        <f t="shared" si="24"/>
        <v>0.8310450240984899</v>
      </c>
    </row>
    <row r="22" spans="1:26" x14ac:dyDescent="0.2">
      <c r="A22" s="2" t="s">
        <v>23</v>
      </c>
      <c r="B22" s="12"/>
      <c r="C22" s="16"/>
      <c r="D22" s="16"/>
      <c r="E22" s="16"/>
      <c r="F22" s="14"/>
    </row>
    <row r="23" spans="1:26" x14ac:dyDescent="0.2">
      <c r="B23" s="12">
        <v>0.5</v>
      </c>
      <c r="C23" s="16">
        <f t="shared" ref="C23:D23" si="25">SQRT(C20)</f>
        <v>15</v>
      </c>
      <c r="D23" s="16">
        <f t="shared" si="25"/>
        <v>15.165750888103101</v>
      </c>
      <c r="E23" s="16">
        <f>SUM(C23:D23)</f>
        <v>30.165750888103101</v>
      </c>
      <c r="F23" s="14">
        <f>E23/120+0.5*E20/(60^2)</f>
        <v>0.31457570184530365</v>
      </c>
      <c r="G23" s="12" t="s">
        <v>24</v>
      </c>
      <c r="H23" s="12" t="s">
        <v>24</v>
      </c>
      <c r="I23" s="15">
        <f t="shared" ref="I23:J23" si="26">0.2*I20</f>
        <v>3.2</v>
      </c>
      <c r="J23" s="15">
        <f t="shared" si="26"/>
        <v>0.2</v>
      </c>
      <c r="K23" s="14">
        <f>K20*SQRT((J23/J20)^2+(H20*I23)^2)</f>
        <v>0.14757564295889405</v>
      </c>
      <c r="L23" s="24">
        <f>(F23/N20+F20*N23/(N20^2))*(100/0.9708)</f>
        <v>4.436189116669916E-3</v>
      </c>
      <c r="M23" s="14">
        <f>K23*3.7*(10^4)*60</f>
        <v>327617.9273687448</v>
      </c>
      <c r="N23" s="14">
        <f>(M20/(B20^2))+(1/60)*M23</f>
        <v>5887.4330260000661</v>
      </c>
      <c r="O23" s="14"/>
      <c r="P23" s="15"/>
      <c r="Q23" s="14">
        <f>100*((L23/P$6)+(P$10*L20/P$6^2))</f>
        <v>1.1379313917209206E-2</v>
      </c>
    </row>
  </sheetData>
  <mergeCells count="1">
    <mergeCell ref="A20:A21"/>
  </mergeCells>
  <conditionalFormatting sqref="G14">
    <cfRule type="notContainsBlanks" dxfId="1" priority="1">
      <formula>LEN(TRIM(G14))&gt;0</formula>
    </cfRule>
  </conditionalFormatting>
  <conditionalFormatting sqref="G14">
    <cfRule type="notContainsBlanks" dxfId="0" priority="2">
      <formula>LEN(TRIM(G14))&gt;0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4.42578125" defaultRowHeight="15.75" customHeight="1" x14ac:dyDescent="0.2"/>
  <cols>
    <col min="1" max="6" width="14.42578125" customWidth="1"/>
    <col min="9" max="9" width="20.42578125" customWidth="1"/>
    <col min="16" max="16" width="17.85546875" customWidth="1"/>
    <col min="17" max="17" width="18.5703125" customWidth="1"/>
  </cols>
  <sheetData>
    <row r="1" spans="1:19" ht="12.75" x14ac:dyDescent="0.2"/>
    <row r="2" spans="1:19" ht="12.75" x14ac:dyDescent="0.2"/>
    <row r="3" spans="1:19" ht="12.75" x14ac:dyDescent="0.2">
      <c r="B3" s="25" t="s">
        <v>30</v>
      </c>
      <c r="S3" s="2" t="s">
        <v>31</v>
      </c>
    </row>
    <row r="4" spans="1:19" ht="12.75" x14ac:dyDescent="0.2"/>
    <row r="5" spans="1:19" ht="12.75" x14ac:dyDescent="0.2">
      <c r="A5" s="25" t="s">
        <v>32</v>
      </c>
      <c r="B5" s="26" t="s">
        <v>33</v>
      </c>
      <c r="C5" s="26" t="s">
        <v>34</v>
      </c>
      <c r="D5" s="26" t="s">
        <v>6</v>
      </c>
      <c r="E5" s="26" t="s">
        <v>35</v>
      </c>
      <c r="F5" s="26" t="s">
        <v>7</v>
      </c>
      <c r="G5" s="26" t="s">
        <v>36</v>
      </c>
      <c r="H5" s="26" t="s">
        <v>37</v>
      </c>
      <c r="I5" s="26" t="s">
        <v>38</v>
      </c>
      <c r="J5" s="26" t="s">
        <v>39</v>
      </c>
      <c r="K5" s="26" t="s">
        <v>40</v>
      </c>
      <c r="L5" s="26" t="s">
        <v>41</v>
      </c>
      <c r="N5" s="25" t="s">
        <v>34</v>
      </c>
      <c r="O5" s="25" t="s">
        <v>33</v>
      </c>
      <c r="P5" s="25" t="s">
        <v>40</v>
      </c>
      <c r="Q5" s="25" t="s">
        <v>41</v>
      </c>
    </row>
    <row r="6" spans="1:19" ht="12.75" x14ac:dyDescent="0.2">
      <c r="A6" s="25">
        <v>0.5</v>
      </c>
      <c r="B6" s="25">
        <f t="shared" ref="B6:B18" si="0">A6*1000</f>
        <v>500</v>
      </c>
      <c r="C6" s="25">
        <f t="shared" ref="C6:C18" si="1">0.01*1000</f>
        <v>10</v>
      </c>
      <c r="D6" s="25">
        <v>1170</v>
      </c>
      <c r="E6" s="25">
        <f t="shared" ref="E6:E18" si="2">SQRT(D6)</f>
        <v>34.205262752974143</v>
      </c>
      <c r="F6" s="25">
        <v>1162</v>
      </c>
      <c r="G6" s="25">
        <f t="shared" ref="G6:G17" si="3">SQRT(F6)</f>
        <v>34.08812109811862</v>
      </c>
      <c r="H6" s="25">
        <f t="shared" ref="H6:I6" si="4">D6+F6</f>
        <v>2332</v>
      </c>
      <c r="I6" s="25">
        <f t="shared" si="4"/>
        <v>68.293383851092756</v>
      </c>
      <c r="J6" s="25">
        <f t="shared" ref="J6:J18" si="5">SQRT(H6)</f>
        <v>48.290785870598548</v>
      </c>
      <c r="K6" s="25">
        <f t="shared" ref="K6:K17" si="6">H6/120</f>
        <v>19.433333333333334</v>
      </c>
      <c r="L6" s="25">
        <f t="shared" ref="L6:L17" si="7">J6/120</f>
        <v>0.40242321558832123</v>
      </c>
      <c r="N6" s="25">
        <f t="shared" ref="N6:N18" si="8">C6</f>
        <v>10</v>
      </c>
      <c r="O6" s="25">
        <f t="shared" ref="O6:O18" si="9">B6</f>
        <v>500</v>
      </c>
      <c r="P6" s="25">
        <f t="shared" ref="P6:Q6" si="10">K6</f>
        <v>19.433333333333334</v>
      </c>
      <c r="Q6" s="25">
        <f t="shared" si="10"/>
        <v>0.40242321558832123</v>
      </c>
    </row>
    <row r="7" spans="1:19" ht="12.75" x14ac:dyDescent="0.2">
      <c r="A7" s="25">
        <v>0.45</v>
      </c>
      <c r="B7" s="25">
        <f t="shared" si="0"/>
        <v>450</v>
      </c>
      <c r="C7" s="25">
        <f t="shared" si="1"/>
        <v>10</v>
      </c>
      <c r="D7" s="25">
        <v>1065</v>
      </c>
      <c r="E7" s="25">
        <f t="shared" si="2"/>
        <v>32.634337744161442</v>
      </c>
      <c r="F7" s="25">
        <v>1077</v>
      </c>
      <c r="G7" s="25">
        <f t="shared" si="3"/>
        <v>32.817678162843876</v>
      </c>
      <c r="H7" s="25">
        <f t="shared" ref="H7:I7" si="11">D7+F7</f>
        <v>2142</v>
      </c>
      <c r="I7" s="25">
        <f t="shared" si="11"/>
        <v>65.452015907005318</v>
      </c>
      <c r="J7" s="25">
        <f t="shared" si="5"/>
        <v>46.281745861624536</v>
      </c>
      <c r="K7" s="25">
        <f t="shared" si="6"/>
        <v>17.850000000000001</v>
      </c>
      <c r="L7" s="25">
        <f t="shared" si="7"/>
        <v>0.38568121551353779</v>
      </c>
      <c r="N7" s="25">
        <f t="shared" si="8"/>
        <v>10</v>
      </c>
      <c r="O7" s="25">
        <f t="shared" si="9"/>
        <v>450</v>
      </c>
      <c r="P7" s="25">
        <f t="shared" ref="P7:Q7" si="12">K7</f>
        <v>17.850000000000001</v>
      </c>
      <c r="Q7" s="25">
        <f t="shared" si="12"/>
        <v>0.38568121551353779</v>
      </c>
    </row>
    <row r="8" spans="1:19" ht="12.75" x14ac:dyDescent="0.2">
      <c r="A8" s="25">
        <v>0.4</v>
      </c>
      <c r="B8" s="25">
        <f t="shared" si="0"/>
        <v>400</v>
      </c>
      <c r="C8" s="25">
        <f t="shared" si="1"/>
        <v>10</v>
      </c>
      <c r="D8" s="25">
        <v>969</v>
      </c>
      <c r="E8" s="25">
        <f t="shared" si="2"/>
        <v>31.128764832546761</v>
      </c>
      <c r="F8" s="25">
        <v>967</v>
      </c>
      <c r="G8" s="25">
        <f t="shared" si="3"/>
        <v>31.096623610932426</v>
      </c>
      <c r="H8" s="25">
        <f t="shared" ref="H8:I8" si="13">D8+F8</f>
        <v>1936</v>
      </c>
      <c r="I8" s="25">
        <f t="shared" si="13"/>
        <v>62.22538844347919</v>
      </c>
      <c r="J8" s="25">
        <f t="shared" si="5"/>
        <v>44</v>
      </c>
      <c r="K8" s="25">
        <f t="shared" si="6"/>
        <v>16.133333333333333</v>
      </c>
      <c r="L8" s="25">
        <f t="shared" si="7"/>
        <v>0.36666666666666664</v>
      </c>
      <c r="N8" s="25">
        <f t="shared" si="8"/>
        <v>10</v>
      </c>
      <c r="O8" s="25">
        <f t="shared" si="9"/>
        <v>400</v>
      </c>
      <c r="P8" s="25">
        <f t="shared" ref="P8:Q8" si="14">K8</f>
        <v>16.133333333333333</v>
      </c>
      <c r="Q8" s="25">
        <f t="shared" si="14"/>
        <v>0.36666666666666664</v>
      </c>
    </row>
    <row r="9" spans="1:19" ht="12.75" x14ac:dyDescent="0.2">
      <c r="A9" s="25">
        <v>0.35</v>
      </c>
      <c r="B9" s="25">
        <f t="shared" si="0"/>
        <v>350</v>
      </c>
      <c r="C9" s="25">
        <f t="shared" si="1"/>
        <v>10</v>
      </c>
      <c r="D9" s="25">
        <v>0</v>
      </c>
      <c r="E9" s="25">
        <f t="shared" si="2"/>
        <v>0</v>
      </c>
      <c r="F9" s="25">
        <v>0</v>
      </c>
      <c r="G9" s="25">
        <f t="shared" si="3"/>
        <v>0</v>
      </c>
      <c r="H9" s="25">
        <f t="shared" ref="H9:I9" si="15">D9+F9</f>
        <v>0</v>
      </c>
      <c r="I9" s="25">
        <f t="shared" si="15"/>
        <v>0</v>
      </c>
      <c r="J9" s="25">
        <f t="shared" si="5"/>
        <v>0</v>
      </c>
      <c r="K9" s="25">
        <f t="shared" si="6"/>
        <v>0</v>
      </c>
      <c r="L9" s="25">
        <f t="shared" si="7"/>
        <v>0</v>
      </c>
      <c r="N9" s="25">
        <f t="shared" si="8"/>
        <v>10</v>
      </c>
      <c r="O9" s="25">
        <f t="shared" si="9"/>
        <v>350</v>
      </c>
      <c r="P9" s="25">
        <f t="shared" ref="P9:Q9" si="16">K9</f>
        <v>0</v>
      </c>
      <c r="Q9" s="25">
        <f t="shared" si="16"/>
        <v>0</v>
      </c>
    </row>
    <row r="10" spans="1:19" ht="12.75" x14ac:dyDescent="0.2">
      <c r="A10" s="25">
        <v>0.38</v>
      </c>
      <c r="B10" s="25">
        <f t="shared" si="0"/>
        <v>380</v>
      </c>
      <c r="C10" s="25">
        <f t="shared" si="1"/>
        <v>10</v>
      </c>
      <c r="D10" s="25">
        <v>0</v>
      </c>
      <c r="E10" s="25">
        <f t="shared" si="2"/>
        <v>0</v>
      </c>
      <c r="F10" s="25">
        <v>0</v>
      </c>
      <c r="G10" s="25">
        <f t="shared" si="3"/>
        <v>0</v>
      </c>
      <c r="H10" s="25">
        <f t="shared" ref="H10:I10" si="17">D10+F10</f>
        <v>0</v>
      </c>
      <c r="I10" s="25">
        <f t="shared" si="17"/>
        <v>0</v>
      </c>
      <c r="J10" s="25">
        <f t="shared" si="5"/>
        <v>0</v>
      </c>
      <c r="K10" s="25">
        <f t="shared" si="6"/>
        <v>0</v>
      </c>
      <c r="L10" s="25">
        <f t="shared" si="7"/>
        <v>0</v>
      </c>
      <c r="N10" s="25">
        <f t="shared" si="8"/>
        <v>10</v>
      </c>
      <c r="O10" s="25">
        <f t="shared" si="9"/>
        <v>380</v>
      </c>
      <c r="P10" s="25">
        <f t="shared" ref="P10:Q10" si="18">K10</f>
        <v>0</v>
      </c>
      <c r="Q10" s="25">
        <f t="shared" si="18"/>
        <v>0</v>
      </c>
    </row>
    <row r="11" spans="1:19" ht="12.75" x14ac:dyDescent="0.2">
      <c r="A11" s="25">
        <v>0.39</v>
      </c>
      <c r="B11" s="25">
        <f t="shared" si="0"/>
        <v>390</v>
      </c>
      <c r="C11" s="25">
        <f t="shared" si="1"/>
        <v>10</v>
      </c>
      <c r="D11" s="25">
        <v>904</v>
      </c>
      <c r="E11" s="25">
        <f t="shared" si="2"/>
        <v>30.066592756745816</v>
      </c>
      <c r="F11" s="25">
        <v>901</v>
      </c>
      <c r="G11" s="25">
        <f t="shared" si="3"/>
        <v>30.016662039607269</v>
      </c>
      <c r="H11" s="25">
        <f t="shared" ref="H11:I11" si="19">D11+F11</f>
        <v>1805</v>
      </c>
      <c r="I11" s="25">
        <f t="shared" si="19"/>
        <v>60.083254796353089</v>
      </c>
      <c r="J11" s="25">
        <f t="shared" si="5"/>
        <v>42.485291572496003</v>
      </c>
      <c r="K11" s="25">
        <f t="shared" si="6"/>
        <v>15.041666666666666</v>
      </c>
      <c r="L11" s="25">
        <f t="shared" si="7"/>
        <v>0.3540440964374667</v>
      </c>
      <c r="N11" s="25">
        <f t="shared" si="8"/>
        <v>10</v>
      </c>
      <c r="O11" s="25">
        <f t="shared" si="9"/>
        <v>390</v>
      </c>
      <c r="P11" s="25">
        <f t="shared" ref="P11:Q11" si="20">K11</f>
        <v>15.041666666666666</v>
      </c>
      <c r="Q11" s="25">
        <f t="shared" si="20"/>
        <v>0.3540440964374667</v>
      </c>
    </row>
    <row r="12" spans="1:19" ht="12.75" x14ac:dyDescent="0.2">
      <c r="A12" s="25">
        <v>0.65</v>
      </c>
      <c r="B12" s="25">
        <f t="shared" si="0"/>
        <v>650</v>
      </c>
      <c r="C12" s="25">
        <f t="shared" si="1"/>
        <v>10</v>
      </c>
      <c r="D12" s="25">
        <v>1200</v>
      </c>
      <c r="E12" s="25">
        <f t="shared" si="2"/>
        <v>34.641016151377549</v>
      </c>
      <c r="F12" s="25">
        <v>1197</v>
      </c>
      <c r="G12" s="25">
        <f t="shared" si="3"/>
        <v>34.597687784012386</v>
      </c>
      <c r="H12" s="25">
        <f t="shared" ref="H12:I12" si="21">D12+F12</f>
        <v>2397</v>
      </c>
      <c r="I12" s="25">
        <f t="shared" si="21"/>
        <v>69.238703935389935</v>
      </c>
      <c r="J12" s="25">
        <f t="shared" si="5"/>
        <v>48.959166659574592</v>
      </c>
      <c r="K12" s="25">
        <f t="shared" si="6"/>
        <v>19.975000000000001</v>
      </c>
      <c r="L12" s="25">
        <f t="shared" si="7"/>
        <v>0.40799305549645493</v>
      </c>
      <c r="N12" s="25">
        <f t="shared" si="8"/>
        <v>10</v>
      </c>
      <c r="O12" s="25">
        <f t="shared" si="9"/>
        <v>650</v>
      </c>
      <c r="P12" s="25">
        <f t="shared" ref="P12:Q12" si="22">K12</f>
        <v>19.975000000000001</v>
      </c>
      <c r="Q12" s="25">
        <f t="shared" si="22"/>
        <v>0.40799305549645493</v>
      </c>
    </row>
    <row r="13" spans="1:19" ht="12.75" x14ac:dyDescent="0.2">
      <c r="A13" s="25">
        <v>0.8</v>
      </c>
      <c r="B13" s="25">
        <f t="shared" si="0"/>
        <v>800</v>
      </c>
      <c r="C13" s="25">
        <f t="shared" si="1"/>
        <v>10</v>
      </c>
      <c r="D13" s="25">
        <v>1183</v>
      </c>
      <c r="E13" s="25">
        <f t="shared" si="2"/>
        <v>34.394767043839678</v>
      </c>
      <c r="F13" s="25">
        <v>1313</v>
      </c>
      <c r="G13" s="25">
        <f t="shared" si="3"/>
        <v>36.235341863986875</v>
      </c>
      <c r="H13" s="25">
        <f t="shared" ref="H13:I13" si="23">D13+F13</f>
        <v>2496</v>
      </c>
      <c r="I13" s="25">
        <f t="shared" si="23"/>
        <v>70.630108907826553</v>
      </c>
      <c r="J13" s="25">
        <f t="shared" si="5"/>
        <v>49.959983987187186</v>
      </c>
      <c r="K13" s="25">
        <f t="shared" si="6"/>
        <v>20.8</v>
      </c>
      <c r="L13" s="25">
        <f t="shared" si="7"/>
        <v>0.41633319989322654</v>
      </c>
      <c r="N13" s="25">
        <f t="shared" si="8"/>
        <v>10</v>
      </c>
      <c r="O13" s="25">
        <f t="shared" si="9"/>
        <v>800</v>
      </c>
      <c r="P13" s="25">
        <f t="shared" ref="P13:Q13" si="24">K13</f>
        <v>20.8</v>
      </c>
      <c r="Q13" s="25">
        <f t="shared" si="24"/>
        <v>0.41633319989322654</v>
      </c>
    </row>
    <row r="14" spans="1:19" ht="12.75" x14ac:dyDescent="0.2">
      <c r="A14" s="25">
        <v>0.95</v>
      </c>
      <c r="B14" s="25">
        <f t="shared" si="0"/>
        <v>950</v>
      </c>
      <c r="C14" s="25">
        <f t="shared" si="1"/>
        <v>10</v>
      </c>
      <c r="D14" s="25">
        <v>1228</v>
      </c>
      <c r="E14" s="25">
        <f t="shared" si="2"/>
        <v>35.042830935870462</v>
      </c>
      <c r="F14" s="25">
        <v>1177</v>
      </c>
      <c r="G14" s="25">
        <f t="shared" si="3"/>
        <v>34.307433596816885</v>
      </c>
      <c r="H14" s="25">
        <f t="shared" ref="H14:I14" si="25">D14+F14</f>
        <v>2405</v>
      </c>
      <c r="I14" s="25">
        <f t="shared" si="25"/>
        <v>69.350264532687348</v>
      </c>
      <c r="J14" s="25">
        <f t="shared" si="5"/>
        <v>49.040799340956916</v>
      </c>
      <c r="K14" s="25">
        <f t="shared" si="6"/>
        <v>20.041666666666668</v>
      </c>
      <c r="L14" s="25">
        <f t="shared" si="7"/>
        <v>0.40867332784130761</v>
      </c>
      <c r="N14" s="25">
        <f t="shared" si="8"/>
        <v>10</v>
      </c>
      <c r="O14" s="25">
        <f t="shared" si="9"/>
        <v>950</v>
      </c>
      <c r="P14" s="25">
        <f t="shared" ref="P14:Q14" si="26">K14</f>
        <v>20.041666666666668</v>
      </c>
      <c r="Q14" s="25">
        <f t="shared" si="26"/>
        <v>0.40867332784130761</v>
      </c>
    </row>
    <row r="15" spans="1:19" ht="12.75" x14ac:dyDescent="0.2">
      <c r="A15" s="25">
        <v>1.1000000000000001</v>
      </c>
      <c r="B15" s="25">
        <f t="shared" si="0"/>
        <v>1100</v>
      </c>
      <c r="C15" s="25">
        <f t="shared" si="1"/>
        <v>10</v>
      </c>
      <c r="D15" s="25">
        <v>1198</v>
      </c>
      <c r="E15" s="25">
        <f t="shared" si="2"/>
        <v>34.612136599753562</v>
      </c>
      <c r="F15" s="25">
        <v>1179</v>
      </c>
      <c r="G15" s="25">
        <f t="shared" si="3"/>
        <v>34.336569426778794</v>
      </c>
      <c r="H15" s="25">
        <f t="shared" ref="H15:I15" si="27">D15+F15</f>
        <v>2377</v>
      </c>
      <c r="I15" s="25">
        <f t="shared" si="27"/>
        <v>68.948706026532363</v>
      </c>
      <c r="J15" s="25">
        <f t="shared" si="5"/>
        <v>48.754486972995622</v>
      </c>
      <c r="K15" s="25">
        <f t="shared" si="6"/>
        <v>19.808333333333334</v>
      </c>
      <c r="L15" s="25">
        <f t="shared" si="7"/>
        <v>0.40628739144163017</v>
      </c>
      <c r="N15" s="25">
        <f t="shared" si="8"/>
        <v>10</v>
      </c>
      <c r="O15" s="25">
        <f t="shared" si="9"/>
        <v>1100</v>
      </c>
      <c r="P15" s="25">
        <f t="shared" ref="P15:Q15" si="28">K15</f>
        <v>19.808333333333334</v>
      </c>
      <c r="Q15" s="25">
        <f t="shared" si="28"/>
        <v>0.40628739144163017</v>
      </c>
    </row>
    <row r="16" spans="1:19" ht="12.75" x14ac:dyDescent="0.2">
      <c r="A16" s="25">
        <v>1.25</v>
      </c>
      <c r="B16" s="25">
        <f t="shared" si="0"/>
        <v>1250</v>
      </c>
      <c r="C16" s="25">
        <f t="shared" si="1"/>
        <v>10</v>
      </c>
      <c r="D16" s="25">
        <v>1213</v>
      </c>
      <c r="E16" s="25">
        <f t="shared" si="2"/>
        <v>34.828149534535996</v>
      </c>
      <c r="F16" s="25">
        <v>1238</v>
      </c>
      <c r="G16" s="25">
        <f t="shared" si="3"/>
        <v>35.185224171518364</v>
      </c>
      <c r="H16" s="25">
        <f t="shared" ref="H16:I16" si="29">D16+F16</f>
        <v>2451</v>
      </c>
      <c r="I16" s="25">
        <f t="shared" si="29"/>
        <v>70.013373706054352</v>
      </c>
      <c r="J16" s="25">
        <f t="shared" si="5"/>
        <v>49.507575177946251</v>
      </c>
      <c r="K16" s="25">
        <f t="shared" si="6"/>
        <v>20.425000000000001</v>
      </c>
      <c r="L16" s="25">
        <f t="shared" si="7"/>
        <v>0.4125631264828854</v>
      </c>
      <c r="N16" s="25">
        <f t="shared" si="8"/>
        <v>10</v>
      </c>
      <c r="O16" s="25">
        <f t="shared" si="9"/>
        <v>1250</v>
      </c>
      <c r="P16" s="25">
        <f t="shared" ref="P16:Q16" si="30">K16</f>
        <v>20.425000000000001</v>
      </c>
      <c r="Q16" s="25">
        <f t="shared" si="30"/>
        <v>0.4125631264828854</v>
      </c>
    </row>
    <row r="17" spans="1:17" ht="12.75" x14ac:dyDescent="0.2">
      <c r="A17" s="25">
        <v>1.65</v>
      </c>
      <c r="B17" s="25">
        <f t="shared" si="0"/>
        <v>1650</v>
      </c>
      <c r="C17" s="25">
        <f t="shared" si="1"/>
        <v>10</v>
      </c>
      <c r="D17" s="25">
        <v>1565</v>
      </c>
      <c r="E17" s="25">
        <f t="shared" si="2"/>
        <v>39.560080889704963</v>
      </c>
      <c r="F17" s="25">
        <v>1620</v>
      </c>
      <c r="G17" s="25">
        <f t="shared" si="3"/>
        <v>40.249223594996216</v>
      </c>
      <c r="H17" s="25">
        <f t="shared" ref="H17:I17" si="31">D17+F17</f>
        <v>3185</v>
      </c>
      <c r="I17" s="25">
        <f t="shared" si="31"/>
        <v>79.809304484701187</v>
      </c>
      <c r="J17" s="25">
        <f t="shared" si="5"/>
        <v>56.435804238089851</v>
      </c>
      <c r="K17" s="25">
        <f t="shared" si="6"/>
        <v>26.541666666666668</v>
      </c>
      <c r="L17" s="25">
        <f t="shared" si="7"/>
        <v>0.47029836865074875</v>
      </c>
      <c r="N17" s="25">
        <f t="shared" si="8"/>
        <v>10</v>
      </c>
      <c r="O17" s="25">
        <f t="shared" si="9"/>
        <v>1650</v>
      </c>
      <c r="P17" s="25">
        <f t="shared" ref="P17:Q17" si="32">K17</f>
        <v>26.541666666666668</v>
      </c>
      <c r="Q17" s="25">
        <f t="shared" si="32"/>
        <v>0.47029836865074875</v>
      </c>
    </row>
    <row r="18" spans="1:17" ht="12.75" x14ac:dyDescent="0.2">
      <c r="A18" s="25">
        <v>1.78</v>
      </c>
      <c r="B18" s="25">
        <f t="shared" si="0"/>
        <v>1780</v>
      </c>
      <c r="C18" s="25">
        <f t="shared" si="1"/>
        <v>10</v>
      </c>
      <c r="D18" s="25">
        <v>3053</v>
      </c>
      <c r="E18" s="25">
        <f t="shared" si="2"/>
        <v>55.253959134165221</v>
      </c>
      <c r="F18" s="25" t="s">
        <v>24</v>
      </c>
      <c r="G18" s="25" t="s">
        <v>24</v>
      </c>
      <c r="H18" s="25">
        <f t="shared" ref="H18:I18" si="33">D18</f>
        <v>3053</v>
      </c>
      <c r="I18" s="25">
        <f t="shared" si="33"/>
        <v>55.253959134165221</v>
      </c>
      <c r="J18" s="25">
        <f t="shared" si="5"/>
        <v>55.253959134165221</v>
      </c>
      <c r="K18" s="25">
        <f>H18/60</f>
        <v>50.883333333333333</v>
      </c>
      <c r="L18" s="25">
        <f>J18/60</f>
        <v>0.92089931890275367</v>
      </c>
      <c r="N18" s="25">
        <f t="shared" si="8"/>
        <v>10</v>
      </c>
      <c r="O18" s="25">
        <f t="shared" si="9"/>
        <v>1780</v>
      </c>
      <c r="P18" s="25">
        <f t="shared" ref="P18:Q18" si="34">K18</f>
        <v>50.883333333333333</v>
      </c>
      <c r="Q18" s="25">
        <f t="shared" si="34"/>
        <v>0.92089931890275367</v>
      </c>
    </row>
    <row r="19" spans="1:17" ht="12.75" x14ac:dyDescent="0.2"/>
    <row r="20" spans="1:17" ht="12.75" x14ac:dyDescent="0.2"/>
    <row r="21" spans="1:17" ht="12.75" x14ac:dyDescent="0.2"/>
    <row r="22" spans="1:17" ht="12.75" x14ac:dyDescent="0.2"/>
    <row r="23" spans="1:17" ht="12.75" x14ac:dyDescent="0.2"/>
    <row r="24" spans="1:17" ht="12.75" x14ac:dyDescent="0.2"/>
    <row r="25" spans="1:17" ht="15.75" customHeight="1" x14ac:dyDescent="0.2">
      <c r="N25" s="5" t="s">
        <v>42</v>
      </c>
    </row>
    <row r="26" spans="1:17" ht="15.75" customHeight="1" x14ac:dyDescent="0.2">
      <c r="N26" s="27" t="s">
        <v>34</v>
      </c>
      <c r="O26" s="27" t="s">
        <v>33</v>
      </c>
      <c r="P26" s="27" t="s">
        <v>40</v>
      </c>
      <c r="Q26" s="27" t="s">
        <v>41</v>
      </c>
    </row>
    <row r="27" spans="1:17" ht="15.75" customHeight="1" x14ac:dyDescent="0.2">
      <c r="N27" s="5">
        <f t="shared" ref="N27:Q27" si="35">N6</f>
        <v>10</v>
      </c>
      <c r="O27" s="5">
        <f t="shared" si="35"/>
        <v>500</v>
      </c>
      <c r="P27" s="5">
        <f t="shared" si="35"/>
        <v>19.433333333333334</v>
      </c>
      <c r="Q27" s="5">
        <f t="shared" si="35"/>
        <v>0.40242321558832123</v>
      </c>
    </row>
    <row r="28" spans="1:17" ht="15.75" customHeight="1" x14ac:dyDescent="0.2">
      <c r="N28" s="5">
        <f t="shared" ref="N28:Q28" si="36">N12</f>
        <v>10</v>
      </c>
      <c r="O28" s="5">
        <f t="shared" si="36"/>
        <v>650</v>
      </c>
      <c r="P28" s="5">
        <f t="shared" si="36"/>
        <v>19.975000000000001</v>
      </c>
      <c r="Q28" s="5">
        <f t="shared" si="36"/>
        <v>0.40799305549645493</v>
      </c>
    </row>
    <row r="29" spans="1:17" ht="15.75" customHeight="1" x14ac:dyDescent="0.2">
      <c r="N29" s="5">
        <f t="shared" ref="N29:Q29" si="37">N13</f>
        <v>10</v>
      </c>
      <c r="O29" s="5">
        <f t="shared" si="37"/>
        <v>800</v>
      </c>
      <c r="P29" s="5">
        <f t="shared" si="37"/>
        <v>20.8</v>
      </c>
      <c r="Q29" s="5">
        <f t="shared" si="37"/>
        <v>0.41633319989322654</v>
      </c>
    </row>
    <row r="30" spans="1:17" ht="15.75" customHeight="1" x14ac:dyDescent="0.2">
      <c r="N30" s="5">
        <f t="shared" ref="N30:Q30" si="38">N14</f>
        <v>10</v>
      </c>
      <c r="O30" s="5">
        <f t="shared" si="38"/>
        <v>950</v>
      </c>
      <c r="P30" s="5">
        <f t="shared" si="38"/>
        <v>20.041666666666668</v>
      </c>
      <c r="Q30" s="5">
        <f t="shared" si="38"/>
        <v>0.40867332784130761</v>
      </c>
    </row>
    <row r="31" spans="1:17" ht="15.75" customHeight="1" x14ac:dyDescent="0.2">
      <c r="N31" s="5">
        <f t="shared" ref="N31:Q31" si="39">N15</f>
        <v>10</v>
      </c>
      <c r="O31" s="5">
        <f t="shared" si="39"/>
        <v>1100</v>
      </c>
      <c r="P31" s="5">
        <f t="shared" si="39"/>
        <v>19.808333333333334</v>
      </c>
      <c r="Q31" s="5">
        <f t="shared" si="39"/>
        <v>0.40628739144163017</v>
      </c>
    </row>
    <row r="32" spans="1:17" ht="15.75" customHeight="1" x14ac:dyDescent="0.2">
      <c r="N32" s="5">
        <f t="shared" ref="N32:Q32" si="40">N16</f>
        <v>10</v>
      </c>
      <c r="O32" s="5">
        <f t="shared" si="40"/>
        <v>1250</v>
      </c>
      <c r="P32" s="5">
        <f t="shared" si="40"/>
        <v>20.425000000000001</v>
      </c>
      <c r="Q32" s="5">
        <f t="shared" si="40"/>
        <v>0.4125631264828854</v>
      </c>
    </row>
    <row r="33" spans="13:23" ht="12.75" x14ac:dyDescent="0.2"/>
    <row r="34" spans="13:23" ht="12.75" x14ac:dyDescent="0.2"/>
    <row r="35" spans="13:23" ht="15.75" customHeight="1" x14ac:dyDescent="0.2">
      <c r="N35" s="5" t="s">
        <v>43</v>
      </c>
      <c r="Q35" s="28" t="s">
        <v>44</v>
      </c>
    </row>
    <row r="36" spans="13:23" ht="15.75" customHeight="1" x14ac:dyDescent="0.2">
      <c r="Q36" s="5">
        <f>AVERAGE(P27:P32)</f>
        <v>20.080555555555556</v>
      </c>
    </row>
    <row r="37" spans="13:23" ht="15.75" customHeight="1" x14ac:dyDescent="0.2">
      <c r="N37" s="29">
        <f t="array" ref="N37:O41">LINEST(P27:P32,O27:O32,TRUE,TRUE)</f>
        <v>7.0476190476190465E-4</v>
      </c>
      <c r="O37" s="29">
        <v>19.463888888888889</v>
      </c>
      <c r="Q37" s="5">
        <f>AVERAGE(Q27:Q32)</f>
        <v>0.40904555279063765</v>
      </c>
    </row>
    <row r="38" spans="13:23" ht="15.75" customHeight="1" x14ac:dyDescent="0.2">
      <c r="N38" s="29">
        <v>7.7514022062850842E-4</v>
      </c>
      <c r="O38" s="29">
        <v>0.70671791622254454</v>
      </c>
    </row>
    <row r="39" spans="13:23" ht="15.75" customHeight="1" x14ac:dyDescent="0.2">
      <c r="N39" s="5">
        <v>0.17126871506762026</v>
      </c>
      <c r="O39" s="5">
        <v>0.48639662816900781</v>
      </c>
    </row>
    <row r="40" spans="13:23" ht="15.75" customHeight="1" x14ac:dyDescent="0.2">
      <c r="N40" s="5">
        <v>0.82665499990914382</v>
      </c>
      <c r="O40" s="5">
        <v>4</v>
      </c>
    </row>
    <row r="41" spans="13:23" ht="15.75" customHeight="1" x14ac:dyDescent="0.2">
      <c r="N41" s="5">
        <v>0.19557142857142851</v>
      </c>
      <c r="O41" s="5">
        <v>0.94632671957672021</v>
      </c>
    </row>
    <row r="42" spans="13:23" ht="12.75" x14ac:dyDescent="0.2"/>
    <row r="43" spans="13:23" ht="12.75" x14ac:dyDescent="0.2"/>
    <row r="44" spans="13:23" ht="12.75" x14ac:dyDescent="0.2"/>
    <row r="45" spans="13:23" ht="15.75" customHeight="1" x14ac:dyDescent="0.2">
      <c r="N45" s="5" t="s">
        <v>45</v>
      </c>
    </row>
    <row r="46" spans="13:23" ht="15.75" customHeight="1" x14ac:dyDescent="0.2">
      <c r="M46" s="30" t="s">
        <v>33</v>
      </c>
      <c r="N46" s="31" t="s">
        <v>46</v>
      </c>
      <c r="O46" s="31" t="s">
        <v>47</v>
      </c>
      <c r="P46" s="31" t="s">
        <v>48</v>
      </c>
      <c r="Q46" s="31" t="s">
        <v>49</v>
      </c>
      <c r="R46" s="31" t="s">
        <v>50</v>
      </c>
      <c r="S46" s="31" t="s">
        <v>51</v>
      </c>
      <c r="T46" s="31" t="s">
        <v>52</v>
      </c>
      <c r="U46" s="31" t="s">
        <v>53</v>
      </c>
      <c r="V46" s="32" t="s">
        <v>54</v>
      </c>
      <c r="W46" s="32" t="s">
        <v>53</v>
      </c>
    </row>
    <row r="47" spans="13:23" ht="15.75" customHeight="1" x14ac:dyDescent="0.2">
      <c r="M47" s="5">
        <f t="shared" ref="M47:M52" si="41">O27</f>
        <v>500</v>
      </c>
      <c r="N47" s="5">
        <f t="shared" ref="N47:O47" si="42">N37</f>
        <v>7.0476190476190465E-4</v>
      </c>
      <c r="O47" s="5">
        <f t="shared" si="42"/>
        <v>19.463888888888889</v>
      </c>
      <c r="P47" s="5">
        <f t="shared" ref="P47:P52" si="43">$N$47*M47+$O$47</f>
        <v>19.81626984126984</v>
      </c>
      <c r="Q47" s="5">
        <f t="shared" ref="Q47:Q52" si="44">P27</f>
        <v>19.433333333333334</v>
      </c>
      <c r="R47" s="5">
        <f t="shared" ref="R47:R52" si="45">(Q47-P47)^2/P47</f>
        <v>7.3999986014123137E-3</v>
      </c>
      <c r="S47" s="5">
        <f>SUM(R47:R52)</f>
        <v>4.7225753442534289E-2</v>
      </c>
      <c r="T47" s="5">
        <f>4</f>
        <v>4</v>
      </c>
      <c r="U47" s="5">
        <f>S47/T47</f>
        <v>1.1806438360633572E-2</v>
      </c>
      <c r="V47" s="33">
        <v>5.5736499999999998</v>
      </c>
      <c r="W47" s="33">
        <v>1.3934124999999999</v>
      </c>
    </row>
    <row r="48" spans="13:23" ht="15.75" customHeight="1" x14ac:dyDescent="0.2">
      <c r="M48" s="5">
        <f t="shared" si="41"/>
        <v>650</v>
      </c>
      <c r="P48" s="5">
        <f t="shared" si="43"/>
        <v>19.921984126984128</v>
      </c>
      <c r="Q48" s="5">
        <f t="shared" si="44"/>
        <v>19.975000000000001</v>
      </c>
      <c r="R48" s="5">
        <f t="shared" si="45"/>
        <v>1.4108448102958523E-4</v>
      </c>
    </row>
    <row r="49" spans="13:18" ht="15.75" customHeight="1" x14ac:dyDescent="0.2">
      <c r="M49" s="5">
        <f t="shared" si="41"/>
        <v>800</v>
      </c>
      <c r="P49" s="5">
        <f t="shared" si="43"/>
        <v>20.027698412698413</v>
      </c>
      <c r="Q49" s="5">
        <f t="shared" si="44"/>
        <v>20.8</v>
      </c>
      <c r="R49" s="5">
        <f t="shared" si="45"/>
        <v>2.9781242430252347E-2</v>
      </c>
    </row>
    <row r="50" spans="13:18" ht="15.75" customHeight="1" x14ac:dyDescent="0.2">
      <c r="M50" s="5">
        <f t="shared" si="41"/>
        <v>950</v>
      </c>
      <c r="P50" s="5">
        <f t="shared" si="43"/>
        <v>20.133412698412698</v>
      </c>
      <c r="Q50" s="5">
        <f t="shared" si="44"/>
        <v>20.041666666666668</v>
      </c>
      <c r="R50" s="5">
        <f t="shared" si="45"/>
        <v>4.1807787220331634E-4</v>
      </c>
    </row>
    <row r="51" spans="13:18" ht="15.75" customHeight="1" x14ac:dyDescent="0.2">
      <c r="M51" s="5">
        <f t="shared" si="41"/>
        <v>1100</v>
      </c>
      <c r="P51" s="5">
        <f t="shared" si="43"/>
        <v>20.239126984126983</v>
      </c>
      <c r="Q51" s="5">
        <f t="shared" si="44"/>
        <v>19.808333333333334</v>
      </c>
      <c r="R51" s="5">
        <f t="shared" si="45"/>
        <v>9.1695244419222697E-3</v>
      </c>
    </row>
    <row r="52" spans="13:18" ht="15.75" customHeight="1" x14ac:dyDescent="0.2">
      <c r="M52" s="5">
        <f t="shared" si="41"/>
        <v>1250</v>
      </c>
      <c r="P52" s="5">
        <f t="shared" si="43"/>
        <v>20.344841269841268</v>
      </c>
      <c r="Q52" s="5">
        <f t="shared" si="44"/>
        <v>20.425000000000001</v>
      </c>
      <c r="R52" s="5">
        <f t="shared" si="45"/>
        <v>3.1582561571445619E-4</v>
      </c>
    </row>
    <row r="53" spans="13:18" ht="12.75" x14ac:dyDescent="0.2"/>
    <row r="54" spans="13:18" ht="12.75" x14ac:dyDescent="0.2"/>
    <row r="55" spans="13:18" ht="12.75" x14ac:dyDescent="0.2"/>
    <row r="56" spans="13:18" ht="12.75" x14ac:dyDescent="0.2"/>
    <row r="57" spans="13:18" ht="12.75" x14ac:dyDescent="0.2"/>
    <row r="58" spans="13:18" ht="12.75" x14ac:dyDescent="0.2"/>
    <row r="59" spans="13:18" ht="12.75" x14ac:dyDescent="0.2"/>
    <row r="60" spans="13:18" ht="12.75" x14ac:dyDescent="0.2"/>
    <row r="61" spans="13:18" ht="12.75" x14ac:dyDescent="0.2"/>
    <row r="62" spans="13:18" ht="12.75" x14ac:dyDescent="0.2"/>
    <row r="63" spans="13:18" ht="12.75" x14ac:dyDescent="0.2"/>
    <row r="64" spans="13:18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K1000"/>
  <sheetViews>
    <sheetView workbookViewId="0"/>
  </sheetViews>
  <sheetFormatPr defaultColWidth="14.42578125" defaultRowHeight="15.75" customHeight="1" x14ac:dyDescent="0.2"/>
  <cols>
    <col min="1" max="6" width="14.42578125" customWidth="1"/>
  </cols>
  <sheetData>
    <row r="1" spans="2:11" ht="12.75" x14ac:dyDescent="0.2"/>
    <row r="2" spans="2:11" ht="15.75" customHeight="1" x14ac:dyDescent="0.2">
      <c r="B2" s="29" t="s">
        <v>32</v>
      </c>
      <c r="C2" s="29" t="s">
        <v>33</v>
      </c>
      <c r="D2" s="29" t="s">
        <v>55</v>
      </c>
      <c r="F2" s="29" t="s">
        <v>37</v>
      </c>
      <c r="G2" s="29" t="s">
        <v>55</v>
      </c>
      <c r="H2" s="29" t="s">
        <v>56</v>
      </c>
      <c r="I2" s="29"/>
      <c r="J2" s="29" t="s">
        <v>57</v>
      </c>
      <c r="K2" s="29" t="s">
        <v>55</v>
      </c>
    </row>
    <row r="3" spans="2:11" ht="15.75" customHeight="1" x14ac:dyDescent="0.2">
      <c r="B3" s="5">
        <v>0.8</v>
      </c>
      <c r="C3" s="5">
        <v>800</v>
      </c>
      <c r="D3" s="5">
        <f>0.01*1000</f>
        <v>10</v>
      </c>
      <c r="F3" s="5">
        <v>107</v>
      </c>
      <c r="G3" s="5">
        <f>SQRT(F3)</f>
        <v>10.344080432788601</v>
      </c>
      <c r="H3" s="5">
        <v>300</v>
      </c>
      <c r="J3" s="5">
        <f>F3/H3</f>
        <v>0.35666666666666669</v>
      </c>
      <c r="K3" s="5">
        <f>G3/H3</f>
        <v>3.4480268109295338E-2</v>
      </c>
    </row>
    <row r="4" spans="2:11" ht="12.75" x14ac:dyDescent="0.2"/>
    <row r="5" spans="2:11" ht="12.75" x14ac:dyDescent="0.2"/>
    <row r="6" spans="2:11" ht="12.75" x14ac:dyDescent="0.2"/>
    <row r="7" spans="2:11" ht="12.75" x14ac:dyDescent="0.2"/>
    <row r="8" spans="2:11" ht="12.75" x14ac:dyDescent="0.2"/>
    <row r="9" spans="2:11" ht="12.75" x14ac:dyDescent="0.2"/>
    <row r="10" spans="2:11" ht="12.75" x14ac:dyDescent="0.2"/>
    <row r="11" spans="2:11" ht="12.75" x14ac:dyDescent="0.2"/>
    <row r="12" spans="2:11" ht="12.75" x14ac:dyDescent="0.2"/>
    <row r="13" spans="2:11" ht="12.75" x14ac:dyDescent="0.2"/>
    <row r="14" spans="2:11" ht="12.75" x14ac:dyDescent="0.2"/>
    <row r="15" spans="2:11" ht="12.75" x14ac:dyDescent="0.2"/>
    <row r="16" spans="2:11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33"/>
  <sheetViews>
    <sheetView workbookViewId="0"/>
  </sheetViews>
  <sheetFormatPr defaultColWidth="14.42578125" defaultRowHeight="15.75" customHeight="1" x14ac:dyDescent="0.2"/>
  <sheetData>
    <row r="1" spans="1:28" x14ac:dyDescent="0.2">
      <c r="A1" s="2" t="s">
        <v>58</v>
      </c>
      <c r="B1" s="2"/>
      <c r="C1" s="2" t="s">
        <v>37</v>
      </c>
      <c r="D1" s="2" t="s">
        <v>59</v>
      </c>
      <c r="E1" s="2" t="s">
        <v>60</v>
      </c>
      <c r="F1" s="2"/>
      <c r="G1" s="2"/>
      <c r="H1" s="2"/>
      <c r="I1" s="2"/>
      <c r="J1" s="2"/>
      <c r="K1" s="2"/>
      <c r="L1" s="2"/>
      <c r="M1" s="2"/>
      <c r="N1" s="2" t="s">
        <v>61</v>
      </c>
      <c r="P1" s="2" t="s">
        <v>62</v>
      </c>
      <c r="S1" s="2" t="s">
        <v>63</v>
      </c>
      <c r="T1" s="5">
        <f>MIN(C3:C56)</f>
        <v>474</v>
      </c>
      <c r="V1" s="2" t="s">
        <v>64</v>
      </c>
      <c r="W1" s="2" t="s">
        <v>65</v>
      </c>
      <c r="X1" s="2" t="s">
        <v>66</v>
      </c>
      <c r="Z1" s="2" t="s">
        <v>67</v>
      </c>
      <c r="AA1" s="2" t="s">
        <v>68</v>
      </c>
      <c r="AB1" s="2" t="s">
        <v>69</v>
      </c>
    </row>
    <row r="2" spans="1:28" x14ac:dyDescent="0.2">
      <c r="A2" s="2">
        <v>1</v>
      </c>
      <c r="B2" s="2"/>
      <c r="C2" s="2">
        <v>776</v>
      </c>
      <c r="D2" s="5">
        <f t="shared" ref="D2:D56" si="0">C2/2</f>
        <v>388</v>
      </c>
      <c r="E2" s="5">
        <f t="shared" ref="E2:E56" si="1">SQRT(C2)</f>
        <v>27.856776554368238</v>
      </c>
      <c r="N2" s="34">
        <f>AVERAGE(K115:K168)</f>
        <v>549.68518518518522</v>
      </c>
      <c r="S2" s="2" t="s">
        <v>70</v>
      </c>
      <c r="T2" s="5">
        <f>MAX(C3:C56)</f>
        <v>597</v>
      </c>
      <c r="V2" s="2">
        <v>1</v>
      </c>
      <c r="W2" s="5">
        <f t="shared" ref="W2:W10" si="2">$T$1+V2*$T$7</f>
        <v>491.57142857142856</v>
      </c>
      <c r="X2" s="5">
        <f t="array" ref="X2:X11">FREQUENCY(C3:C56,W2:W10)</f>
        <v>1</v>
      </c>
      <c r="Z2" s="2">
        <v>1</v>
      </c>
      <c r="AA2" s="5">
        <f t="shared" ref="AA2:AA101" si="3">$T$1+$T$9*Z2</f>
        <v>475.23</v>
      </c>
      <c r="AB2" s="5">
        <f t="shared" ref="AB2:AB101" si="4">NORMDIST(AA2,$T$3,$T$8,FALSE)</f>
        <v>3.2080095631648687E-4</v>
      </c>
    </row>
    <row r="3" spans="1:28" x14ac:dyDescent="0.2">
      <c r="A3" s="2">
        <f t="shared" ref="A3:A56" si="5">A2+1</f>
        <v>2</v>
      </c>
      <c r="B3" s="2"/>
      <c r="C3" s="2">
        <v>550</v>
      </c>
      <c r="D3" s="5">
        <f t="shared" si="0"/>
        <v>275</v>
      </c>
      <c r="E3" s="5">
        <f t="shared" si="1"/>
        <v>23.45207879911715</v>
      </c>
      <c r="P3" s="5">
        <f t="shared" ref="P3:P56" si="6">(C3-$N$2)/E3</f>
        <v>1.3423748807574035E-2</v>
      </c>
      <c r="S3" s="2" t="s">
        <v>71</v>
      </c>
      <c r="T3" s="5">
        <f>AVERAGE(C3:C56)</f>
        <v>550.68518518518522</v>
      </c>
      <c r="V3" s="5">
        <f t="shared" ref="V3:V10" si="7">V2+1</f>
        <v>2</v>
      </c>
      <c r="W3" s="5">
        <f t="shared" si="2"/>
        <v>509.14285714285717</v>
      </c>
      <c r="X3" s="5">
        <v>1</v>
      </c>
      <c r="Z3" s="5">
        <f t="shared" ref="Z3:Z101" si="8">Z2+1</f>
        <v>2</v>
      </c>
      <c r="AA3" s="5">
        <f t="shared" si="3"/>
        <v>476.46</v>
      </c>
      <c r="AB3" s="5">
        <f t="shared" si="4"/>
        <v>3.6296464068706012E-4</v>
      </c>
    </row>
    <row r="4" spans="1:28" x14ac:dyDescent="0.2">
      <c r="A4" s="2">
        <f t="shared" si="5"/>
        <v>3</v>
      </c>
      <c r="B4" s="2"/>
      <c r="C4" s="2">
        <v>525</v>
      </c>
      <c r="D4" s="5">
        <f t="shared" si="0"/>
        <v>262.5</v>
      </c>
      <c r="E4" s="5">
        <f t="shared" si="1"/>
        <v>22.912878474779198</v>
      </c>
      <c r="P4" s="5">
        <f t="shared" si="6"/>
        <v>-1.0773498062391789</v>
      </c>
      <c r="S4" s="2" t="s">
        <v>72</v>
      </c>
      <c r="T4" s="5">
        <f>COUNT(C3:C56)</f>
        <v>54</v>
      </c>
      <c r="V4" s="5">
        <f t="shared" si="7"/>
        <v>3</v>
      </c>
      <c r="W4" s="5">
        <f t="shared" si="2"/>
        <v>526.71428571428578</v>
      </c>
      <c r="X4" s="5">
        <v>9</v>
      </c>
      <c r="Z4" s="5">
        <f t="shared" si="8"/>
        <v>3</v>
      </c>
      <c r="AA4" s="5">
        <f t="shared" si="3"/>
        <v>477.69</v>
      </c>
      <c r="AB4" s="5">
        <f t="shared" si="4"/>
        <v>4.0983740730216072E-4</v>
      </c>
    </row>
    <row r="5" spans="1:28" x14ac:dyDescent="0.2">
      <c r="A5" s="2">
        <f t="shared" si="5"/>
        <v>4</v>
      </c>
      <c r="B5" s="2"/>
      <c r="C5" s="2">
        <v>535</v>
      </c>
      <c r="D5" s="5">
        <f t="shared" si="0"/>
        <v>267.5</v>
      </c>
      <c r="E5" s="5">
        <f t="shared" si="1"/>
        <v>23.130067012440755</v>
      </c>
      <c r="P5" s="5">
        <f t="shared" si="6"/>
        <v>-0.63489592041763798</v>
      </c>
      <c r="S5" s="2" t="s">
        <v>73</v>
      </c>
      <c r="T5" s="2">
        <f>SQRT(T4)</f>
        <v>7.3484692283495345</v>
      </c>
      <c r="V5" s="5">
        <f t="shared" si="7"/>
        <v>4</v>
      </c>
      <c r="W5" s="5">
        <f t="shared" si="2"/>
        <v>544.28571428571433</v>
      </c>
      <c r="X5" s="5">
        <v>12</v>
      </c>
      <c r="Z5" s="5">
        <f t="shared" si="8"/>
        <v>4</v>
      </c>
      <c r="AA5" s="5">
        <f t="shared" si="3"/>
        <v>478.92</v>
      </c>
      <c r="AB5" s="5">
        <f t="shared" si="4"/>
        <v>4.6182504766600137E-4</v>
      </c>
    </row>
    <row r="6" spans="1:28" x14ac:dyDescent="0.2">
      <c r="A6" s="2">
        <f t="shared" si="5"/>
        <v>5</v>
      </c>
      <c r="B6" s="2"/>
      <c r="C6" s="2">
        <v>559</v>
      </c>
      <c r="D6" s="5">
        <f t="shared" si="0"/>
        <v>279.5</v>
      </c>
      <c r="E6" s="5">
        <f t="shared" si="1"/>
        <v>23.643180835073778</v>
      </c>
      <c r="P6" s="5">
        <f t="shared" si="6"/>
        <v>0.39397468893003601</v>
      </c>
      <c r="S6" s="2" t="s">
        <v>64</v>
      </c>
      <c r="T6" s="2">
        <v>7</v>
      </c>
      <c r="V6" s="5">
        <f t="shared" si="7"/>
        <v>5</v>
      </c>
      <c r="W6" s="5">
        <f t="shared" si="2"/>
        <v>561.85714285714289</v>
      </c>
      <c r="X6" s="5">
        <v>11</v>
      </c>
      <c r="Z6" s="5">
        <f t="shared" si="8"/>
        <v>5</v>
      </c>
      <c r="AA6" s="5">
        <f t="shared" si="3"/>
        <v>480.15</v>
      </c>
      <c r="AB6" s="5">
        <f t="shared" si="4"/>
        <v>5.1935220972207309E-4</v>
      </c>
    </row>
    <row r="7" spans="1:28" x14ac:dyDescent="0.2">
      <c r="A7" s="2">
        <f t="shared" si="5"/>
        <v>6</v>
      </c>
      <c r="B7" s="2"/>
      <c r="C7" s="2">
        <v>515</v>
      </c>
      <c r="D7" s="5">
        <f t="shared" si="0"/>
        <v>257.5</v>
      </c>
      <c r="E7" s="5">
        <f t="shared" si="1"/>
        <v>22.693611435820433</v>
      </c>
      <c r="P7" s="5">
        <f t="shared" si="6"/>
        <v>-1.5284118741205222</v>
      </c>
      <c r="S7" s="2" t="s">
        <v>74</v>
      </c>
      <c r="T7" s="5">
        <f>(T2-T1)/T6</f>
        <v>17.571428571428573</v>
      </c>
      <c r="V7" s="5">
        <f t="shared" si="7"/>
        <v>6</v>
      </c>
      <c r="W7" s="5">
        <f t="shared" si="2"/>
        <v>579.42857142857144</v>
      </c>
      <c r="X7" s="5">
        <v>10</v>
      </c>
      <c r="Z7" s="5">
        <f t="shared" si="8"/>
        <v>6</v>
      </c>
      <c r="AA7" s="5">
        <f t="shared" si="3"/>
        <v>481.38</v>
      </c>
      <c r="AB7" s="5">
        <f t="shared" si="4"/>
        <v>5.8286113224904977E-4</v>
      </c>
    </row>
    <row r="8" spans="1:28" x14ac:dyDescent="0.2">
      <c r="A8" s="2">
        <f t="shared" si="5"/>
        <v>7</v>
      </c>
      <c r="B8" s="2"/>
      <c r="C8" s="2">
        <v>581</v>
      </c>
      <c r="D8" s="5">
        <f t="shared" si="0"/>
        <v>290.5</v>
      </c>
      <c r="E8" s="5">
        <f t="shared" si="1"/>
        <v>24.103941586387901</v>
      </c>
      <c r="P8" s="5">
        <f t="shared" si="6"/>
        <v>1.29915743043864</v>
      </c>
      <c r="S8" s="2" t="s">
        <v>75</v>
      </c>
      <c r="T8" s="5">
        <f>STDEVA(C3:C56)</f>
        <v>27.303206027846276</v>
      </c>
      <c r="V8" s="5">
        <f t="shared" si="7"/>
        <v>7</v>
      </c>
      <c r="W8" s="5">
        <f t="shared" si="2"/>
        <v>597</v>
      </c>
      <c r="X8" s="5">
        <v>10</v>
      </c>
      <c r="Z8" s="5">
        <f t="shared" si="8"/>
        <v>7</v>
      </c>
      <c r="AA8" s="5">
        <f t="shared" si="3"/>
        <v>482.61</v>
      </c>
      <c r="AB8" s="5">
        <f t="shared" si="4"/>
        <v>6.5281003116765372E-4</v>
      </c>
    </row>
    <row r="9" spans="1:28" x14ac:dyDescent="0.2">
      <c r="A9" s="2">
        <f t="shared" si="5"/>
        <v>8</v>
      </c>
      <c r="B9" s="2"/>
      <c r="C9" s="2">
        <v>581</v>
      </c>
      <c r="D9" s="5">
        <f t="shared" si="0"/>
        <v>290.5</v>
      </c>
      <c r="E9" s="5">
        <f t="shared" si="1"/>
        <v>24.103941586387901</v>
      </c>
      <c r="P9" s="5">
        <f t="shared" si="6"/>
        <v>1.29915743043864</v>
      </c>
      <c r="S9" s="2" t="s">
        <v>76</v>
      </c>
      <c r="T9" s="5">
        <f>(T2-T1)/100</f>
        <v>1.23</v>
      </c>
      <c r="V9" s="5">
        <f t="shared" si="7"/>
        <v>8</v>
      </c>
      <c r="W9" s="5">
        <f t="shared" si="2"/>
        <v>614.57142857142856</v>
      </c>
      <c r="X9" s="5">
        <v>0</v>
      </c>
      <c r="Z9" s="5">
        <f t="shared" si="8"/>
        <v>8</v>
      </c>
      <c r="AA9" s="5">
        <f t="shared" si="3"/>
        <v>483.84</v>
      </c>
      <c r="AB9" s="5">
        <f t="shared" si="4"/>
        <v>7.296711152480059E-4</v>
      </c>
    </row>
    <row r="10" spans="1:28" x14ac:dyDescent="0.2">
      <c r="A10" s="2">
        <f t="shared" si="5"/>
        <v>9</v>
      </c>
      <c r="B10" s="2"/>
      <c r="C10" s="2">
        <v>565</v>
      </c>
      <c r="D10" s="5">
        <f t="shared" si="0"/>
        <v>282.5</v>
      </c>
      <c r="E10" s="5">
        <f t="shared" si="1"/>
        <v>23.769728648009426</v>
      </c>
      <c r="P10" s="5">
        <f t="shared" si="6"/>
        <v>0.64429910166842841</v>
      </c>
      <c r="V10" s="5">
        <f t="shared" si="7"/>
        <v>9</v>
      </c>
      <c r="W10" s="5">
        <f t="shared" si="2"/>
        <v>632.14285714285711</v>
      </c>
      <c r="X10" s="5">
        <v>0</v>
      </c>
      <c r="Z10" s="5">
        <f t="shared" si="8"/>
        <v>9</v>
      </c>
      <c r="AA10" s="5">
        <f t="shared" si="3"/>
        <v>485.07</v>
      </c>
      <c r="AB10" s="5">
        <f t="shared" si="4"/>
        <v>8.1392821150100736E-4</v>
      </c>
    </row>
    <row r="11" spans="1:28" x14ac:dyDescent="0.2">
      <c r="A11" s="2">
        <f t="shared" si="5"/>
        <v>10</v>
      </c>
      <c r="B11" s="2"/>
      <c r="C11" s="2">
        <v>553</v>
      </c>
      <c r="D11" s="5">
        <f t="shared" si="0"/>
        <v>276.5</v>
      </c>
      <c r="E11" s="5">
        <f t="shared" si="1"/>
        <v>23.515952032609693</v>
      </c>
      <c r="P11" s="5">
        <f t="shared" si="6"/>
        <v>0.14096026434388495</v>
      </c>
      <c r="X11" s="5">
        <v>0</v>
      </c>
      <c r="Z11" s="5">
        <f t="shared" si="8"/>
        <v>10</v>
      </c>
      <c r="AA11" s="5">
        <f t="shared" si="3"/>
        <v>486.3</v>
      </c>
      <c r="AB11" s="5">
        <f t="shared" si="4"/>
        <v>9.0607398401079588E-4</v>
      </c>
    </row>
    <row r="12" spans="1:28" x14ac:dyDescent="0.2">
      <c r="A12" s="2">
        <f t="shared" si="5"/>
        <v>11</v>
      </c>
      <c r="B12" s="2"/>
      <c r="C12" s="2">
        <v>546</v>
      </c>
      <c r="D12" s="5">
        <f t="shared" si="0"/>
        <v>273</v>
      </c>
      <c r="E12" s="5">
        <f t="shared" si="1"/>
        <v>23.366642891095847</v>
      </c>
      <c r="P12" s="5">
        <f t="shared" si="6"/>
        <v>-0.15771136668457861</v>
      </c>
      <c r="Z12" s="5">
        <f t="shared" si="8"/>
        <v>11</v>
      </c>
      <c r="AA12" s="5">
        <f t="shared" si="3"/>
        <v>487.53</v>
      </c>
      <c r="AB12" s="5">
        <f t="shared" si="4"/>
        <v>1.0066067341337106E-3</v>
      </c>
    </row>
    <row r="13" spans="1:28" x14ac:dyDescent="0.2">
      <c r="A13" s="2">
        <f t="shared" si="5"/>
        <v>12</v>
      </c>
      <c r="B13" s="2"/>
      <c r="C13" s="2">
        <v>518</v>
      </c>
      <c r="D13" s="5">
        <f t="shared" si="0"/>
        <v>259</v>
      </c>
      <c r="E13" s="5">
        <f t="shared" si="1"/>
        <v>22.759613353482084</v>
      </c>
      <c r="P13" s="5">
        <f t="shared" si="6"/>
        <v>-1.3921671116762437</v>
      </c>
      <c r="Z13" s="5">
        <f t="shared" si="8"/>
        <v>12</v>
      </c>
      <c r="AA13" s="5">
        <f t="shared" si="3"/>
        <v>488.76</v>
      </c>
      <c r="AB13" s="5">
        <f t="shared" si="4"/>
        <v>1.1160267748541155E-3</v>
      </c>
    </row>
    <row r="14" spans="1:28" x14ac:dyDescent="0.2">
      <c r="A14" s="2">
        <f t="shared" si="5"/>
        <v>13</v>
      </c>
      <c r="B14" s="2"/>
      <c r="C14" s="2">
        <v>558</v>
      </c>
      <c r="D14" s="5">
        <f t="shared" si="0"/>
        <v>279</v>
      </c>
      <c r="E14" s="5">
        <f t="shared" si="1"/>
        <v>23.622023622035432</v>
      </c>
      <c r="P14" s="5">
        <f t="shared" si="6"/>
        <v>0.3519941791548476</v>
      </c>
      <c r="Z14" s="5">
        <f t="shared" si="8"/>
        <v>13</v>
      </c>
      <c r="AA14" s="5">
        <f t="shared" si="3"/>
        <v>489.99</v>
      </c>
      <c r="AB14" s="5">
        <f t="shared" si="4"/>
        <v>1.2348323776368217E-3</v>
      </c>
    </row>
    <row r="15" spans="1:28" x14ac:dyDescent="0.2">
      <c r="A15" s="2">
        <f t="shared" si="5"/>
        <v>14</v>
      </c>
      <c r="B15" s="2"/>
      <c r="C15" s="2">
        <v>592</v>
      </c>
      <c r="D15" s="5">
        <f t="shared" si="0"/>
        <v>296</v>
      </c>
      <c r="E15" s="5">
        <f t="shared" si="1"/>
        <v>24.331050121192877</v>
      </c>
      <c r="P15" s="5">
        <f t="shared" si="6"/>
        <v>1.73912817589232</v>
      </c>
      <c r="Z15" s="5">
        <f t="shared" si="8"/>
        <v>14</v>
      </c>
      <c r="AA15" s="5">
        <f t="shared" si="3"/>
        <v>491.22</v>
      </c>
      <c r="AB15" s="5">
        <f t="shared" si="4"/>
        <v>1.3635152963210216E-3</v>
      </c>
    </row>
    <row r="16" spans="1:28" x14ac:dyDescent="0.2">
      <c r="A16" s="2">
        <f t="shared" si="5"/>
        <v>15</v>
      </c>
      <c r="B16" s="2"/>
      <c r="C16" s="2">
        <v>511</v>
      </c>
      <c r="D16" s="5">
        <f t="shared" si="0"/>
        <v>255.5</v>
      </c>
      <c r="E16" s="5">
        <f t="shared" si="1"/>
        <v>22.605309110914629</v>
      </c>
      <c r="P16" s="5">
        <f t="shared" si="6"/>
        <v>-1.7113318378162177</v>
      </c>
      <c r="Z16" s="5">
        <f t="shared" si="8"/>
        <v>15</v>
      </c>
      <c r="AA16" s="5">
        <f t="shared" si="3"/>
        <v>492.45</v>
      </c>
      <c r="AB16" s="5">
        <f t="shared" si="4"/>
        <v>1.5025558794155487E-3</v>
      </c>
    </row>
    <row r="17" spans="1:28" x14ac:dyDescent="0.2">
      <c r="A17" s="2">
        <f t="shared" si="5"/>
        <v>16</v>
      </c>
      <c r="B17" s="2"/>
      <c r="C17" s="2">
        <v>597</v>
      </c>
      <c r="D17" s="5">
        <f t="shared" si="0"/>
        <v>298.5</v>
      </c>
      <c r="E17" s="5">
        <f t="shared" si="1"/>
        <v>24.433583445741231</v>
      </c>
      <c r="P17" s="5">
        <f t="shared" si="6"/>
        <v>1.9364664589574045</v>
      </c>
      <c r="Z17" s="5">
        <f t="shared" si="8"/>
        <v>16</v>
      </c>
      <c r="AA17" s="5">
        <f t="shared" si="3"/>
        <v>493.68</v>
      </c>
      <c r="AB17" s="5">
        <f t="shared" si="4"/>
        <v>1.6524177895163859E-3</v>
      </c>
    </row>
    <row r="18" spans="1:28" x14ac:dyDescent="0.2">
      <c r="A18" s="2">
        <f t="shared" si="5"/>
        <v>17</v>
      </c>
      <c r="B18" s="2"/>
      <c r="C18" s="2">
        <v>527</v>
      </c>
      <c r="D18" s="5">
        <f t="shared" si="0"/>
        <v>263.5</v>
      </c>
      <c r="E18" s="5">
        <f t="shared" si="1"/>
        <v>22.956480566497994</v>
      </c>
      <c r="P18" s="5">
        <f t="shared" si="6"/>
        <v>-0.9881821875732687</v>
      </c>
      <c r="Z18" s="5">
        <f t="shared" si="8"/>
        <v>17</v>
      </c>
      <c r="AA18" s="5">
        <f t="shared" si="3"/>
        <v>494.91</v>
      </c>
      <c r="AB18" s="5">
        <f t="shared" si="4"/>
        <v>1.8135423563918778E-3</v>
      </c>
    </row>
    <row r="19" spans="1:28" x14ac:dyDescent="0.2">
      <c r="A19" s="2">
        <f t="shared" si="5"/>
        <v>18</v>
      </c>
      <c r="B19" s="2"/>
      <c r="C19" s="2">
        <v>547</v>
      </c>
      <c r="D19" s="5">
        <f t="shared" si="0"/>
        <v>273.5</v>
      </c>
      <c r="E19" s="5">
        <f t="shared" si="1"/>
        <v>23.388031127053001</v>
      </c>
      <c r="P19" s="5">
        <f t="shared" si="6"/>
        <v>-0.11481022795797709</v>
      </c>
      <c r="Z19" s="5">
        <f t="shared" si="8"/>
        <v>18</v>
      </c>
      <c r="AA19" s="5">
        <f t="shared" si="3"/>
        <v>496.14</v>
      </c>
      <c r="AB19" s="5">
        <f t="shared" si="4"/>
        <v>1.9863425984683824E-3</v>
      </c>
    </row>
    <row r="20" spans="1:28" x14ac:dyDescent="0.2">
      <c r="A20" s="2">
        <f t="shared" si="5"/>
        <v>19</v>
      </c>
      <c r="B20" s="2"/>
      <c r="C20" s="2">
        <v>559</v>
      </c>
      <c r="D20" s="5">
        <f t="shared" si="0"/>
        <v>279.5</v>
      </c>
      <c r="E20" s="5">
        <f t="shared" si="1"/>
        <v>23.643180835073778</v>
      </c>
      <c r="P20" s="5">
        <f t="shared" si="6"/>
        <v>0.39397468893003601</v>
      </c>
      <c r="Z20" s="5">
        <f t="shared" si="8"/>
        <v>19</v>
      </c>
      <c r="AA20" s="5">
        <f t="shared" si="3"/>
        <v>497.37</v>
      </c>
      <c r="AB20" s="5">
        <f t="shared" si="4"/>
        <v>2.1711969558793351E-3</v>
      </c>
    </row>
    <row r="21" spans="1:28" x14ac:dyDescent="0.2">
      <c r="A21" s="2">
        <f t="shared" si="5"/>
        <v>20</v>
      </c>
      <c r="B21" s="2"/>
      <c r="C21" s="2">
        <v>537</v>
      </c>
      <c r="D21" s="5">
        <f t="shared" si="0"/>
        <v>268.5</v>
      </c>
      <c r="E21" s="5">
        <f t="shared" si="1"/>
        <v>23.173260452512935</v>
      </c>
      <c r="P21" s="5">
        <f t="shared" si="6"/>
        <v>-0.54740614559526179</v>
      </c>
      <c r="Z21" s="5">
        <f t="shared" si="8"/>
        <v>20</v>
      </c>
      <c r="AA21" s="5">
        <f t="shared" si="3"/>
        <v>498.6</v>
      </c>
      <c r="AB21" s="5">
        <f t="shared" si="4"/>
        <v>2.3684427867775933E-3</v>
      </c>
    </row>
    <row r="22" spans="1:28" x14ac:dyDescent="0.2">
      <c r="A22" s="2">
        <f t="shared" si="5"/>
        <v>21</v>
      </c>
      <c r="B22" s="2"/>
      <c r="C22" s="2">
        <v>583</v>
      </c>
      <c r="D22" s="5">
        <f t="shared" si="0"/>
        <v>291.5</v>
      </c>
      <c r="E22" s="5">
        <f t="shared" si="1"/>
        <v>24.145392935299274</v>
      </c>
      <c r="P22" s="5">
        <f t="shared" si="6"/>
        <v>1.3797586522648924</v>
      </c>
      <c r="Z22" s="5">
        <f t="shared" si="8"/>
        <v>21</v>
      </c>
      <c r="AA22" s="5">
        <f t="shared" si="3"/>
        <v>499.83</v>
      </c>
      <c r="AB22" s="5">
        <f t="shared" si="4"/>
        <v>2.5783696871022862E-3</v>
      </c>
    </row>
    <row r="23" spans="1:28" x14ac:dyDescent="0.2">
      <c r="A23" s="2">
        <f t="shared" si="5"/>
        <v>22</v>
      </c>
      <c r="B23" s="2"/>
      <c r="C23" s="2">
        <v>538</v>
      </c>
      <c r="D23" s="5">
        <f t="shared" si="0"/>
        <v>269</v>
      </c>
      <c r="E23" s="5">
        <f t="shared" si="1"/>
        <v>23.194827009486403</v>
      </c>
      <c r="P23" s="5">
        <f t="shared" si="6"/>
        <v>-0.50378410584420918</v>
      </c>
      <c r="Z23" s="5">
        <f t="shared" si="8"/>
        <v>22</v>
      </c>
      <c r="AA23" s="5">
        <f t="shared" si="3"/>
        <v>501.06</v>
      </c>
      <c r="AB23" s="5">
        <f t="shared" si="4"/>
        <v>2.8012127022700815E-3</v>
      </c>
    </row>
    <row r="24" spans="1:28" x14ac:dyDescent="0.2">
      <c r="A24" s="2">
        <f t="shared" si="5"/>
        <v>23</v>
      </c>
      <c r="B24" s="2"/>
      <c r="C24" s="2">
        <v>556</v>
      </c>
      <c r="D24" s="5">
        <f t="shared" si="0"/>
        <v>278</v>
      </c>
      <c r="E24" s="5">
        <f t="shared" si="1"/>
        <v>23.57965224510319</v>
      </c>
      <c r="P24" s="5">
        <f t="shared" si="6"/>
        <v>0.2678078009452487</v>
      </c>
      <c r="Z24" s="5">
        <f t="shared" si="8"/>
        <v>23</v>
      </c>
      <c r="AA24" s="5">
        <f t="shared" si="3"/>
        <v>502.29</v>
      </c>
      <c r="AB24" s="5">
        <f t="shared" si="4"/>
        <v>3.0371455071498609E-3</v>
      </c>
    </row>
    <row r="25" spans="1:28" x14ac:dyDescent="0.2">
      <c r="A25" s="2">
        <f t="shared" si="5"/>
        <v>24</v>
      </c>
      <c r="B25" s="2"/>
      <c r="C25" s="2">
        <v>541</v>
      </c>
      <c r="D25" s="5">
        <f t="shared" si="0"/>
        <v>270.5</v>
      </c>
      <c r="E25" s="5">
        <f t="shared" si="1"/>
        <v>23.259406699226016</v>
      </c>
      <c r="P25" s="5">
        <f t="shared" si="6"/>
        <v>-0.37340527630372566</v>
      </c>
      <c r="Z25" s="5">
        <f t="shared" si="8"/>
        <v>24</v>
      </c>
      <c r="AA25" s="5">
        <f t="shared" si="3"/>
        <v>503.52</v>
      </c>
      <c r="AB25" s="5">
        <f t="shared" si="4"/>
        <v>3.2862736379933467E-3</v>
      </c>
    </row>
    <row r="26" spans="1:28" x14ac:dyDescent="0.2">
      <c r="A26" s="2">
        <f t="shared" si="5"/>
        <v>25</v>
      </c>
      <c r="B26" s="2"/>
      <c r="C26" s="2">
        <v>567</v>
      </c>
      <c r="D26" s="5">
        <f t="shared" si="0"/>
        <v>283.5</v>
      </c>
      <c r="E26" s="5">
        <f t="shared" si="1"/>
        <v>23.811761799581316</v>
      </c>
      <c r="P26" s="5">
        <f t="shared" si="6"/>
        <v>0.72715387297042544</v>
      </c>
      <c r="Z26" s="5">
        <f t="shared" si="8"/>
        <v>25</v>
      </c>
      <c r="AA26" s="5">
        <f t="shared" si="3"/>
        <v>504.75</v>
      </c>
      <c r="AB26" s="5">
        <f t="shared" si="4"/>
        <v>3.5486278665408941E-3</v>
      </c>
    </row>
    <row r="27" spans="1:28" x14ac:dyDescent="0.2">
      <c r="A27" s="2">
        <f t="shared" si="5"/>
        <v>26</v>
      </c>
      <c r="B27" s="2"/>
      <c r="C27" s="2">
        <v>567</v>
      </c>
      <c r="D27" s="5">
        <f t="shared" si="0"/>
        <v>283.5</v>
      </c>
      <c r="E27" s="5">
        <f t="shared" si="1"/>
        <v>23.811761799581316</v>
      </c>
      <c r="P27" s="5">
        <f t="shared" si="6"/>
        <v>0.72715387297042544</v>
      </c>
      <c r="Z27" s="5">
        <f t="shared" si="8"/>
        <v>26</v>
      </c>
      <c r="AA27" s="5">
        <f t="shared" si="3"/>
        <v>505.98</v>
      </c>
      <c r="AB27" s="5">
        <f t="shared" si="4"/>
        <v>3.8241578121108711E-3</v>
      </c>
    </row>
    <row r="28" spans="1:28" x14ac:dyDescent="0.2">
      <c r="A28" s="2">
        <f t="shared" si="5"/>
        <v>27</v>
      </c>
      <c r="B28" s="2"/>
      <c r="C28" s="2">
        <v>506</v>
      </c>
      <c r="D28" s="5">
        <f t="shared" si="0"/>
        <v>253</v>
      </c>
      <c r="E28" s="5">
        <f t="shared" si="1"/>
        <v>22.494443758403985</v>
      </c>
      <c r="P28" s="5">
        <f t="shared" si="6"/>
        <v>-1.9420433621019997</v>
      </c>
      <c r="Z28" s="5">
        <f t="shared" si="8"/>
        <v>27</v>
      </c>
      <c r="AA28" s="5">
        <f t="shared" si="3"/>
        <v>507.21</v>
      </c>
      <c r="AB28" s="5">
        <f t="shared" si="4"/>
        <v>4.1127258919252162E-3</v>
      </c>
    </row>
    <row r="29" spans="1:28" x14ac:dyDescent="0.2">
      <c r="A29" s="2">
        <f t="shared" si="5"/>
        <v>28</v>
      </c>
      <c r="B29" s="2"/>
      <c r="C29" s="2">
        <v>541</v>
      </c>
      <c r="D29" s="5">
        <f t="shared" si="0"/>
        <v>270.5</v>
      </c>
      <c r="E29" s="5">
        <f t="shared" si="1"/>
        <v>23.259406699226016</v>
      </c>
      <c r="P29" s="5">
        <f t="shared" si="6"/>
        <v>-0.37340527630372566</v>
      </c>
      <c r="Z29" s="5">
        <f t="shared" si="8"/>
        <v>28</v>
      </c>
      <c r="AA29" s="5">
        <f t="shared" si="3"/>
        <v>508.44</v>
      </c>
      <c r="AB29" s="5">
        <f t="shared" si="4"/>
        <v>4.4141017130428298E-3</v>
      </c>
    </row>
    <row r="30" spans="1:28" x14ac:dyDescent="0.2">
      <c r="A30" s="2">
        <f t="shared" si="5"/>
        <v>29</v>
      </c>
      <c r="B30" s="2"/>
      <c r="C30" s="2">
        <v>556</v>
      </c>
      <c r="D30" s="5">
        <f t="shared" si="0"/>
        <v>278</v>
      </c>
      <c r="E30" s="5">
        <f t="shared" si="1"/>
        <v>23.57965224510319</v>
      </c>
      <c r="P30" s="5">
        <f t="shared" si="6"/>
        <v>0.2678078009452487</v>
      </c>
      <c r="Z30" s="5">
        <f t="shared" si="8"/>
        <v>29</v>
      </c>
      <c r="AA30" s="5">
        <f t="shared" si="3"/>
        <v>509.67</v>
      </c>
      <c r="AB30" s="5">
        <f t="shared" si="4"/>
        <v>4.7279570109009933E-3</v>
      </c>
    </row>
    <row r="31" spans="1:28" x14ac:dyDescent="0.2">
      <c r="A31" s="2">
        <f t="shared" si="5"/>
        <v>30</v>
      </c>
      <c r="B31" s="2"/>
      <c r="C31" s="2">
        <v>474</v>
      </c>
      <c r="D31" s="5">
        <f t="shared" si="0"/>
        <v>237</v>
      </c>
      <c r="E31" s="5">
        <f t="shared" si="1"/>
        <v>21.77154105707724</v>
      </c>
      <c r="P31" s="5">
        <f t="shared" si="6"/>
        <v>-3.4763356891809161</v>
      </c>
      <c r="Z31" s="5">
        <f t="shared" si="8"/>
        <v>30</v>
      </c>
      <c r="AA31" s="5">
        <f t="shared" si="3"/>
        <v>510.9</v>
      </c>
      <c r="AB31" s="5">
        <f t="shared" si="4"/>
        <v>5.0538612394552922E-3</v>
      </c>
    </row>
    <row r="32" spans="1:28" x14ac:dyDescent="0.2">
      <c r="A32" s="2">
        <f t="shared" si="5"/>
        <v>31</v>
      </c>
      <c r="B32" s="2"/>
      <c r="C32" s="2">
        <v>520</v>
      </c>
      <c r="D32" s="5">
        <f t="shared" si="0"/>
        <v>260</v>
      </c>
      <c r="E32" s="5">
        <f t="shared" si="1"/>
        <v>22.803508501982758</v>
      </c>
      <c r="P32" s="5">
        <f t="shared" si="6"/>
        <v>-1.3017814860640458</v>
      </c>
      <c r="Z32" s="5">
        <f t="shared" si="8"/>
        <v>31</v>
      </c>
      <c r="AA32" s="5">
        <f t="shared" si="3"/>
        <v>512.13</v>
      </c>
      <c r="AB32" s="5">
        <f t="shared" si="4"/>
        <v>5.3912779161344789E-3</v>
      </c>
    </row>
    <row r="33" spans="1:28" x14ac:dyDescent="0.2">
      <c r="A33" s="2">
        <f t="shared" si="5"/>
        <v>32</v>
      </c>
      <c r="B33" s="2"/>
      <c r="C33" s="2">
        <v>567</v>
      </c>
      <c r="D33" s="5">
        <f t="shared" si="0"/>
        <v>283.5</v>
      </c>
      <c r="E33" s="5">
        <f t="shared" si="1"/>
        <v>23.811761799581316</v>
      </c>
      <c r="P33" s="5">
        <f t="shared" si="6"/>
        <v>0.72715387297042544</v>
      </c>
      <c r="Z33" s="5">
        <f t="shared" si="8"/>
        <v>32</v>
      </c>
      <c r="AA33" s="5">
        <f t="shared" si="3"/>
        <v>513.36</v>
      </c>
      <c r="AB33" s="5">
        <f t="shared" si="4"/>
        <v>5.7395618211915425E-3</v>
      </c>
    </row>
    <row r="34" spans="1:28" x14ac:dyDescent="0.2">
      <c r="A34" s="2">
        <f t="shared" si="5"/>
        <v>33</v>
      </c>
      <c r="B34" s="2"/>
      <c r="C34" s="2">
        <v>518</v>
      </c>
      <c r="D34" s="5">
        <f t="shared" si="0"/>
        <v>259</v>
      </c>
      <c r="E34" s="5">
        <f t="shared" si="1"/>
        <v>22.759613353482084</v>
      </c>
      <c r="P34" s="5">
        <f t="shared" si="6"/>
        <v>-1.3921671116762437</v>
      </c>
      <c r="Z34" s="5">
        <f t="shared" si="8"/>
        <v>33</v>
      </c>
      <c r="AA34" s="5">
        <f t="shared" si="3"/>
        <v>514.59</v>
      </c>
      <c r="AB34" s="5">
        <f t="shared" si="4"/>
        <v>6.0979571454709731E-3</v>
      </c>
    </row>
    <row r="35" spans="1:28" x14ac:dyDescent="0.2">
      <c r="A35" s="2">
        <f t="shared" si="5"/>
        <v>34</v>
      </c>
      <c r="B35" s="2"/>
      <c r="C35" s="2">
        <v>578</v>
      </c>
      <c r="D35" s="5">
        <f t="shared" si="0"/>
        <v>289</v>
      </c>
      <c r="E35" s="5">
        <f t="shared" si="1"/>
        <v>24.041630560342615</v>
      </c>
      <c r="P35" s="5">
        <f t="shared" si="6"/>
        <v>1.177741033152756</v>
      </c>
      <c r="Z35" s="5">
        <f t="shared" si="8"/>
        <v>34</v>
      </c>
      <c r="AA35" s="5">
        <f t="shared" si="3"/>
        <v>515.82000000000005</v>
      </c>
      <c r="AB35" s="5">
        <f t="shared" si="4"/>
        <v>6.4655966730930358E-3</v>
      </c>
    </row>
    <row r="36" spans="1:28" x14ac:dyDescent="0.2">
      <c r="A36" s="2">
        <f t="shared" si="5"/>
        <v>35</v>
      </c>
      <c r="B36" s="2"/>
      <c r="C36" s="2">
        <v>588</v>
      </c>
      <c r="D36" s="5">
        <f t="shared" si="0"/>
        <v>294</v>
      </c>
      <c r="E36" s="5">
        <f t="shared" si="1"/>
        <v>24.248711305964282</v>
      </c>
      <c r="P36" s="5">
        <f t="shared" si="6"/>
        <v>1.5800763319488553</v>
      </c>
      <c r="Z36" s="5">
        <f t="shared" si="8"/>
        <v>35</v>
      </c>
      <c r="AA36" s="5">
        <f t="shared" si="3"/>
        <v>517.04999999999995</v>
      </c>
      <c r="AB36" s="5">
        <f t="shared" si="4"/>
        <v>6.8415020760898204E-3</v>
      </c>
    </row>
    <row r="37" spans="1:28" x14ac:dyDescent="0.2">
      <c r="A37" s="2">
        <f t="shared" si="5"/>
        <v>36</v>
      </c>
      <c r="B37" s="2"/>
      <c r="C37" s="2">
        <v>534</v>
      </c>
      <c r="D37" s="5">
        <f t="shared" si="0"/>
        <v>267</v>
      </c>
      <c r="E37" s="5">
        <f t="shared" si="1"/>
        <v>23.108440016582687</v>
      </c>
      <c r="P37" s="5">
        <f t="shared" si="6"/>
        <v>-0.67876434644352812</v>
      </c>
      <c r="Z37" s="5">
        <f t="shared" si="8"/>
        <v>36</v>
      </c>
      <c r="AA37" s="5">
        <f t="shared" si="3"/>
        <v>518.28</v>
      </c>
      <c r="AB37" s="5">
        <f t="shared" si="4"/>
        <v>7.224585386663809E-3</v>
      </c>
    </row>
    <row r="38" spans="1:28" x14ac:dyDescent="0.2">
      <c r="A38" s="2">
        <f t="shared" si="5"/>
        <v>37</v>
      </c>
      <c r="B38" s="2"/>
      <c r="C38" s="2">
        <v>570</v>
      </c>
      <c r="D38" s="5">
        <f t="shared" si="0"/>
        <v>285</v>
      </c>
      <c r="E38" s="5">
        <f t="shared" si="1"/>
        <v>23.874672772626646</v>
      </c>
      <c r="P38" s="5">
        <f t="shared" si="6"/>
        <v>0.85089395814072066</v>
      </c>
      <c r="Z38" s="5">
        <f t="shared" si="8"/>
        <v>37</v>
      </c>
      <c r="AA38" s="5">
        <f t="shared" si="3"/>
        <v>519.51</v>
      </c>
      <c r="AB38" s="5">
        <f t="shared" si="4"/>
        <v>7.6136516995705065E-3</v>
      </c>
    </row>
    <row r="39" spans="1:28" x14ac:dyDescent="0.2">
      <c r="A39" s="2">
        <f t="shared" si="5"/>
        <v>38</v>
      </c>
      <c r="B39" s="2"/>
      <c r="C39" s="2">
        <v>520</v>
      </c>
      <c r="D39" s="5">
        <f t="shared" si="0"/>
        <v>260</v>
      </c>
      <c r="E39" s="5">
        <f t="shared" si="1"/>
        <v>22.803508501982758</v>
      </c>
      <c r="P39" s="5">
        <f t="shared" si="6"/>
        <v>-1.3017814860640458</v>
      </c>
      <c r="Z39" s="5">
        <f t="shared" si="8"/>
        <v>38</v>
      </c>
      <c r="AA39" s="5">
        <f t="shared" si="3"/>
        <v>520.74</v>
      </c>
      <c r="AB39" s="5">
        <f t="shared" si="4"/>
        <v>8.0074031422910363E-3</v>
      </c>
    </row>
    <row r="40" spans="1:28" x14ac:dyDescent="0.2">
      <c r="A40" s="2">
        <f t="shared" si="5"/>
        <v>39</v>
      </c>
      <c r="B40" s="2"/>
      <c r="C40" s="2">
        <v>534</v>
      </c>
      <c r="D40" s="5">
        <f t="shared" si="0"/>
        <v>267</v>
      </c>
      <c r="E40" s="5">
        <f t="shared" si="1"/>
        <v>23.108440016582687</v>
      </c>
      <c r="P40" s="5">
        <f t="shared" si="6"/>
        <v>-0.67876434644352812</v>
      </c>
      <c r="Z40" s="5">
        <f t="shared" si="8"/>
        <v>39</v>
      </c>
      <c r="AA40" s="5">
        <f t="shared" si="3"/>
        <v>521.97</v>
      </c>
      <c r="AB40" s="5">
        <f t="shared" si="4"/>
        <v>8.404444134334001E-3</v>
      </c>
    </row>
    <row r="41" spans="1:28" x14ac:dyDescent="0.2">
      <c r="A41" s="2">
        <f t="shared" si="5"/>
        <v>40</v>
      </c>
      <c r="B41" s="2"/>
      <c r="C41" s="2">
        <v>531</v>
      </c>
      <c r="D41" s="5">
        <f t="shared" si="0"/>
        <v>265.5</v>
      </c>
      <c r="E41" s="5">
        <f t="shared" si="1"/>
        <v>23.043437243605826</v>
      </c>
      <c r="P41" s="5">
        <f t="shared" si="6"/>
        <v>-0.81086797024476243</v>
      </c>
      <c r="Z41" s="5">
        <f t="shared" si="8"/>
        <v>40</v>
      </c>
      <c r="AA41" s="5">
        <f t="shared" si="3"/>
        <v>523.20000000000005</v>
      </c>
      <c r="AB41" s="5">
        <f t="shared" si="4"/>
        <v>8.8032879394132606E-3</v>
      </c>
    </row>
    <row r="42" spans="1:28" x14ac:dyDescent="0.2">
      <c r="A42" s="2">
        <f t="shared" si="5"/>
        <v>41</v>
      </c>
      <c r="B42" s="2"/>
      <c r="C42" s="2">
        <v>590</v>
      </c>
      <c r="D42" s="5">
        <f t="shared" si="0"/>
        <v>295</v>
      </c>
      <c r="E42" s="5">
        <f t="shared" si="1"/>
        <v>24.289915602982237</v>
      </c>
      <c r="P42" s="5">
        <f t="shared" si="6"/>
        <v>1.6597346600028968</v>
      </c>
      <c r="Z42" s="5">
        <f t="shared" si="8"/>
        <v>41</v>
      </c>
      <c r="AA42" s="5">
        <f t="shared" si="3"/>
        <v>524.42999999999995</v>
      </c>
      <c r="AB42" s="5">
        <f t="shared" si="4"/>
        <v>9.2023644956462473E-3</v>
      </c>
    </row>
    <row r="43" spans="1:28" x14ac:dyDescent="0.2">
      <c r="A43" s="2">
        <f t="shared" si="5"/>
        <v>42</v>
      </c>
      <c r="B43" s="2"/>
      <c r="C43" s="2">
        <v>534</v>
      </c>
      <c r="D43" s="5">
        <f t="shared" si="0"/>
        <v>267</v>
      </c>
      <c r="E43" s="5">
        <f t="shared" si="1"/>
        <v>23.108440016582687</v>
      </c>
      <c r="P43" s="5">
        <f t="shared" si="6"/>
        <v>-0.67876434644352812</v>
      </c>
      <c r="Z43" s="5">
        <f t="shared" si="8"/>
        <v>42</v>
      </c>
      <c r="AA43" s="5">
        <f t="shared" si="3"/>
        <v>525.66</v>
      </c>
      <c r="AB43" s="5">
        <f t="shared" si="4"/>
        <v>9.6000294896019626E-3</v>
      </c>
    </row>
    <row r="44" spans="1:28" x14ac:dyDescent="0.2">
      <c r="A44" s="2">
        <f t="shared" si="5"/>
        <v>43</v>
      </c>
      <c r="B44" s="2"/>
      <c r="C44" s="2">
        <v>574</v>
      </c>
      <c r="D44" s="5">
        <f t="shared" si="0"/>
        <v>287</v>
      </c>
      <c r="E44" s="5">
        <f t="shared" si="1"/>
        <v>23.958297101421877</v>
      </c>
      <c r="P44" s="5">
        <f t="shared" si="6"/>
        <v>1.0148807618456215</v>
      </c>
      <c r="Z44" s="5">
        <f t="shared" si="8"/>
        <v>43</v>
      </c>
      <c r="AA44" s="5">
        <f t="shared" si="3"/>
        <v>526.89</v>
      </c>
      <c r="AB44" s="5">
        <f t="shared" si="4"/>
        <v>9.9945746203214947E-3</v>
      </c>
    </row>
    <row r="45" spans="1:28" x14ac:dyDescent="0.2">
      <c r="A45" s="2">
        <f t="shared" si="5"/>
        <v>44</v>
      </c>
      <c r="B45" s="2"/>
      <c r="C45" s="2">
        <v>586</v>
      </c>
      <c r="D45" s="5">
        <f t="shared" si="0"/>
        <v>293</v>
      </c>
      <c r="E45" s="5">
        <f t="shared" si="1"/>
        <v>24.207436873820409</v>
      </c>
      <c r="P45" s="5">
        <f t="shared" si="6"/>
        <v>1.5001511727203189</v>
      </c>
      <c r="Z45" s="5">
        <f t="shared" si="8"/>
        <v>44</v>
      </c>
      <c r="AA45" s="5">
        <f t="shared" si="3"/>
        <v>528.12</v>
      </c>
      <c r="AB45" s="5">
        <f t="shared" si="4"/>
        <v>1.0384238979688789E-2</v>
      </c>
    </row>
    <row r="46" spans="1:28" x14ac:dyDescent="0.2">
      <c r="A46" s="2">
        <f t="shared" si="5"/>
        <v>45</v>
      </c>
      <c r="B46" s="2"/>
      <c r="C46" s="2">
        <v>569</v>
      </c>
      <c r="D46" s="5">
        <f t="shared" si="0"/>
        <v>284.5</v>
      </c>
      <c r="E46" s="5">
        <f t="shared" si="1"/>
        <v>23.853720883753127</v>
      </c>
      <c r="P46" s="5">
        <f t="shared" si="6"/>
        <v>0.80971915907552128</v>
      </c>
      <c r="Z46" s="5">
        <f t="shared" si="8"/>
        <v>45</v>
      </c>
      <c r="AA46" s="5">
        <f t="shared" si="3"/>
        <v>529.35</v>
      </c>
      <c r="AB46" s="5">
        <f t="shared" si="4"/>
        <v>1.0767221456106115E-2</v>
      </c>
    </row>
    <row r="47" spans="1:28" x14ac:dyDescent="0.2">
      <c r="A47" s="2">
        <f t="shared" si="5"/>
        <v>46</v>
      </c>
      <c r="B47" s="2"/>
      <c r="C47" s="2">
        <v>527</v>
      </c>
      <c r="D47" s="5">
        <f t="shared" si="0"/>
        <v>263.5</v>
      </c>
      <c r="E47" s="5">
        <f t="shared" si="1"/>
        <v>22.956480566497994</v>
      </c>
      <c r="P47" s="5">
        <f t="shared" si="6"/>
        <v>-0.9881821875732687</v>
      </c>
      <c r="Z47" s="5">
        <f t="shared" si="8"/>
        <v>46</v>
      </c>
      <c r="AA47" s="5">
        <f t="shared" si="3"/>
        <v>530.58000000000004</v>
      </c>
      <c r="AB47" s="5">
        <f t="shared" si="4"/>
        <v>1.1141694049708264E-2</v>
      </c>
    </row>
    <row r="48" spans="1:28" x14ac:dyDescent="0.2">
      <c r="A48" s="2">
        <f t="shared" si="5"/>
        <v>47</v>
      </c>
      <c r="B48" s="2"/>
      <c r="C48" s="2">
        <v>561</v>
      </c>
      <c r="D48" s="5">
        <f t="shared" si="0"/>
        <v>280.5</v>
      </c>
      <c r="E48" s="5">
        <f t="shared" si="1"/>
        <v>23.685438564654021</v>
      </c>
      <c r="P48" s="5">
        <f t="shared" si="6"/>
        <v>0.47771185591217952</v>
      </c>
      <c r="Z48" s="5">
        <f t="shared" si="8"/>
        <v>47</v>
      </c>
      <c r="AA48" s="5">
        <f t="shared" si="3"/>
        <v>531.80999999999995</v>
      </c>
      <c r="AB48" s="5">
        <f t="shared" si="4"/>
        <v>1.1505815969705685E-2</v>
      </c>
    </row>
    <row r="49" spans="1:28" x14ac:dyDescent="0.2">
      <c r="A49" s="2">
        <f t="shared" si="5"/>
        <v>48</v>
      </c>
      <c r="B49" s="2"/>
      <c r="C49" s="2">
        <v>573</v>
      </c>
      <c r="D49" s="5">
        <f t="shared" si="0"/>
        <v>286.5</v>
      </c>
      <c r="E49" s="5">
        <f t="shared" si="1"/>
        <v>23.937418407171648</v>
      </c>
      <c r="P49" s="5">
        <f t="shared" si="6"/>
        <v>0.97399036179397125</v>
      </c>
      <c r="Z49" s="5">
        <f t="shared" si="8"/>
        <v>48</v>
      </c>
      <c r="AA49" s="5">
        <f t="shared" si="3"/>
        <v>533.04</v>
      </c>
      <c r="AB49" s="5">
        <f t="shared" si="4"/>
        <v>1.18577483682524E-2</v>
      </c>
    </row>
    <row r="50" spans="1:28" x14ac:dyDescent="0.2">
      <c r="A50" s="2">
        <f t="shared" si="5"/>
        <v>49</v>
      </c>
      <c r="B50" s="2"/>
      <c r="C50" s="2">
        <v>510</v>
      </c>
      <c r="D50" s="5">
        <f t="shared" si="0"/>
        <v>255</v>
      </c>
      <c r="E50" s="5">
        <f t="shared" si="1"/>
        <v>22.583179581272429</v>
      </c>
      <c r="P50" s="5">
        <f t="shared" si="6"/>
        <v>-1.7572895367707648</v>
      </c>
      <c r="Z50" s="5">
        <f t="shared" si="8"/>
        <v>49</v>
      </c>
      <c r="AA50" s="5">
        <f t="shared" si="3"/>
        <v>534.27</v>
      </c>
      <c r="AB50" s="5">
        <f t="shared" si="4"/>
        <v>1.219566955084282E-2</v>
      </c>
    </row>
    <row r="51" spans="1:28" x14ac:dyDescent="0.2">
      <c r="A51" s="2">
        <f t="shared" si="5"/>
        <v>50</v>
      </c>
      <c r="B51" s="2"/>
      <c r="C51" s="2">
        <v>593</v>
      </c>
      <c r="D51" s="5">
        <f t="shared" si="0"/>
        <v>296.5</v>
      </c>
      <c r="E51" s="5">
        <f t="shared" si="1"/>
        <v>24.351591323771842</v>
      </c>
      <c r="P51" s="5">
        <f t="shared" si="6"/>
        <v>1.7787262540223061</v>
      </c>
      <c r="Z51" s="5">
        <f t="shared" si="8"/>
        <v>50</v>
      </c>
      <c r="AA51" s="5">
        <f t="shared" si="3"/>
        <v>535.5</v>
      </c>
      <c r="AB51" s="5">
        <f t="shared" si="4"/>
        <v>1.2517790490987163E-2</v>
      </c>
    </row>
    <row r="52" spans="1:28" x14ac:dyDescent="0.2">
      <c r="A52" s="2">
        <f t="shared" si="5"/>
        <v>51</v>
      </c>
      <c r="B52" s="2"/>
      <c r="C52" s="2">
        <v>573</v>
      </c>
      <c r="D52" s="5">
        <f t="shared" si="0"/>
        <v>286.5</v>
      </c>
      <c r="E52" s="5">
        <f t="shared" si="1"/>
        <v>23.937418407171648</v>
      </c>
      <c r="P52" s="5">
        <f t="shared" si="6"/>
        <v>0.97399036179397125</v>
      </c>
      <c r="Z52" s="5">
        <f t="shared" si="8"/>
        <v>51</v>
      </c>
      <c r="AA52" s="5">
        <f t="shared" si="3"/>
        <v>536.73</v>
      </c>
      <c r="AB52" s="5">
        <f t="shared" si="4"/>
        <v>1.2822370467091991E-2</v>
      </c>
    </row>
    <row r="53" spans="1:28" x14ac:dyDescent="0.2">
      <c r="A53" s="2">
        <f t="shared" si="5"/>
        <v>52</v>
      </c>
      <c r="B53" s="2"/>
      <c r="C53" s="2">
        <v>540</v>
      </c>
      <c r="D53" s="5">
        <f t="shared" si="0"/>
        <v>270</v>
      </c>
      <c r="E53" s="5">
        <f t="shared" si="1"/>
        <v>23.2379000772445</v>
      </c>
      <c r="P53" s="5">
        <f t="shared" si="6"/>
        <v>-0.41678401030174611</v>
      </c>
      <c r="Z53" s="5">
        <f t="shared" si="8"/>
        <v>52</v>
      </c>
      <c r="AA53" s="5">
        <f t="shared" si="3"/>
        <v>537.96</v>
      </c>
      <c r="AB53" s="5">
        <f t="shared" si="4"/>
        <v>1.3107732632343718E-2</v>
      </c>
    </row>
    <row r="54" spans="1:28" x14ac:dyDescent="0.2">
      <c r="A54" s="2">
        <f t="shared" si="5"/>
        <v>53</v>
      </c>
      <c r="B54" s="2"/>
      <c r="C54" s="2">
        <v>584</v>
      </c>
      <c r="D54" s="5">
        <f t="shared" si="0"/>
        <v>292</v>
      </c>
      <c r="E54" s="5">
        <f t="shared" si="1"/>
        <v>24.166091947189145</v>
      </c>
      <c r="P54" s="5">
        <f t="shared" si="6"/>
        <v>1.4199571403520244</v>
      </c>
      <c r="Z54" s="5">
        <f t="shared" si="8"/>
        <v>53</v>
      </c>
      <c r="AA54" s="5">
        <f t="shared" si="3"/>
        <v>539.19000000000005</v>
      </c>
      <c r="AB54" s="5">
        <f t="shared" si="4"/>
        <v>1.3372279324166682E-2</v>
      </c>
    </row>
    <row r="55" spans="1:28" x14ac:dyDescent="0.2">
      <c r="A55" s="2">
        <f t="shared" si="5"/>
        <v>54</v>
      </c>
      <c r="B55" s="2"/>
      <c r="C55" s="2">
        <v>520</v>
      </c>
      <c r="D55" s="5">
        <f t="shared" si="0"/>
        <v>260</v>
      </c>
      <c r="E55" s="5">
        <f t="shared" si="1"/>
        <v>22.803508501982758</v>
      </c>
      <c r="P55" s="5">
        <f t="shared" si="6"/>
        <v>-1.3017814860640458</v>
      </c>
      <c r="Z55" s="5">
        <f t="shared" si="8"/>
        <v>54</v>
      </c>
      <c r="AA55" s="5">
        <f t="shared" si="3"/>
        <v>540.41999999999996</v>
      </c>
      <c r="AB55" s="5">
        <f t="shared" si="4"/>
        <v>1.3614506918662589E-2</v>
      </c>
    </row>
    <row r="56" spans="1:28" x14ac:dyDescent="0.2">
      <c r="A56" s="2">
        <f t="shared" si="5"/>
        <v>55</v>
      </c>
      <c r="B56" s="2"/>
      <c r="C56" s="2">
        <v>558</v>
      </c>
      <c r="D56" s="5">
        <f t="shared" si="0"/>
        <v>279</v>
      </c>
      <c r="E56" s="5">
        <f t="shared" si="1"/>
        <v>23.622023622035432</v>
      </c>
      <c r="P56" s="5">
        <f t="shared" si="6"/>
        <v>0.3519941791548476</v>
      </c>
      <c r="Z56" s="5">
        <f t="shared" si="8"/>
        <v>55</v>
      </c>
      <c r="AA56" s="5">
        <f t="shared" si="3"/>
        <v>541.65</v>
      </c>
      <c r="AB56" s="5">
        <f t="shared" si="4"/>
        <v>1.38330200374335E-2</v>
      </c>
    </row>
    <row r="57" spans="1:28" x14ac:dyDescent="0.2">
      <c r="Z57" s="5">
        <f t="shared" si="8"/>
        <v>56</v>
      </c>
      <c r="AA57" s="5">
        <f t="shared" si="3"/>
        <v>542.88</v>
      </c>
      <c r="AB57" s="5">
        <f t="shared" si="4"/>
        <v>1.4026544919382272E-2</v>
      </c>
    </row>
    <row r="58" spans="1:28" x14ac:dyDescent="0.2">
      <c r="A58" s="2" t="s">
        <v>77</v>
      </c>
      <c r="B58" s="2"/>
      <c r="C58" s="2" t="s">
        <v>78</v>
      </c>
      <c r="Z58" s="5">
        <f t="shared" si="8"/>
        <v>57</v>
      </c>
      <c r="AA58" s="5">
        <f t="shared" si="3"/>
        <v>544.11</v>
      </c>
      <c r="AB58" s="5">
        <f t="shared" si="4"/>
        <v>1.4193941778446318E-2</v>
      </c>
    </row>
    <row r="59" spans="1:28" x14ac:dyDescent="0.2">
      <c r="A59" s="2">
        <v>1</v>
      </c>
      <c r="B59" s="2"/>
      <c r="C59" s="2">
        <v>67</v>
      </c>
      <c r="Z59" s="5">
        <f t="shared" si="8"/>
        <v>58</v>
      </c>
      <c r="AA59" s="5">
        <f t="shared" si="3"/>
        <v>545.34</v>
      </c>
      <c r="AB59" s="5">
        <f t="shared" si="4"/>
        <v>1.4334215979656966E-2</v>
      </c>
    </row>
    <row r="60" spans="1:28" x14ac:dyDescent="0.2">
      <c r="A60" s="5">
        <f t="shared" ref="A60:A108" si="9">A59+1</f>
        <v>2</v>
      </c>
      <c r="B60" s="2"/>
      <c r="C60" s="2">
        <v>70</v>
      </c>
      <c r="Z60" s="5">
        <f t="shared" si="8"/>
        <v>59</v>
      </c>
      <c r="AA60" s="5">
        <f t="shared" si="3"/>
        <v>546.56999999999994</v>
      </c>
      <c r="AB60" s="5">
        <f t="shared" si="4"/>
        <v>1.444652788027277E-2</v>
      </c>
    </row>
    <row r="61" spans="1:28" x14ac:dyDescent="0.2">
      <c r="A61" s="5">
        <f t="shared" si="9"/>
        <v>3</v>
      </c>
      <c r="B61" s="2"/>
      <c r="C61" s="2">
        <v>72</v>
      </c>
      <c r="Z61" s="5">
        <f t="shared" si="8"/>
        <v>60</v>
      </c>
      <c r="AA61" s="5">
        <f t="shared" si="3"/>
        <v>547.79999999999995</v>
      </c>
      <c r="AB61" s="5">
        <f t="shared" si="4"/>
        <v>1.4530201199789561E-2</v>
      </c>
    </row>
    <row r="62" spans="1:28" x14ac:dyDescent="0.2">
      <c r="A62" s="5">
        <f t="shared" si="9"/>
        <v>4</v>
      </c>
      <c r="B62" s="2"/>
      <c r="C62" s="2">
        <v>67</v>
      </c>
      <c r="Z62" s="5">
        <f t="shared" si="8"/>
        <v>61</v>
      </c>
      <c r="AA62" s="5">
        <f t="shared" si="3"/>
        <v>549.03</v>
      </c>
      <c r="AB62" s="5">
        <f t="shared" si="4"/>
        <v>1.4584729802105574E-2</v>
      </c>
    </row>
    <row r="63" spans="1:28" x14ac:dyDescent="0.2">
      <c r="A63" s="5">
        <f t="shared" si="9"/>
        <v>5</v>
      </c>
      <c r="B63" s="2"/>
      <c r="C63" s="2">
        <v>71</v>
      </c>
      <c r="Z63" s="5">
        <f t="shared" si="8"/>
        <v>62</v>
      </c>
      <c r="AA63" s="5">
        <f t="shared" si="3"/>
        <v>550.26</v>
      </c>
      <c r="AB63" s="5">
        <f t="shared" si="4"/>
        <v>1.4609782794687366E-2</v>
      </c>
    </row>
    <row r="64" spans="1:28" x14ac:dyDescent="0.2">
      <c r="A64" s="5">
        <f t="shared" si="9"/>
        <v>6</v>
      </c>
      <c r="B64" s="2"/>
      <c r="C64" s="2">
        <v>78</v>
      </c>
      <c r="Z64" s="5">
        <f t="shared" si="8"/>
        <v>63</v>
      </c>
      <c r="AA64" s="5">
        <f t="shared" si="3"/>
        <v>551.49</v>
      </c>
      <c r="AB64" s="5">
        <f t="shared" si="4"/>
        <v>1.4605207872864002E-2</v>
      </c>
    </row>
    <row r="65" spans="1:28" x14ac:dyDescent="0.2">
      <c r="A65" s="5">
        <f t="shared" si="9"/>
        <v>7</v>
      </c>
      <c r="B65" s="2"/>
      <c r="C65" s="2">
        <v>88</v>
      </c>
      <c r="Z65" s="5">
        <f t="shared" si="8"/>
        <v>64</v>
      </c>
      <c r="AA65" s="5">
        <f t="shared" si="3"/>
        <v>552.72</v>
      </c>
      <c r="AB65" s="5">
        <f t="shared" si="4"/>
        <v>1.4571032861960957E-2</v>
      </c>
    </row>
    <row r="66" spans="1:28" x14ac:dyDescent="0.2">
      <c r="A66" s="5">
        <f t="shared" si="9"/>
        <v>8</v>
      </c>
      <c r="B66" s="2"/>
      <c r="C66" s="2">
        <v>78</v>
      </c>
      <c r="Z66" s="5">
        <f t="shared" si="8"/>
        <v>65</v>
      </c>
      <c r="AA66" s="5">
        <f t="shared" si="3"/>
        <v>553.95000000000005</v>
      </c>
      <c r="AB66" s="5">
        <f t="shared" si="4"/>
        <v>1.4507465435428088E-2</v>
      </c>
    </row>
    <row r="67" spans="1:28" x14ac:dyDescent="0.2">
      <c r="A67" s="5">
        <f t="shared" si="9"/>
        <v>9</v>
      </c>
      <c r="B67" s="2"/>
      <c r="C67" s="2">
        <v>82</v>
      </c>
      <c r="Z67" s="5">
        <f t="shared" si="8"/>
        <v>66</v>
      </c>
      <c r="AA67" s="5">
        <f t="shared" si="3"/>
        <v>555.17999999999995</v>
      </c>
      <c r="AB67" s="5">
        <f t="shared" si="4"/>
        <v>1.4414891012956498E-2</v>
      </c>
    </row>
    <row r="68" spans="1:28" x14ac:dyDescent="0.2">
      <c r="A68" s="5">
        <f t="shared" si="9"/>
        <v>10</v>
      </c>
      <c r="B68" s="2"/>
      <c r="C68" s="2">
        <v>74</v>
      </c>
      <c r="Z68" s="5">
        <f t="shared" si="8"/>
        <v>67</v>
      </c>
      <c r="AA68" s="5">
        <f t="shared" si="3"/>
        <v>556.41</v>
      </c>
      <c r="AB68" s="5">
        <f t="shared" si="4"/>
        <v>1.4293868868346826E-2</v>
      </c>
    </row>
    <row r="69" spans="1:28" x14ac:dyDescent="0.2">
      <c r="A69" s="5">
        <f t="shared" si="9"/>
        <v>11</v>
      </c>
      <c r="B69" s="2"/>
      <c r="C69" s="2">
        <v>82</v>
      </c>
      <c r="Z69" s="5">
        <f t="shared" si="8"/>
        <v>68</v>
      </c>
      <c r="AA69" s="5">
        <f t="shared" si="3"/>
        <v>557.64</v>
      </c>
      <c r="AB69" s="5">
        <f t="shared" si="4"/>
        <v>1.4145126502117978E-2</v>
      </c>
    </row>
    <row r="70" spans="1:28" x14ac:dyDescent="0.2">
      <c r="A70" s="5">
        <f t="shared" si="9"/>
        <v>12</v>
      </c>
      <c r="B70" s="2"/>
      <c r="C70" s="2">
        <v>77</v>
      </c>
      <c r="Z70" s="5">
        <f t="shared" si="8"/>
        <v>69</v>
      </c>
      <c r="AA70" s="5">
        <f t="shared" si="3"/>
        <v>558.87</v>
      </c>
      <c r="AB70" s="5">
        <f t="shared" si="4"/>
        <v>1.3969552358073147E-2</v>
      </c>
    </row>
    <row r="71" spans="1:28" x14ac:dyDescent="0.2">
      <c r="A71" s="5">
        <f t="shared" si="9"/>
        <v>13</v>
      </c>
      <c r="B71" s="2"/>
      <c r="C71" s="2">
        <v>63</v>
      </c>
      <c r="Z71" s="5">
        <f t="shared" si="8"/>
        <v>70</v>
      </c>
      <c r="AA71" s="5">
        <f t="shared" si="3"/>
        <v>560.1</v>
      </c>
      <c r="AB71" s="5">
        <f t="shared" si="4"/>
        <v>1.3768186985835502E-2</v>
      </c>
    </row>
    <row r="72" spans="1:28" x14ac:dyDescent="0.2">
      <c r="A72" s="5">
        <f t="shared" si="9"/>
        <v>14</v>
      </c>
      <c r="B72" s="2"/>
      <c r="C72" s="2">
        <v>70</v>
      </c>
      <c r="Z72" s="5">
        <f t="shared" si="8"/>
        <v>71</v>
      </c>
      <c r="AA72" s="5">
        <f t="shared" si="3"/>
        <v>561.33000000000004</v>
      </c>
      <c r="AB72" s="5">
        <f t="shared" si="4"/>
        <v>1.3542212772325507E-2</v>
      </c>
    </row>
    <row r="73" spans="1:28" x14ac:dyDescent="0.2">
      <c r="A73" s="5">
        <f t="shared" si="9"/>
        <v>15</v>
      </c>
      <c r="B73" s="2"/>
      <c r="C73" s="2">
        <v>71</v>
      </c>
      <c r="Z73" s="5">
        <f t="shared" si="8"/>
        <v>72</v>
      </c>
      <c r="AA73" s="5">
        <f t="shared" si="3"/>
        <v>562.55999999999995</v>
      </c>
      <c r="AB73" s="5">
        <f t="shared" si="4"/>
        <v>1.329294238391323E-2</v>
      </c>
    </row>
    <row r="74" spans="1:28" x14ac:dyDescent="0.2">
      <c r="A74" s="5">
        <f t="shared" si="9"/>
        <v>16</v>
      </c>
      <c r="B74" s="2"/>
      <c r="C74" s="2">
        <v>81</v>
      </c>
      <c r="Z74" s="5">
        <f t="shared" si="8"/>
        <v>73</v>
      </c>
      <c r="AA74" s="5">
        <f t="shared" si="3"/>
        <v>563.79</v>
      </c>
      <c r="AB74" s="5">
        <f t="shared" si="4"/>
        <v>1.3021806077227334E-2</v>
      </c>
    </row>
    <row r="75" spans="1:28" x14ac:dyDescent="0.2">
      <c r="A75" s="5">
        <f t="shared" si="9"/>
        <v>17</v>
      </c>
      <c r="B75" s="2"/>
      <c r="C75" s="2">
        <v>69</v>
      </c>
      <c r="Z75" s="5">
        <f t="shared" si="8"/>
        <v>74</v>
      </c>
      <c r="AA75" s="5">
        <f t="shared" si="3"/>
        <v>565.02</v>
      </c>
      <c r="AB75" s="5">
        <f t="shared" si="4"/>
        <v>1.2730338050078486E-2</v>
      </c>
    </row>
    <row r="76" spans="1:28" x14ac:dyDescent="0.2">
      <c r="A76" s="5">
        <f t="shared" si="9"/>
        <v>18</v>
      </c>
      <c r="B76" s="2"/>
      <c r="C76" s="2">
        <v>63</v>
      </c>
      <c r="Z76" s="5">
        <f t="shared" si="8"/>
        <v>75</v>
      </c>
      <c r="AA76" s="5">
        <f t="shared" si="3"/>
        <v>566.25</v>
      </c>
      <c r="AB76" s="5">
        <f t="shared" si="4"/>
        <v>1.2420162014455647E-2</v>
      </c>
    </row>
    <row r="77" spans="1:28" x14ac:dyDescent="0.2">
      <c r="A77" s="5">
        <f t="shared" si="9"/>
        <v>19</v>
      </c>
      <c r="B77" s="2"/>
      <c r="C77" s="2">
        <v>84</v>
      </c>
      <c r="Z77" s="5">
        <f t="shared" si="8"/>
        <v>76</v>
      </c>
      <c r="AA77" s="5">
        <f t="shared" si="3"/>
        <v>567.48</v>
      </c>
      <c r="AB77" s="5">
        <f t="shared" si="4"/>
        <v>1.2092976180944629E-2</v>
      </c>
    </row>
    <row r="78" spans="1:28" x14ac:dyDescent="0.2">
      <c r="A78" s="5">
        <f t="shared" si="9"/>
        <v>20</v>
      </c>
      <c r="B78" s="2"/>
      <c r="C78" s="2">
        <v>74</v>
      </c>
      <c r="Z78" s="5">
        <f t="shared" si="8"/>
        <v>77</v>
      </c>
      <c r="AA78" s="5">
        <f t="shared" si="3"/>
        <v>568.71</v>
      </c>
      <c r="AB78" s="5">
        <f t="shared" si="4"/>
        <v>1.1750537848123117E-2</v>
      </c>
    </row>
    <row r="79" spans="1:28" x14ac:dyDescent="0.2">
      <c r="A79" s="5">
        <f t="shared" si="9"/>
        <v>21</v>
      </c>
      <c r="B79" s="2"/>
      <c r="C79" s="2">
        <v>78</v>
      </c>
      <c r="Z79" s="5">
        <f t="shared" si="8"/>
        <v>78</v>
      </c>
      <c r="AA79" s="5">
        <f t="shared" si="3"/>
        <v>569.94000000000005</v>
      </c>
      <c r="AB79" s="5">
        <f t="shared" si="4"/>
        <v>1.1394647791499624E-2</v>
      </c>
    </row>
    <row r="80" spans="1:28" x14ac:dyDescent="0.2">
      <c r="A80" s="5">
        <f t="shared" si="9"/>
        <v>22</v>
      </c>
      <c r="B80" s="2"/>
      <c r="C80" s="2">
        <v>76</v>
      </c>
      <c r="Z80" s="5">
        <f t="shared" si="8"/>
        <v>79</v>
      </c>
      <c r="AA80" s="5">
        <f t="shared" si="3"/>
        <v>571.16999999999996</v>
      </c>
      <c r="AB80" s="5">
        <f t="shared" si="4"/>
        <v>1.1027134644440812E-2</v>
      </c>
    </row>
    <row r="81" spans="1:28" x14ac:dyDescent="0.2">
      <c r="A81" s="5">
        <f t="shared" si="9"/>
        <v>23</v>
      </c>
      <c r="B81" s="2"/>
      <c r="C81" s="2">
        <v>76</v>
      </c>
      <c r="Z81" s="5">
        <f t="shared" si="8"/>
        <v>80</v>
      </c>
      <c r="AA81" s="5">
        <f t="shared" si="3"/>
        <v>572.4</v>
      </c>
      <c r="AB81" s="5">
        <f t="shared" si="4"/>
        <v>1.0649839458389862E-2</v>
      </c>
    </row>
    <row r="82" spans="1:28" x14ac:dyDescent="0.2">
      <c r="A82" s="5">
        <f t="shared" si="9"/>
        <v>24</v>
      </c>
      <c r="B82" s="2"/>
      <c r="C82" s="2">
        <v>95</v>
      </c>
      <c r="Z82" s="5">
        <f t="shared" si="8"/>
        <v>81</v>
      </c>
      <c r="AA82" s="5">
        <f t="shared" si="3"/>
        <v>573.63</v>
      </c>
      <c r="AB82" s="5">
        <f t="shared" si="4"/>
        <v>1.0264600621693987E-2</v>
      </c>
    </row>
    <row r="83" spans="1:28" x14ac:dyDescent="0.2">
      <c r="A83" s="5">
        <f t="shared" si="9"/>
        <v>25</v>
      </c>
      <c r="B83" s="2"/>
      <c r="C83" s="2">
        <v>65</v>
      </c>
      <c r="Z83" s="5">
        <f t="shared" si="8"/>
        <v>82</v>
      </c>
      <c r="AA83" s="5">
        <f t="shared" si="3"/>
        <v>574.86</v>
      </c>
      <c r="AB83" s="5">
        <f t="shared" si="4"/>
        <v>9.8732393057553037E-3</v>
      </c>
    </row>
    <row r="84" spans="1:28" x14ac:dyDescent="0.2">
      <c r="A84" s="5">
        <f t="shared" si="9"/>
        <v>26</v>
      </c>
      <c r="B84" s="2"/>
      <c r="C84" s="2">
        <v>94</v>
      </c>
      <c r="Z84" s="5">
        <f t="shared" si="8"/>
        <v>83</v>
      </c>
      <c r="AA84" s="5">
        <f t="shared" si="3"/>
        <v>576.09</v>
      </c>
      <c r="AB84" s="5">
        <f t="shared" si="4"/>
        <v>9.4775455942721736E-3</v>
      </c>
    </row>
    <row r="85" spans="1:28" x14ac:dyDescent="0.2">
      <c r="A85" s="5">
        <f t="shared" si="9"/>
        <v>27</v>
      </c>
      <c r="B85" s="2"/>
      <c r="C85" s="2">
        <v>82</v>
      </c>
      <c r="Z85" s="5">
        <f t="shared" si="8"/>
        <v>84</v>
      </c>
      <c r="AA85" s="5">
        <f t="shared" si="3"/>
        <v>577.31999999999994</v>
      </c>
      <c r="AB85" s="5">
        <f t="shared" si="4"/>
        <v>9.0792654363532586E-3</v>
      </c>
    </row>
    <row r="86" spans="1:28" x14ac:dyDescent="0.2">
      <c r="A86" s="5">
        <f t="shared" si="9"/>
        <v>28</v>
      </c>
      <c r="B86" s="2"/>
      <c r="C86" s="2">
        <v>79</v>
      </c>
      <c r="Z86" s="5">
        <f t="shared" si="8"/>
        <v>85</v>
      </c>
      <c r="AA86" s="5">
        <f t="shared" si="3"/>
        <v>578.54999999999995</v>
      </c>
      <c r="AB86" s="5">
        <f t="shared" si="4"/>
        <v>8.680088547605715E-3</v>
      </c>
    </row>
    <row r="87" spans="1:28" x14ac:dyDescent="0.2">
      <c r="A87" s="5">
        <f t="shared" si="9"/>
        <v>29</v>
      </c>
      <c r="B87" s="2"/>
      <c r="C87" s="2">
        <v>68</v>
      </c>
      <c r="Z87" s="5">
        <f t="shared" si="8"/>
        <v>86</v>
      </c>
      <c r="AA87" s="5">
        <f t="shared" si="3"/>
        <v>579.78</v>
      </c>
      <c r="AB87" s="5">
        <f t="shared" si="4"/>
        <v>8.2816373652837526E-3</v>
      </c>
    </row>
    <row r="88" spans="1:28" x14ac:dyDescent="0.2">
      <c r="A88" s="5">
        <f t="shared" si="9"/>
        <v>30</v>
      </c>
      <c r="B88" s="2"/>
      <c r="C88" s="2">
        <v>78</v>
      </c>
      <c r="Z88" s="5">
        <f t="shared" si="8"/>
        <v>87</v>
      </c>
      <c r="AA88" s="5">
        <f t="shared" si="3"/>
        <v>581.01</v>
      </c>
      <c r="AB88" s="5">
        <f t="shared" si="4"/>
        <v>7.8854571446043652E-3</v>
      </c>
    </row>
    <row r="89" spans="1:28" x14ac:dyDescent="0.2">
      <c r="A89" s="5">
        <f t="shared" si="9"/>
        <v>31</v>
      </c>
      <c r="B89" s="2"/>
      <c r="C89" s="2">
        <v>66</v>
      </c>
      <c r="Z89" s="5">
        <f t="shared" si="8"/>
        <v>88</v>
      </c>
      <c r="AA89" s="5">
        <f t="shared" si="3"/>
        <v>582.24</v>
      </c>
      <c r="AB89" s="5">
        <f t="shared" si="4"/>
        <v>7.4930072637767143E-3</v>
      </c>
    </row>
    <row r="90" spans="1:28" x14ac:dyDescent="0.2">
      <c r="A90" s="5">
        <f t="shared" si="9"/>
        <v>32</v>
      </c>
      <c r="B90" s="2"/>
      <c r="C90" s="2">
        <v>64</v>
      </c>
      <c r="Z90" s="5">
        <f t="shared" si="8"/>
        <v>89</v>
      </c>
      <c r="AA90" s="5">
        <f t="shared" si="3"/>
        <v>583.47</v>
      </c>
      <c r="AB90" s="5">
        <f t="shared" si="4"/>
        <v>7.1056537855185052E-3</v>
      </c>
    </row>
    <row r="91" spans="1:28" x14ac:dyDescent="0.2">
      <c r="A91" s="5">
        <f t="shared" si="9"/>
        <v>33</v>
      </c>
      <c r="B91" s="2"/>
      <c r="C91" s="2">
        <v>65</v>
      </c>
      <c r="Z91" s="5">
        <f t="shared" si="8"/>
        <v>90</v>
      </c>
      <c r="AA91" s="5">
        <f t="shared" si="3"/>
        <v>584.70000000000005</v>
      </c>
      <c r="AB91" s="5">
        <f t="shared" si="4"/>
        <v>6.7246633032116152E-3</v>
      </c>
    </row>
    <row r="92" spans="1:28" x14ac:dyDescent="0.2">
      <c r="A92" s="5">
        <f t="shared" si="9"/>
        <v>34</v>
      </c>
      <c r="B92" s="2"/>
      <c r="C92" s="2">
        <v>62</v>
      </c>
      <c r="Z92" s="5">
        <f t="shared" si="8"/>
        <v>91</v>
      </c>
      <c r="AA92" s="5">
        <f t="shared" si="3"/>
        <v>585.92999999999995</v>
      </c>
      <c r="AB92" s="5">
        <f t="shared" si="4"/>
        <v>6.351198080720581E-3</v>
      </c>
    </row>
    <row r="93" spans="1:28" x14ac:dyDescent="0.2">
      <c r="A93" s="5">
        <f t="shared" si="9"/>
        <v>35</v>
      </c>
      <c r="B93" s="2"/>
      <c r="C93" s="2">
        <v>69</v>
      </c>
      <c r="Z93" s="5">
        <f t="shared" si="8"/>
        <v>92</v>
      </c>
      <c r="AA93" s="5">
        <f t="shared" si="3"/>
        <v>587.16</v>
      </c>
      <c r="AB93" s="5">
        <f t="shared" si="4"/>
        <v>5.9863124765767465E-3</v>
      </c>
    </row>
    <row r="94" spans="1:28" x14ac:dyDescent="0.2">
      <c r="A94" s="5">
        <f t="shared" si="9"/>
        <v>36</v>
      </c>
      <c r="B94" s="2"/>
      <c r="C94" s="2">
        <v>83</v>
      </c>
      <c r="Z94" s="5">
        <f t="shared" si="8"/>
        <v>93</v>
      </c>
      <c r="AA94" s="5">
        <f t="shared" si="3"/>
        <v>588.39</v>
      </c>
      <c r="AB94" s="5">
        <f t="shared" si="4"/>
        <v>5.6309506260038252E-3</v>
      </c>
    </row>
    <row r="95" spans="1:28" x14ac:dyDescent="0.2">
      <c r="A95" s="5">
        <f t="shared" si="9"/>
        <v>37</v>
      </c>
      <c r="B95" s="2"/>
      <c r="C95" s="2">
        <v>74</v>
      </c>
      <c r="Z95" s="5">
        <f t="shared" si="8"/>
        <v>94</v>
      </c>
      <c r="AA95" s="5">
        <f t="shared" si="3"/>
        <v>589.62</v>
      </c>
      <c r="AB95" s="5">
        <f t="shared" si="4"/>
        <v>5.2859453383716113E-3</v>
      </c>
    </row>
    <row r="96" spans="1:28" x14ac:dyDescent="0.2">
      <c r="A96" s="5">
        <f t="shared" si="9"/>
        <v>38</v>
      </c>
      <c r="B96" s="2"/>
      <c r="C96" s="2">
        <v>77</v>
      </c>
      <c r="Z96" s="5">
        <f t="shared" si="8"/>
        <v>95</v>
      </c>
      <c r="AA96" s="5">
        <f t="shared" si="3"/>
        <v>590.85</v>
      </c>
      <c r="AB96" s="5">
        <f t="shared" si="4"/>
        <v>4.9520181533268207E-3</v>
      </c>
    </row>
    <row r="97" spans="1:28" x14ac:dyDescent="0.2">
      <c r="A97" s="5">
        <f t="shared" si="9"/>
        <v>39</v>
      </c>
      <c r="B97" s="2"/>
      <c r="C97" s="2">
        <v>70</v>
      </c>
      <c r="Z97" s="5">
        <f t="shared" si="8"/>
        <v>96</v>
      </c>
      <c r="AA97" s="5">
        <f t="shared" si="3"/>
        <v>592.08000000000004</v>
      </c>
      <c r="AB97" s="5">
        <f t="shared" si="4"/>
        <v>4.6297804862251131E-3</v>
      </c>
    </row>
    <row r="98" spans="1:28" x14ac:dyDescent="0.2">
      <c r="A98" s="5">
        <f t="shared" si="9"/>
        <v>40</v>
      </c>
      <c r="B98" s="2"/>
      <c r="C98" s="2">
        <v>86</v>
      </c>
      <c r="Z98" s="5">
        <f t="shared" si="8"/>
        <v>97</v>
      </c>
      <c r="AA98" s="5">
        <f t="shared" si="3"/>
        <v>593.30999999999995</v>
      </c>
      <c r="AB98" s="5">
        <f t="shared" si="4"/>
        <v>4.3197357827022874E-3</v>
      </c>
    </row>
    <row r="99" spans="1:28" x14ac:dyDescent="0.2">
      <c r="A99" s="5">
        <f t="shared" si="9"/>
        <v>41</v>
      </c>
      <c r="B99" s="2"/>
      <c r="C99" s="2">
        <v>67</v>
      </c>
      <c r="Z99" s="5">
        <f t="shared" si="8"/>
        <v>98</v>
      </c>
      <c r="AA99" s="5">
        <f t="shared" si="3"/>
        <v>594.54</v>
      </c>
      <c r="AB99" s="5">
        <f t="shared" si="4"/>
        <v>4.0222825933538811E-3</v>
      </c>
    </row>
    <row r="100" spans="1:28" x14ac:dyDescent="0.2">
      <c r="A100" s="5">
        <f t="shared" si="9"/>
        <v>42</v>
      </c>
      <c r="B100" s="2"/>
      <c r="C100" s="2">
        <v>76</v>
      </c>
      <c r="Z100" s="5">
        <f t="shared" si="8"/>
        <v>99</v>
      </c>
      <c r="AA100" s="5">
        <f t="shared" si="3"/>
        <v>595.77</v>
      </c>
      <c r="AB100" s="5">
        <f t="shared" si="4"/>
        <v>3.7377184725791864E-3</v>
      </c>
    </row>
    <row r="101" spans="1:28" x14ac:dyDescent="0.2">
      <c r="A101" s="5">
        <f t="shared" si="9"/>
        <v>43</v>
      </c>
      <c r="B101" s="2"/>
      <c r="C101" s="2">
        <v>77</v>
      </c>
      <c r="Z101" s="5">
        <f t="shared" si="8"/>
        <v>100</v>
      </c>
      <c r="AA101" s="5">
        <f t="shared" si="3"/>
        <v>597</v>
      </c>
      <c r="AB101" s="5">
        <f t="shared" si="4"/>
        <v>3.4662446006825474E-3</v>
      </c>
    </row>
    <row r="102" spans="1:28" x14ac:dyDescent="0.2">
      <c r="A102" s="5">
        <f t="shared" si="9"/>
        <v>44</v>
      </c>
      <c r="B102" s="2"/>
      <c r="C102" s="2">
        <v>65</v>
      </c>
    </row>
    <row r="103" spans="1:28" x14ac:dyDescent="0.2">
      <c r="A103" s="5">
        <f t="shared" si="9"/>
        <v>45</v>
      </c>
      <c r="B103" s="2"/>
      <c r="C103" s="2">
        <v>77</v>
      </c>
    </row>
    <row r="104" spans="1:28" x14ac:dyDescent="0.2">
      <c r="A104" s="5">
        <f t="shared" si="9"/>
        <v>46</v>
      </c>
      <c r="B104" s="2"/>
      <c r="C104" s="2">
        <v>80</v>
      </c>
    </row>
    <row r="105" spans="1:28" x14ac:dyDescent="0.2">
      <c r="A105" s="5">
        <f t="shared" si="9"/>
        <v>47</v>
      </c>
      <c r="B105" s="2"/>
      <c r="C105" s="2">
        <v>85</v>
      </c>
    </row>
    <row r="106" spans="1:28" x14ac:dyDescent="0.2">
      <c r="A106" s="5">
        <f t="shared" si="9"/>
        <v>48</v>
      </c>
      <c r="B106" s="2"/>
      <c r="C106" s="2">
        <v>74</v>
      </c>
    </row>
    <row r="107" spans="1:28" x14ac:dyDescent="0.2">
      <c r="A107" s="5">
        <f t="shared" si="9"/>
        <v>49</v>
      </c>
      <c r="B107" s="2"/>
      <c r="C107" s="2">
        <v>80</v>
      </c>
    </row>
    <row r="108" spans="1:28" x14ac:dyDescent="0.2">
      <c r="A108" s="5">
        <f t="shared" si="9"/>
        <v>50</v>
      </c>
      <c r="B108" s="2"/>
      <c r="C108" s="2">
        <v>79</v>
      </c>
    </row>
    <row r="111" spans="1:28" x14ac:dyDescent="0.2">
      <c r="B111" s="2" t="s">
        <v>79</v>
      </c>
      <c r="C111" s="2">
        <v>0.36</v>
      </c>
      <c r="D111" s="2" t="s">
        <v>80</v>
      </c>
      <c r="E111" s="5">
        <v>3.4480268109295338E-2</v>
      </c>
    </row>
    <row r="113" spans="1:35" x14ac:dyDescent="0.2">
      <c r="A113" s="2" t="s">
        <v>81</v>
      </c>
    </row>
    <row r="114" spans="1:35" x14ac:dyDescent="0.2">
      <c r="A114" s="2" t="s">
        <v>82</v>
      </c>
      <c r="B114" s="2" t="s">
        <v>83</v>
      </c>
      <c r="C114" s="2" t="s">
        <v>37</v>
      </c>
      <c r="F114" s="2" t="s">
        <v>83</v>
      </c>
      <c r="G114" s="2" t="s">
        <v>57</v>
      </c>
      <c r="H114" s="2"/>
      <c r="I114" s="2"/>
      <c r="J114" s="2" t="s">
        <v>83</v>
      </c>
      <c r="K114" s="2" t="s">
        <v>84</v>
      </c>
      <c r="M114" s="2"/>
      <c r="N114" s="2" t="s">
        <v>83</v>
      </c>
      <c r="O114" s="2" t="s">
        <v>85</v>
      </c>
      <c r="Q114" s="35" t="s">
        <v>83</v>
      </c>
      <c r="S114" s="2" t="s">
        <v>86</v>
      </c>
      <c r="U114" s="2" t="s">
        <v>63</v>
      </c>
      <c r="V114" s="5">
        <f>MIN(R115:R168)</f>
        <v>0</v>
      </c>
      <c r="X114" s="2" t="s">
        <v>64</v>
      </c>
      <c r="Y114" s="2" t="s">
        <v>65</v>
      </c>
      <c r="Z114" s="2" t="s">
        <v>66</v>
      </c>
      <c r="AB114" s="2" t="s">
        <v>67</v>
      </c>
      <c r="AC114" s="2" t="s">
        <v>68</v>
      </c>
      <c r="AD114" s="2" t="s">
        <v>69</v>
      </c>
      <c r="AI114" s="2" t="s">
        <v>87</v>
      </c>
    </row>
    <row r="115" spans="1:35" x14ac:dyDescent="0.2">
      <c r="A115" s="33">
        <v>1</v>
      </c>
      <c r="B115" s="36" t="s">
        <v>83</v>
      </c>
      <c r="C115" s="33">
        <v>550</v>
      </c>
      <c r="D115" s="36" t="s">
        <v>88</v>
      </c>
      <c r="E115" s="37">
        <v>23</v>
      </c>
      <c r="F115" s="36" t="s">
        <v>83</v>
      </c>
      <c r="G115" s="38">
        <v>275</v>
      </c>
      <c r="H115" s="36" t="s">
        <v>88</v>
      </c>
      <c r="I115" s="38">
        <v>12</v>
      </c>
      <c r="J115" s="36" t="s">
        <v>83</v>
      </c>
      <c r="K115" s="38">
        <v>549</v>
      </c>
      <c r="L115" s="36" t="s">
        <v>88</v>
      </c>
      <c r="M115" s="38">
        <v>23</v>
      </c>
      <c r="N115" s="36" t="s">
        <v>83</v>
      </c>
      <c r="O115" s="39" t="s">
        <v>89</v>
      </c>
      <c r="P115" s="40"/>
      <c r="Q115" s="41" t="s">
        <v>83</v>
      </c>
      <c r="R115" s="33" t="s">
        <v>90</v>
      </c>
      <c r="S115" s="36" t="s">
        <v>86</v>
      </c>
      <c r="U115" s="2" t="s">
        <v>70</v>
      </c>
      <c r="V115" s="5">
        <f>MAX(R115:R168)</f>
        <v>0</v>
      </c>
      <c r="X115" s="2">
        <v>1</v>
      </c>
      <c r="Y115" s="5">
        <f t="shared" ref="Y115:Y121" si="10">$V$114+X115*$V$120</f>
        <v>0</v>
      </c>
      <c r="Z115" s="5">
        <f t="array" ref="Z115:Z122">FREQUENCY(R115:R168,Y115:Y121)</f>
        <v>0</v>
      </c>
      <c r="AB115" s="2">
        <v>1</v>
      </c>
      <c r="AC115" s="5">
        <f t="shared" ref="AC115:AC214" si="11">$V$114+AB115*$V$122</f>
        <v>0</v>
      </c>
      <c r="AD115" s="5" t="e">
        <f t="shared" ref="AD115:AD214" si="12">NORMDIST(AC115,$V$116,$V$121,FALSE)</f>
        <v>#DIV/0!</v>
      </c>
      <c r="AI115" s="2">
        <v>3</v>
      </c>
    </row>
    <row r="116" spans="1:35" x14ac:dyDescent="0.2">
      <c r="A116" s="33">
        <v>2</v>
      </c>
      <c r="B116" s="36" t="s">
        <v>83</v>
      </c>
      <c r="C116" s="33">
        <v>525</v>
      </c>
      <c r="D116" s="36" t="s">
        <v>88</v>
      </c>
      <c r="E116" s="37">
        <v>23</v>
      </c>
      <c r="F116" s="36" t="s">
        <v>83</v>
      </c>
      <c r="G116" s="38">
        <v>262</v>
      </c>
      <c r="H116" s="36" t="s">
        <v>88</v>
      </c>
      <c r="I116" s="38">
        <v>12</v>
      </c>
      <c r="J116" s="36" t="s">
        <v>83</v>
      </c>
      <c r="K116" s="38">
        <v>524</v>
      </c>
      <c r="L116" s="36" t="s">
        <v>88</v>
      </c>
      <c r="M116" s="38">
        <v>23</v>
      </c>
      <c r="N116" s="36" t="s">
        <v>83</v>
      </c>
      <c r="O116" s="39" t="s">
        <v>91</v>
      </c>
      <c r="P116" s="40"/>
      <c r="Q116" s="41" t="s">
        <v>83</v>
      </c>
      <c r="R116" s="33" t="s">
        <v>92</v>
      </c>
      <c r="S116" s="36" t="s">
        <v>86</v>
      </c>
      <c r="U116" s="2" t="s">
        <v>71</v>
      </c>
      <c r="V116" s="5" t="e">
        <f>AVERAGE(R115:R168)</f>
        <v>#DIV/0!</v>
      </c>
      <c r="X116" s="5">
        <f t="shared" ref="X116:X121" si="13">X115+1</f>
        <v>2</v>
      </c>
      <c r="Y116" s="5">
        <f t="shared" si="10"/>
        <v>0</v>
      </c>
      <c r="Z116" s="5">
        <v>0</v>
      </c>
      <c r="AB116" s="5">
        <f t="shared" ref="AB116:AB214" si="14">AB115+1</f>
        <v>2</v>
      </c>
      <c r="AC116" s="5">
        <f t="shared" si="11"/>
        <v>0</v>
      </c>
      <c r="AD116" s="5" t="e">
        <f t="shared" si="12"/>
        <v>#DIV/0!</v>
      </c>
      <c r="AI116" s="2">
        <v>2</v>
      </c>
    </row>
    <row r="117" spans="1:35" x14ac:dyDescent="0.2">
      <c r="A117" s="33">
        <v>3</v>
      </c>
      <c r="B117" s="36" t="s">
        <v>83</v>
      </c>
      <c r="C117" s="33">
        <v>535</v>
      </c>
      <c r="D117" s="36" t="s">
        <v>88</v>
      </c>
      <c r="E117" s="37">
        <v>23</v>
      </c>
      <c r="F117" s="36" t="s">
        <v>83</v>
      </c>
      <c r="G117" s="38">
        <v>267</v>
      </c>
      <c r="H117" s="36" t="s">
        <v>88</v>
      </c>
      <c r="I117" s="38">
        <v>12</v>
      </c>
      <c r="J117" s="36" t="s">
        <v>83</v>
      </c>
      <c r="K117" s="38">
        <v>534</v>
      </c>
      <c r="L117" s="36" t="s">
        <v>88</v>
      </c>
      <c r="M117" s="38">
        <v>23</v>
      </c>
      <c r="N117" s="36" t="s">
        <v>83</v>
      </c>
      <c r="O117" s="39" t="s">
        <v>93</v>
      </c>
      <c r="P117" s="40"/>
      <c r="Q117" s="41" t="s">
        <v>83</v>
      </c>
      <c r="R117" s="33" t="s">
        <v>94</v>
      </c>
      <c r="S117" s="36" t="s">
        <v>86</v>
      </c>
      <c r="U117" s="2" t="s">
        <v>72</v>
      </c>
      <c r="V117" s="5">
        <f>COUNT(R115:R168)</f>
        <v>0</v>
      </c>
      <c r="X117" s="5">
        <f t="shared" si="13"/>
        <v>3</v>
      </c>
      <c r="Y117" s="5">
        <f t="shared" si="10"/>
        <v>0</v>
      </c>
      <c r="Z117" s="5">
        <v>0</v>
      </c>
      <c r="AB117" s="5">
        <f t="shared" si="14"/>
        <v>3</v>
      </c>
      <c r="AC117" s="5">
        <f t="shared" si="11"/>
        <v>0</v>
      </c>
      <c r="AD117" s="5" t="e">
        <f t="shared" si="12"/>
        <v>#DIV/0!</v>
      </c>
      <c r="AI117" s="2">
        <v>1</v>
      </c>
    </row>
    <row r="118" spans="1:35" x14ac:dyDescent="0.2">
      <c r="A118" s="33">
        <v>4</v>
      </c>
      <c r="B118" s="36" t="s">
        <v>83</v>
      </c>
      <c r="C118" s="33">
        <v>559</v>
      </c>
      <c r="D118" s="36" t="s">
        <v>88</v>
      </c>
      <c r="E118" s="37">
        <v>24</v>
      </c>
      <c r="F118" s="36" t="s">
        <v>83</v>
      </c>
      <c r="G118" s="38">
        <v>279</v>
      </c>
      <c r="H118" s="36" t="s">
        <v>88</v>
      </c>
      <c r="I118" s="38">
        <v>12</v>
      </c>
      <c r="J118" s="36" t="s">
        <v>83</v>
      </c>
      <c r="K118" s="38">
        <v>558</v>
      </c>
      <c r="L118" s="36" t="s">
        <v>88</v>
      </c>
      <c r="M118" s="38">
        <v>24</v>
      </c>
      <c r="N118" s="36" t="s">
        <v>83</v>
      </c>
      <c r="O118" s="39" t="s">
        <v>95</v>
      </c>
      <c r="P118" s="40"/>
      <c r="Q118" s="41" t="s">
        <v>83</v>
      </c>
      <c r="R118" s="33" t="s">
        <v>96</v>
      </c>
      <c r="S118" s="36" t="s">
        <v>86</v>
      </c>
      <c r="U118" s="2" t="s">
        <v>73</v>
      </c>
      <c r="V118" s="2">
        <f>SQRT(V117)</f>
        <v>0</v>
      </c>
      <c r="X118" s="5">
        <f t="shared" si="13"/>
        <v>4</v>
      </c>
      <c r="Y118" s="5">
        <f t="shared" si="10"/>
        <v>0</v>
      </c>
      <c r="Z118" s="5">
        <v>0</v>
      </c>
      <c r="AB118" s="5">
        <f t="shared" si="14"/>
        <v>4</v>
      </c>
      <c r="AC118" s="5">
        <f t="shared" si="11"/>
        <v>0</v>
      </c>
      <c r="AD118" s="5" t="e">
        <f t="shared" si="12"/>
        <v>#DIV/0!</v>
      </c>
      <c r="AI118" s="2">
        <v>0</v>
      </c>
    </row>
    <row r="119" spans="1:35" x14ac:dyDescent="0.2">
      <c r="A119" s="33">
        <v>5</v>
      </c>
      <c r="B119" s="36" t="s">
        <v>83</v>
      </c>
      <c r="C119" s="33">
        <v>515</v>
      </c>
      <c r="D119" s="36" t="s">
        <v>88</v>
      </c>
      <c r="E119" s="37">
        <v>23</v>
      </c>
      <c r="F119" s="36" t="s">
        <v>83</v>
      </c>
      <c r="G119" s="38">
        <v>257</v>
      </c>
      <c r="H119" s="36" t="s">
        <v>88</v>
      </c>
      <c r="I119" s="38">
        <v>12</v>
      </c>
      <c r="J119" s="36" t="s">
        <v>83</v>
      </c>
      <c r="K119" s="38">
        <v>514</v>
      </c>
      <c r="L119" s="36" t="s">
        <v>88</v>
      </c>
      <c r="M119" s="38">
        <v>23</v>
      </c>
      <c r="N119" s="36" t="s">
        <v>83</v>
      </c>
      <c r="O119" s="39" t="s">
        <v>97</v>
      </c>
      <c r="P119" s="40"/>
      <c r="Q119" s="41" t="s">
        <v>83</v>
      </c>
      <c r="R119" s="33" t="s">
        <v>98</v>
      </c>
      <c r="S119" s="36" t="s">
        <v>86</v>
      </c>
      <c r="U119" s="2" t="s">
        <v>64</v>
      </c>
      <c r="V119" s="2">
        <v>7</v>
      </c>
      <c r="X119" s="5">
        <f t="shared" si="13"/>
        <v>5</v>
      </c>
      <c r="Y119" s="5">
        <f t="shared" si="10"/>
        <v>0</v>
      </c>
      <c r="Z119" s="5">
        <v>0</v>
      </c>
      <c r="AB119" s="5">
        <f t="shared" si="14"/>
        <v>5</v>
      </c>
      <c r="AC119" s="5">
        <f t="shared" si="11"/>
        <v>0</v>
      </c>
      <c r="AD119" s="5" t="e">
        <f t="shared" si="12"/>
        <v>#DIV/0!</v>
      </c>
      <c r="AI119" s="2">
        <v>-1</v>
      </c>
    </row>
    <row r="120" spans="1:35" x14ac:dyDescent="0.2">
      <c r="A120" s="33">
        <v>6</v>
      </c>
      <c r="B120" s="36" t="s">
        <v>83</v>
      </c>
      <c r="C120" s="33">
        <v>581</v>
      </c>
      <c r="D120" s="36" t="s">
        <v>88</v>
      </c>
      <c r="E120" s="37">
        <v>24</v>
      </c>
      <c r="F120" s="36" t="s">
        <v>83</v>
      </c>
      <c r="G120" s="38">
        <v>290</v>
      </c>
      <c r="H120" s="36" t="s">
        <v>88</v>
      </c>
      <c r="I120" s="38">
        <v>12</v>
      </c>
      <c r="J120" s="36" t="s">
        <v>83</v>
      </c>
      <c r="K120" s="38">
        <v>580</v>
      </c>
      <c r="L120" s="36" t="s">
        <v>88</v>
      </c>
      <c r="M120" s="38">
        <v>24</v>
      </c>
      <c r="N120" s="36" t="s">
        <v>83</v>
      </c>
      <c r="O120" s="39" t="s">
        <v>99</v>
      </c>
      <c r="P120" s="40"/>
      <c r="Q120" s="41" t="s">
        <v>83</v>
      </c>
      <c r="R120" s="33" t="s">
        <v>100</v>
      </c>
      <c r="S120" s="36" t="s">
        <v>86</v>
      </c>
      <c r="U120" s="2" t="s">
        <v>74</v>
      </c>
      <c r="V120" s="5">
        <f>(V115-V114)/V119</f>
        <v>0</v>
      </c>
      <c r="X120" s="5">
        <f t="shared" si="13"/>
        <v>6</v>
      </c>
      <c r="Y120" s="5">
        <f t="shared" si="10"/>
        <v>0</v>
      </c>
      <c r="Z120" s="5">
        <v>0</v>
      </c>
      <c r="AB120" s="5">
        <f t="shared" si="14"/>
        <v>6</v>
      </c>
      <c r="AC120" s="5">
        <f t="shared" si="11"/>
        <v>0</v>
      </c>
      <c r="AD120" s="5" t="e">
        <f t="shared" si="12"/>
        <v>#DIV/0!</v>
      </c>
      <c r="AI120" s="2">
        <v>-2</v>
      </c>
    </row>
    <row r="121" spans="1:35" x14ac:dyDescent="0.2">
      <c r="A121" s="33">
        <v>7</v>
      </c>
      <c r="B121" s="36" t="s">
        <v>83</v>
      </c>
      <c r="C121" s="33">
        <v>581</v>
      </c>
      <c r="D121" s="36" t="s">
        <v>88</v>
      </c>
      <c r="E121" s="37">
        <v>24</v>
      </c>
      <c r="F121" s="36" t="s">
        <v>83</v>
      </c>
      <c r="G121" s="38">
        <v>290</v>
      </c>
      <c r="H121" s="36" t="s">
        <v>88</v>
      </c>
      <c r="I121" s="38">
        <v>12</v>
      </c>
      <c r="J121" s="36" t="s">
        <v>83</v>
      </c>
      <c r="K121" s="38">
        <v>580</v>
      </c>
      <c r="L121" s="36" t="s">
        <v>88</v>
      </c>
      <c r="M121" s="38">
        <v>24</v>
      </c>
      <c r="N121" s="36" t="s">
        <v>83</v>
      </c>
      <c r="O121" s="39" t="s">
        <v>99</v>
      </c>
      <c r="P121" s="40"/>
      <c r="Q121" s="41" t="s">
        <v>83</v>
      </c>
      <c r="R121" s="33" t="s">
        <v>100</v>
      </c>
      <c r="S121" s="36" t="s">
        <v>86</v>
      </c>
      <c r="U121" s="2" t="s">
        <v>75</v>
      </c>
      <c r="V121" s="5">
        <f>STDEVA(R115:R168)</f>
        <v>0</v>
      </c>
      <c r="X121" s="5">
        <f t="shared" si="13"/>
        <v>7</v>
      </c>
      <c r="Y121" s="5">
        <f t="shared" si="10"/>
        <v>0</v>
      </c>
      <c r="Z121" s="5">
        <v>0</v>
      </c>
      <c r="AB121" s="5">
        <f t="shared" si="14"/>
        <v>7</v>
      </c>
      <c r="AC121" s="5">
        <f t="shared" si="11"/>
        <v>0</v>
      </c>
      <c r="AD121" s="5" t="e">
        <f t="shared" si="12"/>
        <v>#DIV/0!</v>
      </c>
      <c r="AI121" s="2">
        <v>-3</v>
      </c>
    </row>
    <row r="122" spans="1:35" x14ac:dyDescent="0.2">
      <c r="A122" s="33">
        <v>8</v>
      </c>
      <c r="B122" s="36" t="s">
        <v>83</v>
      </c>
      <c r="C122" s="33">
        <v>565</v>
      </c>
      <c r="D122" s="36" t="s">
        <v>88</v>
      </c>
      <c r="E122" s="37">
        <v>24</v>
      </c>
      <c r="F122" s="36" t="s">
        <v>83</v>
      </c>
      <c r="G122" s="38">
        <v>282</v>
      </c>
      <c r="H122" s="36" t="s">
        <v>88</v>
      </c>
      <c r="I122" s="38">
        <v>12</v>
      </c>
      <c r="J122" s="36" t="s">
        <v>83</v>
      </c>
      <c r="K122" s="38">
        <v>564</v>
      </c>
      <c r="L122" s="36" t="s">
        <v>88</v>
      </c>
      <c r="M122" s="38">
        <v>24</v>
      </c>
      <c r="N122" s="36" t="s">
        <v>83</v>
      </c>
      <c r="O122" s="39" t="s">
        <v>101</v>
      </c>
      <c r="P122" s="40"/>
      <c r="Q122" s="41" t="s">
        <v>83</v>
      </c>
      <c r="R122" s="33" t="s">
        <v>96</v>
      </c>
      <c r="S122" s="36" t="s">
        <v>86</v>
      </c>
      <c r="U122" s="2" t="s">
        <v>76</v>
      </c>
      <c r="V122" s="5">
        <f>(V115-V114)/100</f>
        <v>0</v>
      </c>
      <c r="Z122" s="5">
        <v>0</v>
      </c>
      <c r="AB122" s="5">
        <f t="shared" si="14"/>
        <v>8</v>
      </c>
      <c r="AC122" s="5">
        <f t="shared" si="11"/>
        <v>0</v>
      </c>
      <c r="AD122" s="5" t="e">
        <f t="shared" si="12"/>
        <v>#DIV/0!</v>
      </c>
    </row>
    <row r="123" spans="1:35" x14ac:dyDescent="0.2">
      <c r="A123" s="33">
        <v>9</v>
      </c>
      <c r="B123" s="36" t="s">
        <v>83</v>
      </c>
      <c r="C123" s="33">
        <v>553</v>
      </c>
      <c r="D123" s="36" t="s">
        <v>88</v>
      </c>
      <c r="E123" s="37">
        <v>24</v>
      </c>
      <c r="F123" s="36" t="s">
        <v>83</v>
      </c>
      <c r="G123" s="38">
        <v>276</v>
      </c>
      <c r="H123" s="36" t="s">
        <v>88</v>
      </c>
      <c r="I123" s="38">
        <v>12</v>
      </c>
      <c r="J123" s="36" t="s">
        <v>83</v>
      </c>
      <c r="K123" s="38">
        <v>552</v>
      </c>
      <c r="L123" s="36" t="s">
        <v>88</v>
      </c>
      <c r="M123" s="38">
        <v>24</v>
      </c>
      <c r="N123" s="36" t="s">
        <v>83</v>
      </c>
      <c r="O123" s="39" t="s">
        <v>102</v>
      </c>
      <c r="P123" s="40"/>
      <c r="Q123" s="41" t="s">
        <v>83</v>
      </c>
      <c r="R123" s="33" t="s">
        <v>90</v>
      </c>
      <c r="S123" s="36" t="s">
        <v>86</v>
      </c>
      <c r="AB123" s="5">
        <f t="shared" si="14"/>
        <v>9</v>
      </c>
      <c r="AC123" s="5">
        <f t="shared" si="11"/>
        <v>0</v>
      </c>
      <c r="AD123" s="5" t="e">
        <f t="shared" si="12"/>
        <v>#DIV/0!</v>
      </c>
    </row>
    <row r="124" spans="1:35" x14ac:dyDescent="0.2">
      <c r="A124" s="33">
        <v>10</v>
      </c>
      <c r="B124" s="36" t="s">
        <v>83</v>
      </c>
      <c r="C124" s="33">
        <v>546</v>
      </c>
      <c r="D124" s="36" t="s">
        <v>88</v>
      </c>
      <c r="E124" s="37">
        <v>23</v>
      </c>
      <c r="F124" s="36" t="s">
        <v>83</v>
      </c>
      <c r="G124" s="38">
        <v>273</v>
      </c>
      <c r="H124" s="36" t="s">
        <v>88</v>
      </c>
      <c r="I124" s="38">
        <v>12</v>
      </c>
      <c r="J124" s="36" t="s">
        <v>83</v>
      </c>
      <c r="K124" s="38">
        <v>545</v>
      </c>
      <c r="L124" s="36" t="s">
        <v>88</v>
      </c>
      <c r="M124" s="38">
        <v>23</v>
      </c>
      <c r="N124" s="36" t="s">
        <v>83</v>
      </c>
      <c r="O124" s="39" t="s">
        <v>103</v>
      </c>
      <c r="P124" s="40"/>
      <c r="Q124" s="41" t="s">
        <v>83</v>
      </c>
      <c r="R124" s="33" t="s">
        <v>90</v>
      </c>
      <c r="S124" s="36" t="s">
        <v>86</v>
      </c>
      <c r="AB124" s="5">
        <f t="shared" si="14"/>
        <v>10</v>
      </c>
      <c r="AC124" s="5">
        <f t="shared" si="11"/>
        <v>0</v>
      </c>
      <c r="AD124" s="5" t="e">
        <f t="shared" si="12"/>
        <v>#DIV/0!</v>
      </c>
    </row>
    <row r="125" spans="1:35" x14ac:dyDescent="0.2">
      <c r="A125" s="33">
        <v>11</v>
      </c>
      <c r="B125" s="36" t="s">
        <v>83</v>
      </c>
      <c r="C125" s="33">
        <v>518</v>
      </c>
      <c r="D125" s="36" t="s">
        <v>88</v>
      </c>
      <c r="E125" s="37">
        <v>23</v>
      </c>
      <c r="F125" s="36" t="s">
        <v>83</v>
      </c>
      <c r="G125" s="38">
        <v>259</v>
      </c>
      <c r="H125" s="36" t="s">
        <v>88</v>
      </c>
      <c r="I125" s="38">
        <v>12</v>
      </c>
      <c r="J125" s="36" t="s">
        <v>83</v>
      </c>
      <c r="K125" s="38">
        <v>517</v>
      </c>
      <c r="L125" s="36" t="s">
        <v>88</v>
      </c>
      <c r="M125" s="38">
        <v>23</v>
      </c>
      <c r="N125" s="36" t="s">
        <v>83</v>
      </c>
      <c r="O125" s="39" t="s">
        <v>104</v>
      </c>
      <c r="P125" s="40"/>
      <c r="Q125" s="41" t="s">
        <v>83</v>
      </c>
      <c r="R125" s="33" t="s">
        <v>98</v>
      </c>
      <c r="S125" s="36" t="s">
        <v>86</v>
      </c>
      <c r="AB125" s="5">
        <f t="shared" si="14"/>
        <v>11</v>
      </c>
      <c r="AC125" s="5">
        <f t="shared" si="11"/>
        <v>0</v>
      </c>
      <c r="AD125" s="5" t="e">
        <f t="shared" si="12"/>
        <v>#DIV/0!</v>
      </c>
    </row>
    <row r="126" spans="1:35" x14ac:dyDescent="0.2">
      <c r="A126" s="33">
        <v>12</v>
      </c>
      <c r="B126" s="36" t="s">
        <v>83</v>
      </c>
      <c r="C126" s="33">
        <v>558</v>
      </c>
      <c r="D126" s="36" t="s">
        <v>88</v>
      </c>
      <c r="E126" s="37">
        <v>24</v>
      </c>
      <c r="F126" s="36" t="s">
        <v>83</v>
      </c>
      <c r="G126" s="38">
        <v>279</v>
      </c>
      <c r="H126" s="36" t="s">
        <v>88</v>
      </c>
      <c r="I126" s="38">
        <v>12</v>
      </c>
      <c r="J126" s="36" t="s">
        <v>83</v>
      </c>
      <c r="K126" s="38">
        <v>557</v>
      </c>
      <c r="L126" s="36" t="s">
        <v>88</v>
      </c>
      <c r="M126" s="38">
        <v>24</v>
      </c>
      <c r="N126" s="36" t="s">
        <v>83</v>
      </c>
      <c r="O126" s="39" t="s">
        <v>95</v>
      </c>
      <c r="P126" s="40"/>
      <c r="Q126" s="41" t="s">
        <v>83</v>
      </c>
      <c r="R126" s="33" t="s">
        <v>96</v>
      </c>
      <c r="S126" s="36" t="s">
        <v>86</v>
      </c>
      <c r="V126" s="2">
        <v>-3.5</v>
      </c>
      <c r="W126" s="2">
        <v>1</v>
      </c>
      <c r="X126" s="13">
        <f t="shared" ref="X126:X137" si="15">SQRT(W126)</f>
        <v>1</v>
      </c>
      <c r="AB126" s="5">
        <f t="shared" si="14"/>
        <v>12</v>
      </c>
      <c r="AC126" s="5">
        <f t="shared" si="11"/>
        <v>0</v>
      </c>
      <c r="AD126" s="5" t="e">
        <f t="shared" si="12"/>
        <v>#DIV/0!</v>
      </c>
    </row>
    <row r="127" spans="1:35" x14ac:dyDescent="0.2">
      <c r="A127" s="33">
        <v>13</v>
      </c>
      <c r="B127" s="36" t="s">
        <v>83</v>
      </c>
      <c r="C127" s="33">
        <v>592</v>
      </c>
      <c r="D127" s="36" t="s">
        <v>88</v>
      </c>
      <c r="E127" s="37">
        <v>24</v>
      </c>
      <c r="F127" s="36" t="s">
        <v>83</v>
      </c>
      <c r="G127" s="38">
        <v>296</v>
      </c>
      <c r="H127" s="36" t="s">
        <v>88</v>
      </c>
      <c r="I127" s="38">
        <v>12</v>
      </c>
      <c r="J127" s="36" t="s">
        <v>83</v>
      </c>
      <c r="K127" s="38">
        <v>591</v>
      </c>
      <c r="L127" s="36" t="s">
        <v>88</v>
      </c>
      <c r="M127" s="38">
        <v>24</v>
      </c>
      <c r="N127" s="36" t="s">
        <v>83</v>
      </c>
      <c r="O127" s="39" t="s">
        <v>105</v>
      </c>
      <c r="P127" s="40"/>
      <c r="Q127" s="41" t="s">
        <v>83</v>
      </c>
      <c r="R127" s="33" t="s">
        <v>100</v>
      </c>
      <c r="S127" s="36" t="s">
        <v>86</v>
      </c>
      <c r="V127" s="2">
        <v>-3</v>
      </c>
      <c r="W127" s="2">
        <v>0</v>
      </c>
      <c r="X127" s="13">
        <f t="shared" si="15"/>
        <v>0</v>
      </c>
      <c r="AB127" s="5">
        <f t="shared" si="14"/>
        <v>13</v>
      </c>
      <c r="AC127" s="5">
        <f t="shared" si="11"/>
        <v>0</v>
      </c>
      <c r="AD127" s="5" t="e">
        <f t="shared" si="12"/>
        <v>#DIV/0!</v>
      </c>
    </row>
    <row r="128" spans="1:35" x14ac:dyDescent="0.2">
      <c r="A128" s="33">
        <v>14</v>
      </c>
      <c r="B128" s="36" t="s">
        <v>83</v>
      </c>
      <c r="C128" s="33">
        <v>511</v>
      </c>
      <c r="D128" s="36" t="s">
        <v>88</v>
      </c>
      <c r="E128" s="37">
        <v>23</v>
      </c>
      <c r="F128" s="36" t="s">
        <v>83</v>
      </c>
      <c r="G128" s="38">
        <v>255</v>
      </c>
      <c r="H128" s="36" t="s">
        <v>88</v>
      </c>
      <c r="I128" s="38">
        <v>12</v>
      </c>
      <c r="J128" s="36" t="s">
        <v>83</v>
      </c>
      <c r="K128" s="38">
        <v>510</v>
      </c>
      <c r="L128" s="36" t="s">
        <v>88</v>
      </c>
      <c r="M128" s="38">
        <v>23</v>
      </c>
      <c r="N128" s="36" t="s">
        <v>83</v>
      </c>
      <c r="O128" s="39" t="s">
        <v>106</v>
      </c>
      <c r="P128" s="40"/>
      <c r="Q128" s="41" t="s">
        <v>83</v>
      </c>
      <c r="R128" s="33" t="s">
        <v>107</v>
      </c>
      <c r="S128" s="36" t="s">
        <v>86</v>
      </c>
      <c r="V128" s="2">
        <v>-2.5</v>
      </c>
      <c r="W128" s="2">
        <v>0</v>
      </c>
      <c r="X128" s="13">
        <f t="shared" si="15"/>
        <v>0</v>
      </c>
      <c r="AB128" s="5">
        <f t="shared" si="14"/>
        <v>14</v>
      </c>
      <c r="AC128" s="5">
        <f t="shared" si="11"/>
        <v>0</v>
      </c>
      <c r="AD128" s="5" t="e">
        <f t="shared" si="12"/>
        <v>#DIV/0!</v>
      </c>
    </row>
    <row r="129" spans="1:30" x14ac:dyDescent="0.2">
      <c r="A129" s="33">
        <v>15</v>
      </c>
      <c r="B129" s="36" t="s">
        <v>83</v>
      </c>
      <c r="C129" s="33">
        <v>597</v>
      </c>
      <c r="D129" s="36" t="s">
        <v>88</v>
      </c>
      <c r="E129" s="37">
        <v>24</v>
      </c>
      <c r="F129" s="36" t="s">
        <v>83</v>
      </c>
      <c r="G129" s="38">
        <v>298</v>
      </c>
      <c r="H129" s="36" t="s">
        <v>88</v>
      </c>
      <c r="I129" s="38">
        <v>12</v>
      </c>
      <c r="J129" s="36" t="s">
        <v>83</v>
      </c>
      <c r="K129" s="38">
        <v>596</v>
      </c>
      <c r="L129" s="36" t="s">
        <v>88</v>
      </c>
      <c r="M129" s="38">
        <v>24</v>
      </c>
      <c r="N129" s="36" t="s">
        <v>83</v>
      </c>
      <c r="O129" s="39" t="s">
        <v>108</v>
      </c>
      <c r="P129" s="40"/>
      <c r="Q129" s="41" t="s">
        <v>83</v>
      </c>
      <c r="R129" s="33" t="s">
        <v>109</v>
      </c>
      <c r="S129" s="36" t="s">
        <v>86</v>
      </c>
      <c r="V129" s="2">
        <v>-2</v>
      </c>
      <c r="W129" s="2">
        <v>3</v>
      </c>
      <c r="X129" s="13">
        <f t="shared" si="15"/>
        <v>1.7320508075688772</v>
      </c>
      <c r="AB129" s="5">
        <f t="shared" si="14"/>
        <v>15</v>
      </c>
      <c r="AC129" s="5">
        <f t="shared" si="11"/>
        <v>0</v>
      </c>
      <c r="AD129" s="5" t="e">
        <f t="shared" si="12"/>
        <v>#DIV/0!</v>
      </c>
    </row>
    <row r="130" spans="1:30" x14ac:dyDescent="0.2">
      <c r="A130" s="33">
        <v>16</v>
      </c>
      <c r="B130" s="36" t="s">
        <v>83</v>
      </c>
      <c r="C130" s="33">
        <v>527</v>
      </c>
      <c r="D130" s="36" t="s">
        <v>88</v>
      </c>
      <c r="E130" s="37">
        <v>23</v>
      </c>
      <c r="F130" s="36" t="s">
        <v>83</v>
      </c>
      <c r="G130" s="38">
        <v>263</v>
      </c>
      <c r="H130" s="36" t="s">
        <v>88</v>
      </c>
      <c r="I130" s="38">
        <v>12</v>
      </c>
      <c r="J130" s="36" t="s">
        <v>83</v>
      </c>
      <c r="K130" s="38">
        <v>526</v>
      </c>
      <c r="L130" s="36" t="s">
        <v>88</v>
      </c>
      <c r="M130" s="38">
        <v>23</v>
      </c>
      <c r="N130" s="36" t="s">
        <v>83</v>
      </c>
      <c r="O130" s="39" t="s">
        <v>110</v>
      </c>
      <c r="P130" s="40"/>
      <c r="Q130" s="41" t="s">
        <v>83</v>
      </c>
      <c r="R130" s="33" t="s">
        <v>92</v>
      </c>
      <c r="S130" s="36" t="s">
        <v>86</v>
      </c>
      <c r="V130" s="2">
        <v>-1.5</v>
      </c>
      <c r="W130" s="2">
        <v>6</v>
      </c>
      <c r="X130" s="13">
        <f t="shared" si="15"/>
        <v>2.4494897427831779</v>
      </c>
      <c r="AB130" s="5">
        <f t="shared" si="14"/>
        <v>16</v>
      </c>
      <c r="AC130" s="5">
        <f t="shared" si="11"/>
        <v>0</v>
      </c>
      <c r="AD130" s="5" t="e">
        <f t="shared" si="12"/>
        <v>#DIV/0!</v>
      </c>
    </row>
    <row r="131" spans="1:30" x14ac:dyDescent="0.2">
      <c r="A131" s="33">
        <v>17</v>
      </c>
      <c r="B131" s="36" t="s">
        <v>83</v>
      </c>
      <c r="C131" s="33">
        <v>547</v>
      </c>
      <c r="D131" s="36" t="s">
        <v>88</v>
      </c>
      <c r="E131" s="37">
        <v>23</v>
      </c>
      <c r="F131" s="36" t="s">
        <v>83</v>
      </c>
      <c r="G131" s="38">
        <v>273</v>
      </c>
      <c r="H131" s="36" t="s">
        <v>88</v>
      </c>
      <c r="I131" s="38">
        <v>12</v>
      </c>
      <c r="J131" s="36" t="s">
        <v>83</v>
      </c>
      <c r="K131" s="38">
        <v>546</v>
      </c>
      <c r="L131" s="36" t="s">
        <v>88</v>
      </c>
      <c r="M131" s="38">
        <v>23</v>
      </c>
      <c r="N131" s="36" t="s">
        <v>83</v>
      </c>
      <c r="O131" s="39" t="s">
        <v>103</v>
      </c>
      <c r="P131" s="40"/>
      <c r="Q131" s="41" t="s">
        <v>83</v>
      </c>
      <c r="R131" s="33" t="s">
        <v>90</v>
      </c>
      <c r="S131" s="36" t="s">
        <v>86</v>
      </c>
      <c r="V131" s="2">
        <v>-1</v>
      </c>
      <c r="W131" s="2">
        <v>4</v>
      </c>
      <c r="X131" s="13">
        <f t="shared" si="15"/>
        <v>2</v>
      </c>
      <c r="AB131" s="5">
        <f t="shared" si="14"/>
        <v>17</v>
      </c>
      <c r="AC131" s="5">
        <f t="shared" si="11"/>
        <v>0</v>
      </c>
      <c r="AD131" s="5" t="e">
        <f t="shared" si="12"/>
        <v>#DIV/0!</v>
      </c>
    </row>
    <row r="132" spans="1:30" x14ac:dyDescent="0.2">
      <c r="A132" s="33">
        <v>18</v>
      </c>
      <c r="B132" s="36" t="s">
        <v>83</v>
      </c>
      <c r="C132" s="33">
        <v>559</v>
      </c>
      <c r="D132" s="36" t="s">
        <v>88</v>
      </c>
      <c r="E132" s="37">
        <v>24</v>
      </c>
      <c r="F132" s="36" t="s">
        <v>83</v>
      </c>
      <c r="G132" s="38">
        <v>279</v>
      </c>
      <c r="H132" s="36" t="s">
        <v>88</v>
      </c>
      <c r="I132" s="38">
        <v>12</v>
      </c>
      <c r="J132" s="36" t="s">
        <v>83</v>
      </c>
      <c r="K132" s="38">
        <v>558</v>
      </c>
      <c r="L132" s="36" t="s">
        <v>88</v>
      </c>
      <c r="M132" s="38">
        <v>24</v>
      </c>
      <c r="N132" s="36" t="s">
        <v>83</v>
      </c>
      <c r="O132" s="39" t="s">
        <v>95</v>
      </c>
      <c r="P132" s="40"/>
      <c r="Q132" s="41" t="s">
        <v>83</v>
      </c>
      <c r="R132" s="33" t="s">
        <v>96</v>
      </c>
      <c r="S132" s="36" t="s">
        <v>86</v>
      </c>
      <c r="V132" s="2">
        <v>-0.5</v>
      </c>
      <c r="W132" s="2">
        <v>9</v>
      </c>
      <c r="X132" s="13">
        <f t="shared" si="15"/>
        <v>3</v>
      </c>
      <c r="AB132" s="5">
        <f t="shared" si="14"/>
        <v>18</v>
      </c>
      <c r="AC132" s="5">
        <f t="shared" si="11"/>
        <v>0</v>
      </c>
      <c r="AD132" s="5" t="e">
        <f t="shared" si="12"/>
        <v>#DIV/0!</v>
      </c>
    </row>
    <row r="133" spans="1:30" x14ac:dyDescent="0.2">
      <c r="A133" s="33">
        <v>19</v>
      </c>
      <c r="B133" s="36" t="s">
        <v>83</v>
      </c>
      <c r="C133" s="33">
        <v>537</v>
      </c>
      <c r="D133" s="36" t="s">
        <v>88</v>
      </c>
      <c r="E133" s="37">
        <v>23</v>
      </c>
      <c r="F133" s="36" t="s">
        <v>83</v>
      </c>
      <c r="G133" s="38">
        <v>268</v>
      </c>
      <c r="H133" s="36" t="s">
        <v>88</v>
      </c>
      <c r="I133" s="38">
        <v>12</v>
      </c>
      <c r="J133" s="36" t="s">
        <v>83</v>
      </c>
      <c r="K133" s="38">
        <v>536</v>
      </c>
      <c r="L133" s="36" t="s">
        <v>88</v>
      </c>
      <c r="M133" s="38">
        <v>23</v>
      </c>
      <c r="N133" s="36" t="s">
        <v>83</v>
      </c>
      <c r="O133" s="39" t="s">
        <v>111</v>
      </c>
      <c r="P133" s="40"/>
      <c r="Q133" s="41" t="s">
        <v>83</v>
      </c>
      <c r="R133" s="33" t="s">
        <v>94</v>
      </c>
      <c r="S133" s="36" t="s">
        <v>86</v>
      </c>
      <c r="V133" s="2">
        <v>0</v>
      </c>
      <c r="W133" s="2">
        <v>6</v>
      </c>
      <c r="X133" s="13">
        <f t="shared" si="15"/>
        <v>2.4494897427831779</v>
      </c>
      <c r="AB133" s="5">
        <f t="shared" si="14"/>
        <v>19</v>
      </c>
      <c r="AC133" s="5">
        <f t="shared" si="11"/>
        <v>0</v>
      </c>
      <c r="AD133" s="5" t="e">
        <f t="shared" si="12"/>
        <v>#DIV/0!</v>
      </c>
    </row>
    <row r="134" spans="1:30" x14ac:dyDescent="0.2">
      <c r="A134" s="33">
        <v>20</v>
      </c>
      <c r="B134" s="36" t="s">
        <v>83</v>
      </c>
      <c r="C134" s="33">
        <v>583</v>
      </c>
      <c r="D134" s="36" t="s">
        <v>88</v>
      </c>
      <c r="E134" s="37">
        <v>24</v>
      </c>
      <c r="F134" s="36" t="s">
        <v>83</v>
      </c>
      <c r="G134" s="38">
        <v>291</v>
      </c>
      <c r="H134" s="36" t="s">
        <v>88</v>
      </c>
      <c r="I134" s="38">
        <v>12</v>
      </c>
      <c r="J134" s="36" t="s">
        <v>83</v>
      </c>
      <c r="K134" s="38">
        <v>582</v>
      </c>
      <c r="L134" s="36" t="s">
        <v>88</v>
      </c>
      <c r="M134" s="38">
        <v>24</v>
      </c>
      <c r="N134" s="36" t="s">
        <v>83</v>
      </c>
      <c r="O134" s="39" t="s">
        <v>99</v>
      </c>
      <c r="P134" s="40"/>
      <c r="Q134" s="41" t="s">
        <v>83</v>
      </c>
      <c r="R134" s="33" t="s">
        <v>100</v>
      </c>
      <c r="S134" s="36" t="s">
        <v>86</v>
      </c>
      <c r="V134" s="2">
        <v>0.5</v>
      </c>
      <c r="W134" s="2">
        <v>9</v>
      </c>
      <c r="X134" s="13">
        <f t="shared" si="15"/>
        <v>3</v>
      </c>
      <c r="AB134" s="5">
        <f t="shared" si="14"/>
        <v>20</v>
      </c>
      <c r="AC134" s="5">
        <f t="shared" si="11"/>
        <v>0</v>
      </c>
      <c r="AD134" s="5" t="e">
        <f t="shared" si="12"/>
        <v>#DIV/0!</v>
      </c>
    </row>
    <row r="135" spans="1:30" x14ac:dyDescent="0.2">
      <c r="A135" s="33">
        <v>21</v>
      </c>
      <c r="B135" s="36" t="s">
        <v>83</v>
      </c>
      <c r="C135" s="33">
        <v>538</v>
      </c>
      <c r="D135" s="36" t="s">
        <v>88</v>
      </c>
      <c r="E135" s="37">
        <v>23</v>
      </c>
      <c r="F135" s="36" t="s">
        <v>83</v>
      </c>
      <c r="G135" s="38">
        <v>269</v>
      </c>
      <c r="H135" s="36" t="s">
        <v>88</v>
      </c>
      <c r="I135" s="38">
        <v>12</v>
      </c>
      <c r="J135" s="36" t="s">
        <v>83</v>
      </c>
      <c r="K135" s="38">
        <v>537</v>
      </c>
      <c r="L135" s="36" t="s">
        <v>88</v>
      </c>
      <c r="M135" s="38">
        <v>23</v>
      </c>
      <c r="N135" s="36" t="s">
        <v>83</v>
      </c>
      <c r="O135" s="39" t="s">
        <v>111</v>
      </c>
      <c r="P135" s="40"/>
      <c r="Q135" s="41" t="s">
        <v>83</v>
      </c>
      <c r="R135" s="33" t="s">
        <v>94</v>
      </c>
      <c r="S135" s="36" t="s">
        <v>86</v>
      </c>
      <c r="V135" s="2">
        <v>1</v>
      </c>
      <c r="W135" s="2">
        <v>6</v>
      </c>
      <c r="X135" s="13">
        <f t="shared" si="15"/>
        <v>2.4494897427831779</v>
      </c>
      <c r="AB135" s="5">
        <f t="shared" si="14"/>
        <v>21</v>
      </c>
      <c r="AC135" s="5">
        <f t="shared" si="11"/>
        <v>0</v>
      </c>
      <c r="AD135" s="5" t="e">
        <f t="shared" si="12"/>
        <v>#DIV/0!</v>
      </c>
    </row>
    <row r="136" spans="1:30" x14ac:dyDescent="0.2">
      <c r="A136" s="33">
        <v>22</v>
      </c>
      <c r="B136" s="36" t="s">
        <v>83</v>
      </c>
      <c r="C136" s="33">
        <v>556</v>
      </c>
      <c r="D136" s="36" t="s">
        <v>88</v>
      </c>
      <c r="E136" s="37">
        <v>24</v>
      </c>
      <c r="F136" s="36" t="s">
        <v>83</v>
      </c>
      <c r="G136" s="38">
        <v>278</v>
      </c>
      <c r="H136" s="36" t="s">
        <v>88</v>
      </c>
      <c r="I136" s="38">
        <v>12</v>
      </c>
      <c r="J136" s="36" t="s">
        <v>83</v>
      </c>
      <c r="K136" s="38">
        <v>555</v>
      </c>
      <c r="L136" s="36" t="s">
        <v>88</v>
      </c>
      <c r="M136" s="38">
        <v>24</v>
      </c>
      <c r="N136" s="36" t="s">
        <v>83</v>
      </c>
      <c r="O136" s="39" t="s">
        <v>112</v>
      </c>
      <c r="P136" s="40"/>
      <c r="Q136" s="41" t="s">
        <v>83</v>
      </c>
      <c r="R136" s="33" t="s">
        <v>90</v>
      </c>
      <c r="S136" s="36" t="s">
        <v>86</v>
      </c>
      <c r="V136" s="2">
        <v>1.5</v>
      </c>
      <c r="W136" s="2">
        <v>9</v>
      </c>
      <c r="X136" s="13">
        <f t="shared" si="15"/>
        <v>3</v>
      </c>
      <c r="AB136" s="5">
        <f t="shared" si="14"/>
        <v>22</v>
      </c>
      <c r="AC136" s="5">
        <f t="shared" si="11"/>
        <v>0</v>
      </c>
      <c r="AD136" s="5" t="e">
        <f t="shared" si="12"/>
        <v>#DIV/0!</v>
      </c>
    </row>
    <row r="137" spans="1:30" x14ac:dyDescent="0.2">
      <c r="A137" s="33">
        <v>23</v>
      </c>
      <c r="B137" s="36" t="s">
        <v>83</v>
      </c>
      <c r="C137" s="33">
        <v>541</v>
      </c>
      <c r="D137" s="36" t="s">
        <v>88</v>
      </c>
      <c r="E137" s="37">
        <v>23</v>
      </c>
      <c r="F137" s="36" t="s">
        <v>83</v>
      </c>
      <c r="G137" s="38">
        <v>270</v>
      </c>
      <c r="H137" s="36" t="s">
        <v>88</v>
      </c>
      <c r="I137" s="38">
        <v>12</v>
      </c>
      <c r="J137" s="36" t="s">
        <v>83</v>
      </c>
      <c r="K137" s="38">
        <v>540</v>
      </c>
      <c r="L137" s="36" t="s">
        <v>88</v>
      </c>
      <c r="M137" s="38">
        <v>23</v>
      </c>
      <c r="N137" s="36" t="s">
        <v>83</v>
      </c>
      <c r="O137" s="39" t="s">
        <v>113</v>
      </c>
      <c r="P137" s="40"/>
      <c r="Q137" s="41" t="s">
        <v>83</v>
      </c>
      <c r="R137" s="33" t="s">
        <v>94</v>
      </c>
      <c r="S137" s="36" t="s">
        <v>86</v>
      </c>
      <c r="V137" s="2">
        <v>2</v>
      </c>
      <c r="W137" s="2">
        <v>1</v>
      </c>
      <c r="X137" s="13">
        <f t="shared" si="15"/>
        <v>1</v>
      </c>
      <c r="AB137" s="5">
        <f t="shared" si="14"/>
        <v>23</v>
      </c>
      <c r="AC137" s="5">
        <f t="shared" si="11"/>
        <v>0</v>
      </c>
      <c r="AD137" s="5" t="e">
        <f t="shared" si="12"/>
        <v>#DIV/0!</v>
      </c>
    </row>
    <row r="138" spans="1:30" x14ac:dyDescent="0.2">
      <c r="A138" s="33">
        <v>24</v>
      </c>
      <c r="B138" s="36" t="s">
        <v>83</v>
      </c>
      <c r="C138" s="33">
        <v>567</v>
      </c>
      <c r="D138" s="36" t="s">
        <v>88</v>
      </c>
      <c r="E138" s="37">
        <v>24</v>
      </c>
      <c r="F138" s="36" t="s">
        <v>83</v>
      </c>
      <c r="G138" s="38">
        <v>283</v>
      </c>
      <c r="H138" s="36" t="s">
        <v>88</v>
      </c>
      <c r="I138" s="38">
        <v>12</v>
      </c>
      <c r="J138" s="36" t="s">
        <v>83</v>
      </c>
      <c r="K138" s="38">
        <v>566</v>
      </c>
      <c r="L138" s="36" t="s">
        <v>88</v>
      </c>
      <c r="M138" s="38">
        <v>24</v>
      </c>
      <c r="N138" s="36" t="s">
        <v>83</v>
      </c>
      <c r="O138" s="39" t="s">
        <v>114</v>
      </c>
      <c r="P138" s="40"/>
      <c r="Q138" s="41" t="s">
        <v>83</v>
      </c>
      <c r="R138" s="33" t="s">
        <v>96</v>
      </c>
      <c r="S138" s="36" t="s">
        <v>86</v>
      </c>
      <c r="AB138" s="5">
        <f t="shared" si="14"/>
        <v>24</v>
      </c>
      <c r="AC138" s="5">
        <f t="shared" si="11"/>
        <v>0</v>
      </c>
      <c r="AD138" s="5" t="e">
        <f t="shared" si="12"/>
        <v>#DIV/0!</v>
      </c>
    </row>
    <row r="139" spans="1:30" x14ac:dyDescent="0.2">
      <c r="A139" s="33">
        <v>25</v>
      </c>
      <c r="B139" s="36" t="s">
        <v>83</v>
      </c>
      <c r="C139" s="33">
        <v>567</v>
      </c>
      <c r="D139" s="36" t="s">
        <v>88</v>
      </c>
      <c r="E139" s="37">
        <v>24</v>
      </c>
      <c r="F139" s="36" t="s">
        <v>83</v>
      </c>
      <c r="G139" s="38">
        <v>283</v>
      </c>
      <c r="H139" s="36" t="s">
        <v>88</v>
      </c>
      <c r="I139" s="38">
        <v>12</v>
      </c>
      <c r="J139" s="36" t="s">
        <v>83</v>
      </c>
      <c r="K139" s="38">
        <v>566</v>
      </c>
      <c r="L139" s="36" t="s">
        <v>88</v>
      </c>
      <c r="M139" s="38">
        <v>24</v>
      </c>
      <c r="N139" s="36" t="s">
        <v>83</v>
      </c>
      <c r="O139" s="39" t="s">
        <v>114</v>
      </c>
      <c r="P139" s="40"/>
      <c r="Q139" s="41" t="s">
        <v>83</v>
      </c>
      <c r="R139" s="33" t="s">
        <v>96</v>
      </c>
      <c r="S139" s="36" t="s">
        <v>86</v>
      </c>
      <c r="AB139" s="5">
        <f t="shared" si="14"/>
        <v>25</v>
      </c>
      <c r="AC139" s="5">
        <f t="shared" si="11"/>
        <v>0</v>
      </c>
      <c r="AD139" s="5" t="e">
        <f t="shared" si="12"/>
        <v>#DIV/0!</v>
      </c>
    </row>
    <row r="140" spans="1:30" x14ac:dyDescent="0.2">
      <c r="A140" s="33">
        <v>26</v>
      </c>
      <c r="B140" s="36" t="s">
        <v>83</v>
      </c>
      <c r="C140" s="33">
        <v>506</v>
      </c>
      <c r="D140" s="36" t="s">
        <v>88</v>
      </c>
      <c r="E140" s="37">
        <v>22</v>
      </c>
      <c r="F140" s="36" t="s">
        <v>83</v>
      </c>
      <c r="G140" s="38">
        <v>253</v>
      </c>
      <c r="H140" s="36" t="s">
        <v>88</v>
      </c>
      <c r="I140" s="38">
        <v>11</v>
      </c>
      <c r="J140" s="36" t="s">
        <v>83</v>
      </c>
      <c r="K140" s="38">
        <v>505</v>
      </c>
      <c r="L140" s="36" t="s">
        <v>88</v>
      </c>
      <c r="M140" s="38">
        <v>22</v>
      </c>
      <c r="N140" s="36" t="s">
        <v>83</v>
      </c>
      <c r="O140" s="39" t="s">
        <v>115</v>
      </c>
      <c r="P140" s="40"/>
      <c r="Q140" s="41" t="s">
        <v>83</v>
      </c>
      <c r="R140" s="33" t="s">
        <v>107</v>
      </c>
      <c r="S140" s="36" t="s">
        <v>86</v>
      </c>
      <c r="W140" s="5">
        <f>SUM(W126:W137)</f>
        <v>54</v>
      </c>
      <c r="AB140" s="5">
        <f t="shared" si="14"/>
        <v>26</v>
      </c>
      <c r="AC140" s="5">
        <f t="shared" si="11"/>
        <v>0</v>
      </c>
      <c r="AD140" s="5" t="e">
        <f t="shared" si="12"/>
        <v>#DIV/0!</v>
      </c>
    </row>
    <row r="141" spans="1:30" x14ac:dyDescent="0.2">
      <c r="A141" s="33">
        <v>27</v>
      </c>
      <c r="B141" s="36" t="s">
        <v>83</v>
      </c>
      <c r="C141" s="33">
        <v>541</v>
      </c>
      <c r="D141" s="36" t="s">
        <v>88</v>
      </c>
      <c r="E141" s="37">
        <v>23</v>
      </c>
      <c r="F141" s="36" t="s">
        <v>83</v>
      </c>
      <c r="G141" s="38">
        <v>270</v>
      </c>
      <c r="H141" s="36" t="s">
        <v>88</v>
      </c>
      <c r="I141" s="38">
        <v>12</v>
      </c>
      <c r="J141" s="36" t="s">
        <v>83</v>
      </c>
      <c r="K141" s="38">
        <v>540</v>
      </c>
      <c r="L141" s="36" t="s">
        <v>88</v>
      </c>
      <c r="M141" s="38">
        <v>23</v>
      </c>
      <c r="N141" s="36" t="s">
        <v>83</v>
      </c>
      <c r="O141" s="39" t="s">
        <v>113</v>
      </c>
      <c r="P141" s="40"/>
      <c r="Q141" s="41" t="s">
        <v>83</v>
      </c>
      <c r="R141" s="33" t="s">
        <v>94</v>
      </c>
      <c r="S141" s="36" t="s">
        <v>86</v>
      </c>
      <c r="AB141" s="5">
        <f t="shared" si="14"/>
        <v>27</v>
      </c>
      <c r="AC141" s="5">
        <f t="shared" si="11"/>
        <v>0</v>
      </c>
      <c r="AD141" s="5" t="e">
        <f t="shared" si="12"/>
        <v>#DIV/0!</v>
      </c>
    </row>
    <row r="142" spans="1:30" x14ac:dyDescent="0.2">
      <c r="A142" s="33">
        <v>28</v>
      </c>
      <c r="B142" s="36" t="s">
        <v>83</v>
      </c>
      <c r="C142" s="33">
        <v>556</v>
      </c>
      <c r="D142" s="36" t="s">
        <v>88</v>
      </c>
      <c r="E142" s="37">
        <v>24</v>
      </c>
      <c r="F142" s="36" t="s">
        <v>83</v>
      </c>
      <c r="G142" s="38">
        <v>278</v>
      </c>
      <c r="H142" s="36" t="s">
        <v>88</v>
      </c>
      <c r="I142" s="38">
        <v>12</v>
      </c>
      <c r="J142" s="36" t="s">
        <v>83</v>
      </c>
      <c r="K142" s="38">
        <v>555</v>
      </c>
      <c r="L142" s="36" t="s">
        <v>88</v>
      </c>
      <c r="M142" s="38">
        <v>24</v>
      </c>
      <c r="N142" s="36" t="s">
        <v>83</v>
      </c>
      <c r="O142" s="39" t="s">
        <v>112</v>
      </c>
      <c r="P142" s="40"/>
      <c r="Q142" s="41" t="s">
        <v>83</v>
      </c>
      <c r="R142" s="33" t="s">
        <v>90</v>
      </c>
      <c r="S142" s="36" t="s">
        <v>86</v>
      </c>
      <c r="AB142" s="5">
        <f t="shared" si="14"/>
        <v>28</v>
      </c>
      <c r="AC142" s="5">
        <f t="shared" si="11"/>
        <v>0</v>
      </c>
      <c r="AD142" s="5" t="e">
        <f t="shared" si="12"/>
        <v>#DIV/0!</v>
      </c>
    </row>
    <row r="143" spans="1:30" x14ac:dyDescent="0.2">
      <c r="A143" s="33">
        <v>29</v>
      </c>
      <c r="B143" s="36" t="s">
        <v>83</v>
      </c>
      <c r="C143" s="33">
        <v>474</v>
      </c>
      <c r="D143" s="36" t="s">
        <v>88</v>
      </c>
      <c r="E143" s="37">
        <v>22</v>
      </c>
      <c r="F143" s="36" t="s">
        <v>83</v>
      </c>
      <c r="G143" s="38">
        <v>237</v>
      </c>
      <c r="H143" s="36" t="s">
        <v>88</v>
      </c>
      <c r="I143" s="38">
        <v>11</v>
      </c>
      <c r="J143" s="36" t="s">
        <v>83</v>
      </c>
      <c r="K143" s="38">
        <v>473</v>
      </c>
      <c r="L143" s="36" t="s">
        <v>88</v>
      </c>
      <c r="M143" s="38">
        <v>22</v>
      </c>
      <c r="N143" s="36" t="s">
        <v>83</v>
      </c>
      <c r="O143" s="39" t="s">
        <v>116</v>
      </c>
      <c r="P143" s="40"/>
      <c r="Q143" s="41" t="s">
        <v>83</v>
      </c>
      <c r="R143" s="33" t="s">
        <v>117</v>
      </c>
      <c r="S143" s="36" t="s">
        <v>86</v>
      </c>
      <c r="AB143" s="5">
        <f t="shared" si="14"/>
        <v>29</v>
      </c>
      <c r="AC143" s="5">
        <f t="shared" si="11"/>
        <v>0</v>
      </c>
      <c r="AD143" s="5" t="e">
        <f t="shared" si="12"/>
        <v>#DIV/0!</v>
      </c>
    </row>
    <row r="144" spans="1:30" x14ac:dyDescent="0.2">
      <c r="A144" s="33">
        <v>30</v>
      </c>
      <c r="B144" s="36" t="s">
        <v>83</v>
      </c>
      <c r="C144" s="33">
        <v>520</v>
      </c>
      <c r="D144" s="36" t="s">
        <v>88</v>
      </c>
      <c r="E144" s="37">
        <v>23</v>
      </c>
      <c r="F144" s="36" t="s">
        <v>83</v>
      </c>
      <c r="G144" s="38">
        <v>260</v>
      </c>
      <c r="H144" s="36" t="s">
        <v>88</v>
      </c>
      <c r="I144" s="38">
        <v>12</v>
      </c>
      <c r="J144" s="36" t="s">
        <v>83</v>
      </c>
      <c r="K144" s="38">
        <v>519</v>
      </c>
      <c r="L144" s="36" t="s">
        <v>88</v>
      </c>
      <c r="M144" s="38">
        <v>23</v>
      </c>
      <c r="N144" s="36" t="s">
        <v>83</v>
      </c>
      <c r="O144" s="39" t="s">
        <v>118</v>
      </c>
      <c r="P144" s="40"/>
      <c r="Q144" s="41" t="s">
        <v>83</v>
      </c>
      <c r="R144" s="33" t="s">
        <v>98</v>
      </c>
      <c r="S144" s="36" t="s">
        <v>86</v>
      </c>
      <c r="AB144" s="5">
        <f t="shared" si="14"/>
        <v>30</v>
      </c>
      <c r="AC144" s="5">
        <f t="shared" si="11"/>
        <v>0</v>
      </c>
      <c r="AD144" s="5" t="e">
        <f t="shared" si="12"/>
        <v>#DIV/0!</v>
      </c>
    </row>
    <row r="145" spans="1:30" x14ac:dyDescent="0.2">
      <c r="A145" s="33">
        <v>31</v>
      </c>
      <c r="B145" s="36" t="s">
        <v>83</v>
      </c>
      <c r="C145" s="33">
        <v>567</v>
      </c>
      <c r="D145" s="36" t="s">
        <v>88</v>
      </c>
      <c r="E145" s="37">
        <v>24</v>
      </c>
      <c r="F145" s="36" t="s">
        <v>83</v>
      </c>
      <c r="G145" s="38">
        <v>283</v>
      </c>
      <c r="H145" s="36" t="s">
        <v>88</v>
      </c>
      <c r="I145" s="38">
        <v>12</v>
      </c>
      <c r="J145" s="36" t="s">
        <v>83</v>
      </c>
      <c r="K145" s="38">
        <v>566</v>
      </c>
      <c r="L145" s="36" t="s">
        <v>88</v>
      </c>
      <c r="M145" s="38">
        <v>24</v>
      </c>
      <c r="N145" s="36" t="s">
        <v>83</v>
      </c>
      <c r="O145" s="39" t="s">
        <v>114</v>
      </c>
      <c r="P145" s="40"/>
      <c r="Q145" s="41" t="s">
        <v>83</v>
      </c>
      <c r="R145" s="33" t="s">
        <v>96</v>
      </c>
      <c r="S145" s="36" t="s">
        <v>86</v>
      </c>
      <c r="AB145" s="5">
        <f t="shared" si="14"/>
        <v>31</v>
      </c>
      <c r="AC145" s="5">
        <f t="shared" si="11"/>
        <v>0</v>
      </c>
      <c r="AD145" s="5" t="e">
        <f t="shared" si="12"/>
        <v>#DIV/0!</v>
      </c>
    </row>
    <row r="146" spans="1:30" x14ac:dyDescent="0.2">
      <c r="A146" s="33">
        <v>32</v>
      </c>
      <c r="B146" s="36" t="s">
        <v>83</v>
      </c>
      <c r="C146" s="33">
        <v>518</v>
      </c>
      <c r="D146" s="36" t="s">
        <v>88</v>
      </c>
      <c r="E146" s="37">
        <v>23</v>
      </c>
      <c r="F146" s="36" t="s">
        <v>83</v>
      </c>
      <c r="G146" s="38">
        <v>259</v>
      </c>
      <c r="H146" s="36" t="s">
        <v>88</v>
      </c>
      <c r="I146" s="38">
        <v>12</v>
      </c>
      <c r="J146" s="36" t="s">
        <v>83</v>
      </c>
      <c r="K146" s="38">
        <v>517</v>
      </c>
      <c r="L146" s="36" t="s">
        <v>88</v>
      </c>
      <c r="M146" s="38">
        <v>23</v>
      </c>
      <c r="N146" s="36" t="s">
        <v>83</v>
      </c>
      <c r="O146" s="39" t="s">
        <v>104</v>
      </c>
      <c r="P146" s="40"/>
      <c r="Q146" s="41" t="s">
        <v>83</v>
      </c>
      <c r="R146" s="33" t="s">
        <v>98</v>
      </c>
      <c r="S146" s="36" t="s">
        <v>86</v>
      </c>
      <c r="AB146" s="5">
        <f t="shared" si="14"/>
        <v>32</v>
      </c>
      <c r="AC146" s="5">
        <f t="shared" si="11"/>
        <v>0</v>
      </c>
      <c r="AD146" s="5" t="e">
        <f t="shared" si="12"/>
        <v>#DIV/0!</v>
      </c>
    </row>
    <row r="147" spans="1:30" x14ac:dyDescent="0.2">
      <c r="A147" s="33">
        <v>33</v>
      </c>
      <c r="B147" s="36" t="s">
        <v>83</v>
      </c>
      <c r="C147" s="33">
        <v>578</v>
      </c>
      <c r="D147" s="36" t="s">
        <v>88</v>
      </c>
      <c r="E147" s="37">
        <v>24</v>
      </c>
      <c r="F147" s="36" t="s">
        <v>83</v>
      </c>
      <c r="G147" s="38">
        <v>289</v>
      </c>
      <c r="H147" s="36" t="s">
        <v>88</v>
      </c>
      <c r="I147" s="38">
        <v>12</v>
      </c>
      <c r="J147" s="36" t="s">
        <v>83</v>
      </c>
      <c r="K147" s="38">
        <v>577</v>
      </c>
      <c r="L147" s="36" t="s">
        <v>88</v>
      </c>
      <c r="M147" s="38">
        <v>24</v>
      </c>
      <c r="N147" s="36" t="s">
        <v>83</v>
      </c>
      <c r="O147" s="39" t="s">
        <v>119</v>
      </c>
      <c r="P147" s="40"/>
      <c r="Q147" s="41" t="s">
        <v>83</v>
      </c>
      <c r="R147" s="33" t="s">
        <v>120</v>
      </c>
      <c r="S147" s="36" t="s">
        <v>86</v>
      </c>
      <c r="AB147" s="5">
        <f t="shared" si="14"/>
        <v>33</v>
      </c>
      <c r="AC147" s="5">
        <f t="shared" si="11"/>
        <v>0</v>
      </c>
      <c r="AD147" s="5" t="e">
        <f t="shared" si="12"/>
        <v>#DIV/0!</v>
      </c>
    </row>
    <row r="148" spans="1:30" x14ac:dyDescent="0.2">
      <c r="A148" s="33">
        <v>34</v>
      </c>
      <c r="B148" s="36" t="s">
        <v>83</v>
      </c>
      <c r="C148" s="33">
        <v>588</v>
      </c>
      <c r="D148" s="36" t="s">
        <v>88</v>
      </c>
      <c r="E148" s="37">
        <v>24</v>
      </c>
      <c r="F148" s="36" t="s">
        <v>83</v>
      </c>
      <c r="G148" s="38">
        <v>294</v>
      </c>
      <c r="H148" s="36" t="s">
        <v>88</v>
      </c>
      <c r="I148" s="38">
        <v>12</v>
      </c>
      <c r="J148" s="36" t="s">
        <v>83</v>
      </c>
      <c r="K148" s="38">
        <v>587</v>
      </c>
      <c r="L148" s="36" t="s">
        <v>88</v>
      </c>
      <c r="M148" s="38">
        <v>24</v>
      </c>
      <c r="N148" s="36" t="s">
        <v>83</v>
      </c>
      <c r="O148" s="39" t="s">
        <v>121</v>
      </c>
      <c r="P148" s="40"/>
      <c r="Q148" s="41" t="s">
        <v>83</v>
      </c>
      <c r="R148" s="33" t="s">
        <v>100</v>
      </c>
      <c r="S148" s="36" t="s">
        <v>86</v>
      </c>
      <c r="AB148" s="5">
        <f t="shared" si="14"/>
        <v>34</v>
      </c>
      <c r="AC148" s="5">
        <f t="shared" si="11"/>
        <v>0</v>
      </c>
      <c r="AD148" s="5" t="e">
        <f t="shared" si="12"/>
        <v>#DIV/0!</v>
      </c>
    </row>
    <row r="149" spans="1:30" x14ac:dyDescent="0.2">
      <c r="A149" s="33">
        <v>35</v>
      </c>
      <c r="B149" s="36" t="s">
        <v>83</v>
      </c>
      <c r="C149" s="33">
        <v>534</v>
      </c>
      <c r="D149" s="36" t="s">
        <v>88</v>
      </c>
      <c r="E149" s="37">
        <v>23</v>
      </c>
      <c r="F149" s="36" t="s">
        <v>83</v>
      </c>
      <c r="G149" s="38">
        <v>267</v>
      </c>
      <c r="H149" s="36" t="s">
        <v>88</v>
      </c>
      <c r="I149" s="38">
        <v>12</v>
      </c>
      <c r="J149" s="36" t="s">
        <v>83</v>
      </c>
      <c r="K149" s="38">
        <v>533</v>
      </c>
      <c r="L149" s="36" t="s">
        <v>88</v>
      </c>
      <c r="M149" s="38">
        <v>23</v>
      </c>
      <c r="N149" s="36" t="s">
        <v>83</v>
      </c>
      <c r="O149" s="39" t="s">
        <v>93</v>
      </c>
      <c r="P149" s="40"/>
      <c r="Q149" s="41" t="s">
        <v>83</v>
      </c>
      <c r="R149" s="33" t="s">
        <v>94</v>
      </c>
      <c r="S149" s="36" t="s">
        <v>86</v>
      </c>
      <c r="AB149" s="5">
        <f t="shared" si="14"/>
        <v>35</v>
      </c>
      <c r="AC149" s="5">
        <f t="shared" si="11"/>
        <v>0</v>
      </c>
      <c r="AD149" s="5" t="e">
        <f t="shared" si="12"/>
        <v>#DIV/0!</v>
      </c>
    </row>
    <row r="150" spans="1:30" x14ac:dyDescent="0.2">
      <c r="A150" s="33">
        <v>36</v>
      </c>
      <c r="B150" s="36" t="s">
        <v>83</v>
      </c>
      <c r="C150" s="33">
        <v>570</v>
      </c>
      <c r="D150" s="36" t="s">
        <v>88</v>
      </c>
      <c r="E150" s="37">
        <v>24</v>
      </c>
      <c r="F150" s="36" t="s">
        <v>83</v>
      </c>
      <c r="G150" s="38">
        <v>285</v>
      </c>
      <c r="H150" s="36" t="s">
        <v>88</v>
      </c>
      <c r="I150" s="38">
        <v>12</v>
      </c>
      <c r="J150" s="36" t="s">
        <v>83</v>
      </c>
      <c r="K150" s="38">
        <v>569</v>
      </c>
      <c r="L150" s="36" t="s">
        <v>88</v>
      </c>
      <c r="M150" s="38">
        <v>24</v>
      </c>
      <c r="N150" s="36" t="s">
        <v>83</v>
      </c>
      <c r="O150" s="39" t="s">
        <v>122</v>
      </c>
      <c r="P150" s="40"/>
      <c r="Q150" s="41" t="s">
        <v>83</v>
      </c>
      <c r="R150" s="33" t="s">
        <v>120</v>
      </c>
      <c r="S150" s="36" t="s">
        <v>86</v>
      </c>
      <c r="AB150" s="5">
        <f t="shared" si="14"/>
        <v>36</v>
      </c>
      <c r="AC150" s="5">
        <f t="shared" si="11"/>
        <v>0</v>
      </c>
      <c r="AD150" s="5" t="e">
        <f t="shared" si="12"/>
        <v>#DIV/0!</v>
      </c>
    </row>
    <row r="151" spans="1:30" x14ac:dyDescent="0.2">
      <c r="A151" s="33">
        <v>37</v>
      </c>
      <c r="B151" s="36" t="s">
        <v>83</v>
      </c>
      <c r="C151" s="33">
        <v>520</v>
      </c>
      <c r="D151" s="36" t="s">
        <v>88</v>
      </c>
      <c r="E151" s="37">
        <v>23</v>
      </c>
      <c r="F151" s="36" t="s">
        <v>83</v>
      </c>
      <c r="G151" s="38">
        <v>260</v>
      </c>
      <c r="H151" s="36" t="s">
        <v>88</v>
      </c>
      <c r="I151" s="38">
        <v>12</v>
      </c>
      <c r="J151" s="36" t="s">
        <v>83</v>
      </c>
      <c r="K151" s="38">
        <v>519</v>
      </c>
      <c r="L151" s="36" t="s">
        <v>88</v>
      </c>
      <c r="M151" s="38">
        <v>23</v>
      </c>
      <c r="N151" s="36" t="s">
        <v>83</v>
      </c>
      <c r="O151" s="39" t="s">
        <v>118</v>
      </c>
      <c r="P151" s="40"/>
      <c r="Q151" s="41" t="s">
        <v>83</v>
      </c>
      <c r="R151" s="33" t="s">
        <v>98</v>
      </c>
      <c r="S151" s="36" t="s">
        <v>86</v>
      </c>
      <c r="AB151" s="5">
        <f t="shared" si="14"/>
        <v>37</v>
      </c>
      <c r="AC151" s="5">
        <f t="shared" si="11"/>
        <v>0</v>
      </c>
      <c r="AD151" s="5" t="e">
        <f t="shared" si="12"/>
        <v>#DIV/0!</v>
      </c>
    </row>
    <row r="152" spans="1:30" x14ac:dyDescent="0.2">
      <c r="A152" s="33">
        <v>38</v>
      </c>
      <c r="B152" s="36" t="s">
        <v>83</v>
      </c>
      <c r="C152" s="33">
        <v>534</v>
      </c>
      <c r="D152" s="36" t="s">
        <v>88</v>
      </c>
      <c r="E152" s="37">
        <v>23</v>
      </c>
      <c r="F152" s="36" t="s">
        <v>83</v>
      </c>
      <c r="G152" s="38">
        <v>267</v>
      </c>
      <c r="H152" s="36" t="s">
        <v>88</v>
      </c>
      <c r="I152" s="38">
        <v>12</v>
      </c>
      <c r="J152" s="36" t="s">
        <v>83</v>
      </c>
      <c r="K152" s="38">
        <v>533</v>
      </c>
      <c r="L152" s="36" t="s">
        <v>88</v>
      </c>
      <c r="M152" s="38">
        <v>23</v>
      </c>
      <c r="N152" s="36" t="s">
        <v>83</v>
      </c>
      <c r="O152" s="39" t="s">
        <v>93</v>
      </c>
      <c r="P152" s="40"/>
      <c r="Q152" s="41" t="s">
        <v>83</v>
      </c>
      <c r="R152" s="33" t="s">
        <v>94</v>
      </c>
      <c r="S152" s="36" t="s">
        <v>86</v>
      </c>
      <c r="AB152" s="5">
        <f t="shared" si="14"/>
        <v>38</v>
      </c>
      <c r="AC152" s="5">
        <f t="shared" si="11"/>
        <v>0</v>
      </c>
      <c r="AD152" s="5" t="e">
        <f t="shared" si="12"/>
        <v>#DIV/0!</v>
      </c>
    </row>
    <row r="153" spans="1:30" x14ac:dyDescent="0.2">
      <c r="A153" s="33">
        <v>39</v>
      </c>
      <c r="B153" s="36" t="s">
        <v>83</v>
      </c>
      <c r="C153" s="33">
        <v>531</v>
      </c>
      <c r="D153" s="36" t="s">
        <v>88</v>
      </c>
      <c r="E153" s="37">
        <v>23</v>
      </c>
      <c r="F153" s="36" t="s">
        <v>83</v>
      </c>
      <c r="G153" s="38">
        <v>265</v>
      </c>
      <c r="H153" s="36" t="s">
        <v>88</v>
      </c>
      <c r="I153" s="38">
        <v>12</v>
      </c>
      <c r="J153" s="36" t="s">
        <v>83</v>
      </c>
      <c r="K153" s="38">
        <v>530</v>
      </c>
      <c r="L153" s="36" t="s">
        <v>88</v>
      </c>
      <c r="M153" s="38">
        <v>23</v>
      </c>
      <c r="N153" s="36" t="s">
        <v>83</v>
      </c>
      <c r="O153" s="39" t="s">
        <v>123</v>
      </c>
      <c r="P153" s="40"/>
      <c r="Q153" s="41" t="s">
        <v>83</v>
      </c>
      <c r="R153" s="33" t="s">
        <v>92</v>
      </c>
      <c r="S153" s="36" t="s">
        <v>86</v>
      </c>
      <c r="AB153" s="5">
        <f t="shared" si="14"/>
        <v>39</v>
      </c>
      <c r="AC153" s="5">
        <f t="shared" si="11"/>
        <v>0</v>
      </c>
      <c r="AD153" s="5" t="e">
        <f t="shared" si="12"/>
        <v>#DIV/0!</v>
      </c>
    </row>
    <row r="154" spans="1:30" x14ac:dyDescent="0.2">
      <c r="A154" s="33">
        <v>40</v>
      </c>
      <c r="B154" s="36" t="s">
        <v>83</v>
      </c>
      <c r="C154" s="33">
        <v>590</v>
      </c>
      <c r="D154" s="36" t="s">
        <v>88</v>
      </c>
      <c r="E154" s="37">
        <v>24</v>
      </c>
      <c r="F154" s="36" t="s">
        <v>83</v>
      </c>
      <c r="G154" s="38">
        <v>295</v>
      </c>
      <c r="H154" s="36" t="s">
        <v>88</v>
      </c>
      <c r="I154" s="38">
        <v>12</v>
      </c>
      <c r="J154" s="36" t="s">
        <v>83</v>
      </c>
      <c r="K154" s="38">
        <v>589</v>
      </c>
      <c r="L154" s="36" t="s">
        <v>88</v>
      </c>
      <c r="M154" s="38">
        <v>24</v>
      </c>
      <c r="N154" s="36" t="s">
        <v>83</v>
      </c>
      <c r="O154" s="39" t="s">
        <v>121</v>
      </c>
      <c r="P154" s="40"/>
      <c r="Q154" s="41" t="s">
        <v>83</v>
      </c>
      <c r="R154" s="33" t="s">
        <v>100</v>
      </c>
      <c r="S154" s="36" t="s">
        <v>86</v>
      </c>
      <c r="AB154" s="5">
        <f t="shared" si="14"/>
        <v>40</v>
      </c>
      <c r="AC154" s="5">
        <f t="shared" si="11"/>
        <v>0</v>
      </c>
      <c r="AD154" s="5" t="e">
        <f t="shared" si="12"/>
        <v>#DIV/0!</v>
      </c>
    </row>
    <row r="155" spans="1:30" x14ac:dyDescent="0.2">
      <c r="A155" s="33">
        <v>41</v>
      </c>
      <c r="B155" s="36" t="s">
        <v>83</v>
      </c>
      <c r="C155" s="33">
        <v>534</v>
      </c>
      <c r="D155" s="36" t="s">
        <v>88</v>
      </c>
      <c r="E155" s="37">
        <v>23</v>
      </c>
      <c r="F155" s="36" t="s">
        <v>83</v>
      </c>
      <c r="G155" s="38">
        <v>267</v>
      </c>
      <c r="H155" s="36" t="s">
        <v>88</v>
      </c>
      <c r="I155" s="38">
        <v>12</v>
      </c>
      <c r="J155" s="36" t="s">
        <v>83</v>
      </c>
      <c r="K155" s="38">
        <v>533</v>
      </c>
      <c r="L155" s="36" t="s">
        <v>88</v>
      </c>
      <c r="M155" s="38">
        <v>23</v>
      </c>
      <c r="N155" s="36" t="s">
        <v>83</v>
      </c>
      <c r="O155" s="39" t="s">
        <v>93</v>
      </c>
      <c r="P155" s="40"/>
      <c r="Q155" s="41" t="s">
        <v>83</v>
      </c>
      <c r="R155" s="33" t="s">
        <v>94</v>
      </c>
      <c r="S155" s="36" t="s">
        <v>86</v>
      </c>
      <c r="AB155" s="5">
        <f t="shared" si="14"/>
        <v>41</v>
      </c>
      <c r="AC155" s="5">
        <f t="shared" si="11"/>
        <v>0</v>
      </c>
      <c r="AD155" s="5" t="e">
        <f t="shared" si="12"/>
        <v>#DIV/0!</v>
      </c>
    </row>
    <row r="156" spans="1:30" x14ac:dyDescent="0.2">
      <c r="A156" s="33">
        <v>42</v>
      </c>
      <c r="B156" s="36" t="s">
        <v>83</v>
      </c>
      <c r="C156" s="33">
        <v>574</v>
      </c>
      <c r="D156" s="36" t="s">
        <v>88</v>
      </c>
      <c r="E156" s="37">
        <v>24</v>
      </c>
      <c r="F156" s="36" t="s">
        <v>83</v>
      </c>
      <c r="G156" s="38">
        <v>287</v>
      </c>
      <c r="H156" s="36" t="s">
        <v>88</v>
      </c>
      <c r="I156" s="38">
        <v>12</v>
      </c>
      <c r="J156" s="36" t="s">
        <v>83</v>
      </c>
      <c r="K156" s="38">
        <v>573</v>
      </c>
      <c r="L156" s="36" t="s">
        <v>88</v>
      </c>
      <c r="M156" s="38">
        <v>24</v>
      </c>
      <c r="N156" s="36" t="s">
        <v>83</v>
      </c>
      <c r="O156" s="39" t="s">
        <v>124</v>
      </c>
      <c r="P156" s="40"/>
      <c r="Q156" s="41" t="s">
        <v>83</v>
      </c>
      <c r="R156" s="33" t="s">
        <v>120</v>
      </c>
      <c r="S156" s="36" t="s">
        <v>86</v>
      </c>
      <c r="AB156" s="5">
        <f t="shared" si="14"/>
        <v>42</v>
      </c>
      <c r="AC156" s="5">
        <f t="shared" si="11"/>
        <v>0</v>
      </c>
      <c r="AD156" s="5" t="e">
        <f t="shared" si="12"/>
        <v>#DIV/0!</v>
      </c>
    </row>
    <row r="157" spans="1:30" x14ac:dyDescent="0.2">
      <c r="A157" s="33">
        <v>43</v>
      </c>
      <c r="B157" s="36" t="s">
        <v>83</v>
      </c>
      <c r="C157" s="33">
        <v>586</v>
      </c>
      <c r="D157" s="36" t="s">
        <v>88</v>
      </c>
      <c r="E157" s="37">
        <v>24</v>
      </c>
      <c r="F157" s="36" t="s">
        <v>83</v>
      </c>
      <c r="G157" s="38">
        <v>293</v>
      </c>
      <c r="H157" s="36" t="s">
        <v>88</v>
      </c>
      <c r="I157" s="38">
        <v>12</v>
      </c>
      <c r="J157" s="36" t="s">
        <v>83</v>
      </c>
      <c r="K157" s="38">
        <v>585</v>
      </c>
      <c r="L157" s="36" t="s">
        <v>88</v>
      </c>
      <c r="M157" s="38">
        <v>24</v>
      </c>
      <c r="N157" s="36" t="s">
        <v>83</v>
      </c>
      <c r="O157" s="39" t="s">
        <v>125</v>
      </c>
      <c r="P157" s="40"/>
      <c r="Q157" s="41" t="s">
        <v>83</v>
      </c>
      <c r="R157" s="33" t="s">
        <v>100</v>
      </c>
      <c r="S157" s="36" t="s">
        <v>86</v>
      </c>
      <c r="AB157" s="5">
        <f t="shared" si="14"/>
        <v>43</v>
      </c>
      <c r="AC157" s="5">
        <f t="shared" si="11"/>
        <v>0</v>
      </c>
      <c r="AD157" s="5" t="e">
        <f t="shared" si="12"/>
        <v>#DIV/0!</v>
      </c>
    </row>
    <row r="158" spans="1:30" x14ac:dyDescent="0.2">
      <c r="A158" s="33">
        <v>44</v>
      </c>
      <c r="B158" s="36" t="s">
        <v>83</v>
      </c>
      <c r="C158" s="33">
        <v>569</v>
      </c>
      <c r="D158" s="36" t="s">
        <v>88</v>
      </c>
      <c r="E158" s="37">
        <v>24</v>
      </c>
      <c r="F158" s="36" t="s">
        <v>83</v>
      </c>
      <c r="G158" s="38">
        <v>284</v>
      </c>
      <c r="H158" s="36" t="s">
        <v>88</v>
      </c>
      <c r="I158" s="38">
        <v>12</v>
      </c>
      <c r="J158" s="36" t="s">
        <v>83</v>
      </c>
      <c r="K158" s="38">
        <v>568</v>
      </c>
      <c r="L158" s="36" t="s">
        <v>88</v>
      </c>
      <c r="M158" s="38">
        <v>24</v>
      </c>
      <c r="N158" s="36" t="s">
        <v>83</v>
      </c>
      <c r="O158" s="39" t="s">
        <v>122</v>
      </c>
      <c r="P158" s="40"/>
      <c r="Q158" s="41" t="s">
        <v>83</v>
      </c>
      <c r="R158" s="33" t="s">
        <v>120</v>
      </c>
      <c r="S158" s="36" t="s">
        <v>86</v>
      </c>
      <c r="AB158" s="5">
        <f t="shared" si="14"/>
        <v>44</v>
      </c>
      <c r="AC158" s="5">
        <f t="shared" si="11"/>
        <v>0</v>
      </c>
      <c r="AD158" s="5" t="e">
        <f t="shared" si="12"/>
        <v>#DIV/0!</v>
      </c>
    </row>
    <row r="159" spans="1:30" x14ac:dyDescent="0.2">
      <c r="A159" s="33">
        <v>45</v>
      </c>
      <c r="B159" s="36" t="s">
        <v>83</v>
      </c>
      <c r="C159" s="33">
        <v>527</v>
      </c>
      <c r="D159" s="36" t="s">
        <v>88</v>
      </c>
      <c r="E159" s="37">
        <v>23</v>
      </c>
      <c r="F159" s="36" t="s">
        <v>83</v>
      </c>
      <c r="G159" s="38">
        <v>263</v>
      </c>
      <c r="H159" s="36" t="s">
        <v>88</v>
      </c>
      <c r="I159" s="38">
        <v>12</v>
      </c>
      <c r="J159" s="36" t="s">
        <v>83</v>
      </c>
      <c r="K159" s="38">
        <v>526</v>
      </c>
      <c r="L159" s="36" t="s">
        <v>88</v>
      </c>
      <c r="M159" s="38">
        <v>23</v>
      </c>
      <c r="N159" s="36" t="s">
        <v>83</v>
      </c>
      <c r="O159" s="39" t="s">
        <v>110</v>
      </c>
      <c r="P159" s="40"/>
      <c r="Q159" s="41" t="s">
        <v>83</v>
      </c>
      <c r="R159" s="33" t="s">
        <v>92</v>
      </c>
      <c r="S159" s="36" t="s">
        <v>86</v>
      </c>
      <c r="AB159" s="5">
        <f t="shared" si="14"/>
        <v>45</v>
      </c>
      <c r="AC159" s="5">
        <f t="shared" si="11"/>
        <v>0</v>
      </c>
      <c r="AD159" s="5" t="e">
        <f t="shared" si="12"/>
        <v>#DIV/0!</v>
      </c>
    </row>
    <row r="160" spans="1:30" x14ac:dyDescent="0.2">
      <c r="A160" s="33">
        <v>46</v>
      </c>
      <c r="B160" s="36" t="s">
        <v>83</v>
      </c>
      <c r="C160" s="33">
        <v>561</v>
      </c>
      <c r="D160" s="36" t="s">
        <v>88</v>
      </c>
      <c r="E160" s="37">
        <v>24</v>
      </c>
      <c r="F160" s="36" t="s">
        <v>83</v>
      </c>
      <c r="G160" s="38">
        <v>280</v>
      </c>
      <c r="H160" s="36" t="s">
        <v>88</v>
      </c>
      <c r="I160" s="38">
        <v>12</v>
      </c>
      <c r="J160" s="36" t="s">
        <v>83</v>
      </c>
      <c r="K160" s="38">
        <v>560</v>
      </c>
      <c r="L160" s="36" t="s">
        <v>88</v>
      </c>
      <c r="M160" s="38">
        <v>24</v>
      </c>
      <c r="N160" s="36" t="s">
        <v>83</v>
      </c>
      <c r="O160" s="39" t="s">
        <v>126</v>
      </c>
      <c r="P160" s="40"/>
      <c r="Q160" s="41" t="s">
        <v>83</v>
      </c>
      <c r="R160" s="33" t="s">
        <v>96</v>
      </c>
      <c r="S160" s="36" t="s">
        <v>86</v>
      </c>
      <c r="AB160" s="5">
        <f t="shared" si="14"/>
        <v>46</v>
      </c>
      <c r="AC160" s="5">
        <f t="shared" si="11"/>
        <v>0</v>
      </c>
      <c r="AD160" s="5" t="e">
        <f t="shared" si="12"/>
        <v>#DIV/0!</v>
      </c>
    </row>
    <row r="161" spans="1:30" x14ac:dyDescent="0.2">
      <c r="A161" s="33">
        <v>47</v>
      </c>
      <c r="B161" s="36" t="s">
        <v>83</v>
      </c>
      <c r="C161" s="33">
        <v>573</v>
      </c>
      <c r="D161" s="36" t="s">
        <v>88</v>
      </c>
      <c r="E161" s="37">
        <v>24</v>
      </c>
      <c r="F161" s="36" t="s">
        <v>83</v>
      </c>
      <c r="G161" s="38">
        <v>286</v>
      </c>
      <c r="H161" s="36" t="s">
        <v>88</v>
      </c>
      <c r="I161" s="38">
        <v>12</v>
      </c>
      <c r="J161" s="36" t="s">
        <v>83</v>
      </c>
      <c r="K161" s="38">
        <v>572</v>
      </c>
      <c r="L161" s="36" t="s">
        <v>88</v>
      </c>
      <c r="M161" s="38">
        <v>24</v>
      </c>
      <c r="N161" s="36" t="s">
        <v>83</v>
      </c>
      <c r="O161" s="39" t="s">
        <v>127</v>
      </c>
      <c r="P161" s="40"/>
      <c r="Q161" s="41" t="s">
        <v>83</v>
      </c>
      <c r="R161" s="33" t="s">
        <v>120</v>
      </c>
      <c r="S161" s="36" t="s">
        <v>86</v>
      </c>
      <c r="AB161" s="5">
        <f t="shared" si="14"/>
        <v>47</v>
      </c>
      <c r="AC161" s="5">
        <f t="shared" si="11"/>
        <v>0</v>
      </c>
      <c r="AD161" s="5" t="e">
        <f t="shared" si="12"/>
        <v>#DIV/0!</v>
      </c>
    </row>
    <row r="162" spans="1:30" x14ac:dyDescent="0.2">
      <c r="A162" s="33">
        <v>48</v>
      </c>
      <c r="B162" s="36" t="s">
        <v>83</v>
      </c>
      <c r="C162" s="33">
        <v>510</v>
      </c>
      <c r="D162" s="36" t="s">
        <v>88</v>
      </c>
      <c r="E162" s="37">
        <v>23</v>
      </c>
      <c r="F162" s="36" t="s">
        <v>83</v>
      </c>
      <c r="G162" s="38">
        <v>255</v>
      </c>
      <c r="H162" s="36" t="s">
        <v>88</v>
      </c>
      <c r="I162" s="38">
        <v>12</v>
      </c>
      <c r="J162" s="36" t="s">
        <v>83</v>
      </c>
      <c r="K162" s="38">
        <v>509</v>
      </c>
      <c r="L162" s="36" t="s">
        <v>88</v>
      </c>
      <c r="M162" s="38">
        <v>23</v>
      </c>
      <c r="N162" s="36" t="s">
        <v>83</v>
      </c>
      <c r="O162" s="39" t="s">
        <v>128</v>
      </c>
      <c r="P162" s="40"/>
      <c r="Q162" s="41" t="s">
        <v>83</v>
      </c>
      <c r="R162" s="33" t="s">
        <v>107</v>
      </c>
      <c r="S162" s="36" t="s">
        <v>86</v>
      </c>
      <c r="AB162" s="5">
        <f t="shared" si="14"/>
        <v>48</v>
      </c>
      <c r="AC162" s="5">
        <f t="shared" si="11"/>
        <v>0</v>
      </c>
      <c r="AD162" s="5" t="e">
        <f t="shared" si="12"/>
        <v>#DIV/0!</v>
      </c>
    </row>
    <row r="163" spans="1:30" x14ac:dyDescent="0.2">
      <c r="A163" s="33">
        <v>49</v>
      </c>
      <c r="B163" s="36" t="s">
        <v>83</v>
      </c>
      <c r="C163" s="33">
        <v>593</v>
      </c>
      <c r="D163" s="36" t="s">
        <v>88</v>
      </c>
      <c r="E163" s="37">
        <v>24</v>
      </c>
      <c r="F163" s="36" t="s">
        <v>83</v>
      </c>
      <c r="G163" s="38">
        <v>296</v>
      </c>
      <c r="H163" s="36" t="s">
        <v>88</v>
      </c>
      <c r="I163" s="38">
        <v>12</v>
      </c>
      <c r="J163" s="36" t="s">
        <v>83</v>
      </c>
      <c r="K163" s="38">
        <v>592</v>
      </c>
      <c r="L163" s="36" t="s">
        <v>88</v>
      </c>
      <c r="M163" s="38">
        <v>24</v>
      </c>
      <c r="N163" s="36" t="s">
        <v>83</v>
      </c>
      <c r="O163" s="39" t="s">
        <v>129</v>
      </c>
      <c r="P163" s="40"/>
      <c r="Q163" s="41" t="s">
        <v>83</v>
      </c>
      <c r="R163" s="33" t="s">
        <v>100</v>
      </c>
      <c r="S163" s="36" t="s">
        <v>86</v>
      </c>
      <c r="AB163" s="5">
        <f t="shared" si="14"/>
        <v>49</v>
      </c>
      <c r="AC163" s="5">
        <f t="shared" si="11"/>
        <v>0</v>
      </c>
      <c r="AD163" s="5" t="e">
        <f t="shared" si="12"/>
        <v>#DIV/0!</v>
      </c>
    </row>
    <row r="164" spans="1:30" x14ac:dyDescent="0.2">
      <c r="A164" s="33">
        <v>50</v>
      </c>
      <c r="B164" s="36" t="s">
        <v>83</v>
      </c>
      <c r="C164" s="33">
        <v>573</v>
      </c>
      <c r="D164" s="36" t="s">
        <v>88</v>
      </c>
      <c r="E164" s="37">
        <v>24</v>
      </c>
      <c r="F164" s="36" t="s">
        <v>83</v>
      </c>
      <c r="G164" s="38">
        <v>286</v>
      </c>
      <c r="H164" s="36" t="s">
        <v>88</v>
      </c>
      <c r="I164" s="38">
        <v>12</v>
      </c>
      <c r="J164" s="36" t="s">
        <v>83</v>
      </c>
      <c r="K164" s="38">
        <v>572</v>
      </c>
      <c r="L164" s="36" t="s">
        <v>88</v>
      </c>
      <c r="M164" s="38">
        <v>24</v>
      </c>
      <c r="N164" s="36" t="s">
        <v>83</v>
      </c>
      <c r="O164" s="39" t="s">
        <v>127</v>
      </c>
      <c r="P164" s="40"/>
      <c r="Q164" s="41" t="s">
        <v>83</v>
      </c>
      <c r="R164" s="33" t="s">
        <v>120</v>
      </c>
      <c r="S164" s="36" t="s">
        <v>86</v>
      </c>
      <c r="AB164" s="5">
        <f t="shared" si="14"/>
        <v>50</v>
      </c>
      <c r="AC164" s="5">
        <f t="shared" si="11"/>
        <v>0</v>
      </c>
      <c r="AD164" s="5" t="e">
        <f t="shared" si="12"/>
        <v>#DIV/0!</v>
      </c>
    </row>
    <row r="165" spans="1:30" x14ac:dyDescent="0.2">
      <c r="A165" s="33">
        <v>51</v>
      </c>
      <c r="B165" s="36" t="s">
        <v>83</v>
      </c>
      <c r="C165" s="33">
        <v>540</v>
      </c>
      <c r="D165" s="36" t="s">
        <v>88</v>
      </c>
      <c r="E165" s="37">
        <v>23</v>
      </c>
      <c r="F165" s="36" t="s">
        <v>83</v>
      </c>
      <c r="G165" s="38">
        <v>270</v>
      </c>
      <c r="H165" s="36" t="s">
        <v>88</v>
      </c>
      <c r="I165" s="38">
        <v>12</v>
      </c>
      <c r="J165" s="36" t="s">
        <v>83</v>
      </c>
      <c r="K165" s="38">
        <v>539</v>
      </c>
      <c r="L165" s="36" t="s">
        <v>88</v>
      </c>
      <c r="M165" s="38">
        <v>23</v>
      </c>
      <c r="N165" s="36" t="s">
        <v>83</v>
      </c>
      <c r="O165" s="39" t="s">
        <v>130</v>
      </c>
      <c r="P165" s="40"/>
      <c r="Q165" s="41" t="s">
        <v>83</v>
      </c>
      <c r="R165" s="33" t="s">
        <v>94</v>
      </c>
      <c r="S165" s="36" t="s">
        <v>86</v>
      </c>
      <c r="AB165" s="5">
        <f t="shared" si="14"/>
        <v>51</v>
      </c>
      <c r="AC165" s="5">
        <f t="shared" si="11"/>
        <v>0</v>
      </c>
      <c r="AD165" s="5" t="e">
        <f t="shared" si="12"/>
        <v>#DIV/0!</v>
      </c>
    </row>
    <row r="166" spans="1:30" x14ac:dyDescent="0.2">
      <c r="A166" s="33">
        <v>52</v>
      </c>
      <c r="B166" s="36" t="s">
        <v>83</v>
      </c>
      <c r="C166" s="33">
        <v>584</v>
      </c>
      <c r="D166" s="36" t="s">
        <v>88</v>
      </c>
      <c r="E166" s="37">
        <v>24</v>
      </c>
      <c r="F166" s="36" t="s">
        <v>83</v>
      </c>
      <c r="G166" s="38">
        <v>292</v>
      </c>
      <c r="H166" s="36" t="s">
        <v>88</v>
      </c>
      <c r="I166" s="38">
        <v>12</v>
      </c>
      <c r="J166" s="36" t="s">
        <v>83</v>
      </c>
      <c r="K166" s="38">
        <v>583</v>
      </c>
      <c r="L166" s="36" t="s">
        <v>88</v>
      </c>
      <c r="M166" s="38">
        <v>24</v>
      </c>
      <c r="N166" s="36" t="s">
        <v>83</v>
      </c>
      <c r="O166" s="39" t="s">
        <v>131</v>
      </c>
      <c r="P166" s="40"/>
      <c r="Q166" s="41" t="s">
        <v>83</v>
      </c>
      <c r="R166" s="33" t="s">
        <v>100</v>
      </c>
      <c r="S166" s="36" t="s">
        <v>86</v>
      </c>
      <c r="AB166" s="5">
        <f t="shared" si="14"/>
        <v>52</v>
      </c>
      <c r="AC166" s="5">
        <f t="shared" si="11"/>
        <v>0</v>
      </c>
      <c r="AD166" s="5" t="e">
        <f t="shared" si="12"/>
        <v>#DIV/0!</v>
      </c>
    </row>
    <row r="167" spans="1:30" x14ac:dyDescent="0.2">
      <c r="A167" s="33">
        <v>53</v>
      </c>
      <c r="B167" s="36" t="s">
        <v>83</v>
      </c>
      <c r="C167" s="33">
        <v>520</v>
      </c>
      <c r="D167" s="36" t="s">
        <v>88</v>
      </c>
      <c r="E167" s="37">
        <v>23</v>
      </c>
      <c r="F167" s="36" t="s">
        <v>83</v>
      </c>
      <c r="G167" s="38">
        <v>260</v>
      </c>
      <c r="H167" s="36" t="s">
        <v>88</v>
      </c>
      <c r="I167" s="38">
        <v>12</v>
      </c>
      <c r="J167" s="36" t="s">
        <v>83</v>
      </c>
      <c r="K167" s="38">
        <v>519</v>
      </c>
      <c r="L167" s="36" t="s">
        <v>88</v>
      </c>
      <c r="M167" s="38">
        <v>23</v>
      </c>
      <c r="N167" s="36" t="s">
        <v>83</v>
      </c>
      <c r="O167" s="39" t="s">
        <v>118</v>
      </c>
      <c r="P167" s="40"/>
      <c r="Q167" s="41" t="s">
        <v>83</v>
      </c>
      <c r="R167" s="33" t="s">
        <v>98</v>
      </c>
      <c r="S167" s="36" t="s">
        <v>86</v>
      </c>
      <c r="AB167" s="5">
        <f t="shared" si="14"/>
        <v>53</v>
      </c>
      <c r="AC167" s="5">
        <f t="shared" si="11"/>
        <v>0</v>
      </c>
      <c r="AD167" s="5" t="e">
        <f t="shared" si="12"/>
        <v>#DIV/0!</v>
      </c>
    </row>
    <row r="168" spans="1:30" x14ac:dyDescent="0.2">
      <c r="A168" s="33">
        <v>54</v>
      </c>
      <c r="B168" s="36" t="s">
        <v>83</v>
      </c>
      <c r="C168" s="33">
        <v>558</v>
      </c>
      <c r="D168" s="36" t="s">
        <v>88</v>
      </c>
      <c r="E168" s="37">
        <v>24</v>
      </c>
      <c r="F168" s="36" t="s">
        <v>83</v>
      </c>
      <c r="G168" s="38">
        <v>279</v>
      </c>
      <c r="H168" s="36" t="s">
        <v>88</v>
      </c>
      <c r="I168" s="38">
        <v>12</v>
      </c>
      <c r="J168" s="36" t="s">
        <v>83</v>
      </c>
      <c r="K168" s="38">
        <v>557</v>
      </c>
      <c r="L168" s="36" t="s">
        <v>88</v>
      </c>
      <c r="M168" s="38">
        <v>24</v>
      </c>
      <c r="N168" s="36" t="s">
        <v>83</v>
      </c>
      <c r="O168" s="39" t="s">
        <v>95</v>
      </c>
      <c r="P168" s="40"/>
      <c r="Q168" s="41" t="s">
        <v>83</v>
      </c>
      <c r="R168" s="33" t="s">
        <v>96</v>
      </c>
      <c r="S168" s="36" t="s">
        <v>86</v>
      </c>
      <c r="AB168" s="5">
        <f t="shared" si="14"/>
        <v>54</v>
      </c>
      <c r="AC168" s="5">
        <f t="shared" si="11"/>
        <v>0</v>
      </c>
      <c r="AD168" s="5" t="e">
        <f t="shared" si="12"/>
        <v>#DIV/0!</v>
      </c>
    </row>
    <row r="169" spans="1:30" x14ac:dyDescent="0.2">
      <c r="AB169" s="5">
        <f t="shared" si="14"/>
        <v>55</v>
      </c>
      <c r="AC169" s="5">
        <f t="shared" si="11"/>
        <v>0</v>
      </c>
      <c r="AD169" s="5" t="e">
        <f t="shared" si="12"/>
        <v>#DIV/0!</v>
      </c>
    </row>
    <row r="170" spans="1:30" x14ac:dyDescent="0.2">
      <c r="A170" s="2" t="s">
        <v>132</v>
      </c>
      <c r="B170" s="34">
        <f>AVERAGE(K174:K223)</f>
        <v>74.24000000000008</v>
      </c>
      <c r="AB170" s="5">
        <f t="shared" si="14"/>
        <v>56</v>
      </c>
      <c r="AC170" s="5">
        <f t="shared" si="11"/>
        <v>0</v>
      </c>
      <c r="AD170" s="5" t="e">
        <f t="shared" si="12"/>
        <v>#DIV/0!</v>
      </c>
    </row>
    <row r="171" spans="1:30" x14ac:dyDescent="0.2">
      <c r="AB171" s="5">
        <f t="shared" si="14"/>
        <v>57</v>
      </c>
      <c r="AC171" s="5">
        <f t="shared" si="11"/>
        <v>0</v>
      </c>
      <c r="AD171" s="5" t="e">
        <f t="shared" si="12"/>
        <v>#DIV/0!</v>
      </c>
    </row>
    <row r="172" spans="1:30" x14ac:dyDescent="0.2">
      <c r="A172" s="2" t="s">
        <v>133</v>
      </c>
      <c r="B172" s="2" t="s">
        <v>83</v>
      </c>
      <c r="C172" s="2" t="s">
        <v>37</v>
      </c>
      <c r="F172" s="2" t="s">
        <v>83</v>
      </c>
      <c r="G172" s="2" t="s">
        <v>57</v>
      </c>
      <c r="H172" s="2"/>
      <c r="I172" s="2"/>
      <c r="J172" s="2" t="s">
        <v>83</v>
      </c>
      <c r="K172" s="2" t="s">
        <v>84</v>
      </c>
      <c r="L172" s="2"/>
      <c r="M172" s="2"/>
      <c r="N172" s="2" t="s">
        <v>83</v>
      </c>
      <c r="O172" s="2" t="s">
        <v>85</v>
      </c>
      <c r="Q172" s="2" t="s">
        <v>83</v>
      </c>
      <c r="S172" s="2" t="s">
        <v>86</v>
      </c>
      <c r="AB172" s="5">
        <f t="shared" si="14"/>
        <v>58</v>
      </c>
      <c r="AC172" s="5">
        <f t="shared" si="11"/>
        <v>0</v>
      </c>
      <c r="AD172" s="5" t="e">
        <f t="shared" si="12"/>
        <v>#DIV/0!</v>
      </c>
    </row>
    <row r="173" spans="1:30" x14ac:dyDescent="0.2">
      <c r="A173" s="2" t="s">
        <v>134</v>
      </c>
      <c r="AB173" s="5">
        <f t="shared" si="14"/>
        <v>59</v>
      </c>
      <c r="AC173" s="5">
        <f t="shared" si="11"/>
        <v>0</v>
      </c>
      <c r="AD173" s="5" t="e">
        <f t="shared" si="12"/>
        <v>#DIV/0!</v>
      </c>
    </row>
    <row r="174" spans="1:30" x14ac:dyDescent="0.2">
      <c r="A174" s="2">
        <v>1</v>
      </c>
      <c r="B174" s="2" t="s">
        <v>83</v>
      </c>
      <c r="C174" s="2">
        <f t="shared" ref="C174:C223" si="16">C59</f>
        <v>67</v>
      </c>
      <c r="D174" s="2" t="s">
        <v>135</v>
      </c>
      <c r="E174" s="42">
        <f t="shared" ref="E174:E223" si="17">SQRT(C174)</f>
        <v>8.1853527718724504</v>
      </c>
      <c r="F174" s="2" t="s">
        <v>83</v>
      </c>
      <c r="G174" s="42">
        <f t="shared" ref="G174:G223" si="18">C174/2-$C$111</f>
        <v>33.14</v>
      </c>
      <c r="H174" s="2" t="s">
        <v>135</v>
      </c>
      <c r="I174" s="42">
        <f t="shared" ref="I174:I223" si="19">SQRT((E174/2)^2 + $E$111^2)</f>
        <v>4.0928216292539421</v>
      </c>
      <c r="J174" s="2" t="s">
        <v>83</v>
      </c>
      <c r="K174" s="42">
        <f t="shared" ref="K174:K223" si="20">G174*2</f>
        <v>66.28</v>
      </c>
      <c r="L174" s="2" t="s">
        <v>135</v>
      </c>
      <c r="M174" s="42">
        <f t="shared" ref="M174:M223" si="21">I174*2</f>
        <v>8.1856432585078842</v>
      </c>
      <c r="N174" s="2" t="s">
        <v>83</v>
      </c>
      <c r="O174" s="43">
        <f>(K174-$B$170)/M174</f>
        <v>-0.97243426675438371</v>
      </c>
      <c r="Q174" s="2" t="s">
        <v>83</v>
      </c>
      <c r="R174" s="42">
        <v>-1</v>
      </c>
      <c r="S174" s="2" t="s">
        <v>86</v>
      </c>
      <c r="AB174" s="5">
        <f t="shared" si="14"/>
        <v>60</v>
      </c>
      <c r="AC174" s="5">
        <f t="shared" si="11"/>
        <v>0</v>
      </c>
      <c r="AD174" s="5" t="e">
        <f t="shared" si="12"/>
        <v>#DIV/0!</v>
      </c>
    </row>
    <row r="175" spans="1:30" x14ac:dyDescent="0.2">
      <c r="A175" s="2">
        <v>2</v>
      </c>
      <c r="B175" s="2" t="s">
        <v>83</v>
      </c>
      <c r="C175" s="2">
        <f t="shared" si="16"/>
        <v>70</v>
      </c>
      <c r="D175" s="2" t="s">
        <v>135</v>
      </c>
      <c r="E175" s="42">
        <f t="shared" si="17"/>
        <v>8.3666002653407556</v>
      </c>
      <c r="F175" s="2" t="s">
        <v>83</v>
      </c>
      <c r="G175" s="42">
        <f t="shared" si="18"/>
        <v>34.64</v>
      </c>
      <c r="H175" s="2" t="s">
        <v>135</v>
      </c>
      <c r="I175" s="42">
        <f t="shared" si="19"/>
        <v>4.1834422296583575</v>
      </c>
      <c r="J175" s="2" t="s">
        <v>83</v>
      </c>
      <c r="K175" s="42">
        <f t="shared" si="20"/>
        <v>69.28</v>
      </c>
      <c r="L175" s="2" t="s">
        <v>135</v>
      </c>
      <c r="M175" s="42">
        <f t="shared" si="21"/>
        <v>8.3668844593167151</v>
      </c>
      <c r="N175" s="2" t="s">
        <v>83</v>
      </c>
      <c r="O175" s="43">
        <f t="shared" ref="O175:O223" si="22">(C175-$B$170)/E175</f>
        <v>-0.50677693035779248</v>
      </c>
      <c r="Q175" s="2" t="s">
        <v>83</v>
      </c>
      <c r="R175" s="43">
        <v>-0.5</v>
      </c>
      <c r="S175" s="2" t="s">
        <v>86</v>
      </c>
      <c r="AB175" s="5">
        <f t="shared" si="14"/>
        <v>61</v>
      </c>
      <c r="AC175" s="5">
        <f t="shared" si="11"/>
        <v>0</v>
      </c>
      <c r="AD175" s="5" t="e">
        <f t="shared" si="12"/>
        <v>#DIV/0!</v>
      </c>
    </row>
    <row r="176" spans="1:30" x14ac:dyDescent="0.2">
      <c r="A176" s="2">
        <v>3</v>
      </c>
      <c r="B176" s="2" t="s">
        <v>83</v>
      </c>
      <c r="C176" s="2">
        <f t="shared" si="16"/>
        <v>72</v>
      </c>
      <c r="D176" s="2" t="s">
        <v>135</v>
      </c>
      <c r="E176" s="42">
        <f t="shared" si="17"/>
        <v>8.4852813742385695</v>
      </c>
      <c r="F176" s="2" t="s">
        <v>83</v>
      </c>
      <c r="G176" s="42">
        <f t="shared" si="18"/>
        <v>35.64</v>
      </c>
      <c r="H176" s="2" t="s">
        <v>135</v>
      </c>
      <c r="I176" s="42">
        <f t="shared" si="19"/>
        <v>4.24278079670502</v>
      </c>
      <c r="J176" s="2" t="s">
        <v>83</v>
      </c>
      <c r="K176" s="42">
        <f t="shared" si="20"/>
        <v>71.28</v>
      </c>
      <c r="L176" s="2" t="s">
        <v>135</v>
      </c>
      <c r="M176" s="42">
        <f t="shared" si="21"/>
        <v>8.4855615934100399</v>
      </c>
      <c r="N176" s="2" t="s">
        <v>83</v>
      </c>
      <c r="O176" s="43">
        <f t="shared" si="22"/>
        <v>-0.26398653164298719</v>
      </c>
      <c r="Q176" s="2" t="s">
        <v>83</v>
      </c>
      <c r="R176" s="43">
        <v>-0.5</v>
      </c>
      <c r="S176" s="2" t="s">
        <v>86</v>
      </c>
      <c r="AB176" s="5">
        <f t="shared" si="14"/>
        <v>62</v>
      </c>
      <c r="AC176" s="5">
        <f t="shared" si="11"/>
        <v>0</v>
      </c>
      <c r="AD176" s="5" t="e">
        <f t="shared" si="12"/>
        <v>#DIV/0!</v>
      </c>
    </row>
    <row r="177" spans="1:30" x14ac:dyDescent="0.2">
      <c r="A177" s="2">
        <v>4</v>
      </c>
      <c r="B177" s="2" t="s">
        <v>83</v>
      </c>
      <c r="C177" s="2">
        <f t="shared" si="16"/>
        <v>67</v>
      </c>
      <c r="D177" s="2" t="s">
        <v>135</v>
      </c>
      <c r="E177" s="42">
        <f t="shared" si="17"/>
        <v>8.1853527718724504</v>
      </c>
      <c r="F177" s="2" t="s">
        <v>83</v>
      </c>
      <c r="G177" s="42">
        <f t="shared" si="18"/>
        <v>33.14</v>
      </c>
      <c r="H177" s="2" t="s">
        <v>135</v>
      </c>
      <c r="I177" s="42">
        <f t="shared" si="19"/>
        <v>4.0928216292539421</v>
      </c>
      <c r="J177" s="2" t="s">
        <v>83</v>
      </c>
      <c r="K177" s="42">
        <f t="shared" si="20"/>
        <v>66.28</v>
      </c>
      <c r="L177" s="2" t="s">
        <v>135</v>
      </c>
      <c r="M177" s="42">
        <f t="shared" si="21"/>
        <v>8.1856432585078842</v>
      </c>
      <c r="N177" s="2" t="s">
        <v>83</v>
      </c>
      <c r="O177" s="43">
        <f t="shared" si="22"/>
        <v>-0.88450677713965953</v>
      </c>
      <c r="Q177" s="2" t="s">
        <v>83</v>
      </c>
      <c r="R177" s="42">
        <v>-1</v>
      </c>
      <c r="S177" s="2" t="s">
        <v>86</v>
      </c>
      <c r="AB177" s="5">
        <f t="shared" si="14"/>
        <v>63</v>
      </c>
      <c r="AC177" s="5">
        <f t="shared" si="11"/>
        <v>0</v>
      </c>
      <c r="AD177" s="5" t="e">
        <f t="shared" si="12"/>
        <v>#DIV/0!</v>
      </c>
    </row>
    <row r="178" spans="1:30" x14ac:dyDescent="0.2">
      <c r="A178" s="2">
        <v>5</v>
      </c>
      <c r="B178" s="2" t="s">
        <v>83</v>
      </c>
      <c r="C178" s="2">
        <f t="shared" si="16"/>
        <v>71</v>
      </c>
      <c r="D178" s="2" t="s">
        <v>135</v>
      </c>
      <c r="E178" s="42">
        <f t="shared" si="17"/>
        <v>8.426149773176359</v>
      </c>
      <c r="F178" s="2" t="s">
        <v>83</v>
      </c>
      <c r="G178" s="42">
        <f t="shared" si="18"/>
        <v>35.14</v>
      </c>
      <c r="H178" s="2" t="s">
        <v>135</v>
      </c>
      <c r="I178" s="42">
        <f t="shared" si="19"/>
        <v>4.2132159793783286</v>
      </c>
      <c r="J178" s="2" t="s">
        <v>83</v>
      </c>
      <c r="K178" s="42">
        <f t="shared" si="20"/>
        <v>70.28</v>
      </c>
      <c r="L178" s="2" t="s">
        <v>135</v>
      </c>
      <c r="M178" s="42">
        <f t="shared" si="21"/>
        <v>8.4264319587566572</v>
      </c>
      <c r="N178" s="2" t="s">
        <v>83</v>
      </c>
      <c r="O178" s="43">
        <f t="shared" si="22"/>
        <v>-0.38451725725481795</v>
      </c>
      <c r="Q178" s="2" t="s">
        <v>83</v>
      </c>
      <c r="R178" s="43">
        <v>-0.5</v>
      </c>
      <c r="S178" s="2" t="s">
        <v>86</v>
      </c>
      <c r="AB178" s="5">
        <f t="shared" si="14"/>
        <v>64</v>
      </c>
      <c r="AC178" s="5">
        <f t="shared" si="11"/>
        <v>0</v>
      </c>
      <c r="AD178" s="5" t="e">
        <f t="shared" si="12"/>
        <v>#DIV/0!</v>
      </c>
    </row>
    <row r="179" spans="1:30" x14ac:dyDescent="0.2">
      <c r="A179" s="2">
        <v>6</v>
      </c>
      <c r="B179" s="2" t="s">
        <v>83</v>
      </c>
      <c r="C179" s="2">
        <f t="shared" si="16"/>
        <v>78</v>
      </c>
      <c r="D179" s="2" t="s">
        <v>135</v>
      </c>
      <c r="E179" s="42">
        <f t="shared" si="17"/>
        <v>8.8317608663278477</v>
      </c>
      <c r="F179" s="2" t="s">
        <v>83</v>
      </c>
      <c r="G179" s="42">
        <f t="shared" si="18"/>
        <v>38.64</v>
      </c>
      <c r="H179" s="2" t="s">
        <v>135</v>
      </c>
      <c r="I179" s="42">
        <f t="shared" si="19"/>
        <v>4.4160150462706635</v>
      </c>
      <c r="J179" s="2" t="s">
        <v>83</v>
      </c>
      <c r="K179" s="42">
        <f t="shared" si="20"/>
        <v>77.28</v>
      </c>
      <c r="L179" s="2" t="s">
        <v>135</v>
      </c>
      <c r="M179" s="42">
        <f t="shared" si="21"/>
        <v>8.8320300925413271</v>
      </c>
      <c r="N179" s="2" t="s">
        <v>83</v>
      </c>
      <c r="O179" s="43">
        <f t="shared" si="22"/>
        <v>0.42573616483835891</v>
      </c>
      <c r="Q179" s="2" t="s">
        <v>83</v>
      </c>
      <c r="R179" s="43">
        <v>0.5</v>
      </c>
      <c r="S179" s="2" t="s">
        <v>86</v>
      </c>
      <c r="AB179" s="5">
        <f t="shared" si="14"/>
        <v>65</v>
      </c>
      <c r="AC179" s="5">
        <f t="shared" si="11"/>
        <v>0</v>
      </c>
      <c r="AD179" s="5" t="e">
        <f t="shared" si="12"/>
        <v>#DIV/0!</v>
      </c>
    </row>
    <row r="180" spans="1:30" x14ac:dyDescent="0.2">
      <c r="A180" s="2">
        <v>7</v>
      </c>
      <c r="B180" s="2" t="s">
        <v>83</v>
      </c>
      <c r="C180" s="2">
        <f t="shared" si="16"/>
        <v>88</v>
      </c>
      <c r="D180" s="2" t="s">
        <v>135</v>
      </c>
      <c r="E180" s="42">
        <f t="shared" si="17"/>
        <v>9.3808315196468595</v>
      </c>
      <c r="F180" s="2" t="s">
        <v>83</v>
      </c>
      <c r="G180" s="42">
        <f t="shared" si="18"/>
        <v>43.64</v>
      </c>
      <c r="H180" s="2" t="s">
        <v>135</v>
      </c>
      <c r="I180" s="42">
        <f t="shared" si="19"/>
        <v>4.6905424940926492</v>
      </c>
      <c r="J180" s="2" t="s">
        <v>83</v>
      </c>
      <c r="K180" s="42">
        <f t="shared" si="20"/>
        <v>87.28</v>
      </c>
      <c r="L180" s="2" t="s">
        <v>135</v>
      </c>
      <c r="M180" s="42">
        <f t="shared" si="21"/>
        <v>9.3810849881852985</v>
      </c>
      <c r="N180" s="2" t="s">
        <v>83</v>
      </c>
      <c r="O180" s="43">
        <f t="shared" si="22"/>
        <v>1.4668209285265912</v>
      </c>
      <c r="Q180" s="2" t="s">
        <v>83</v>
      </c>
      <c r="R180" s="43">
        <v>1.5</v>
      </c>
      <c r="S180" s="2" t="s">
        <v>86</v>
      </c>
      <c r="AB180" s="5">
        <f t="shared" si="14"/>
        <v>66</v>
      </c>
      <c r="AC180" s="5">
        <f t="shared" si="11"/>
        <v>0</v>
      </c>
      <c r="AD180" s="5" t="e">
        <f t="shared" si="12"/>
        <v>#DIV/0!</v>
      </c>
    </row>
    <row r="181" spans="1:30" x14ac:dyDescent="0.2">
      <c r="A181" s="2">
        <v>8</v>
      </c>
      <c r="B181" s="2" t="s">
        <v>83</v>
      </c>
      <c r="C181" s="2">
        <f t="shared" si="16"/>
        <v>78</v>
      </c>
      <c r="D181" s="2" t="s">
        <v>135</v>
      </c>
      <c r="E181" s="42">
        <f t="shared" si="17"/>
        <v>8.8317608663278477</v>
      </c>
      <c r="F181" s="2" t="s">
        <v>83</v>
      </c>
      <c r="G181" s="42">
        <f t="shared" si="18"/>
        <v>38.64</v>
      </c>
      <c r="H181" s="2" t="s">
        <v>135</v>
      </c>
      <c r="I181" s="42">
        <f t="shared" si="19"/>
        <v>4.4160150462706635</v>
      </c>
      <c r="J181" s="2" t="s">
        <v>83</v>
      </c>
      <c r="K181" s="42">
        <f t="shared" si="20"/>
        <v>77.28</v>
      </c>
      <c r="L181" s="2" t="s">
        <v>135</v>
      </c>
      <c r="M181" s="42">
        <f t="shared" si="21"/>
        <v>8.8320300925413271</v>
      </c>
      <c r="N181" s="2" t="s">
        <v>83</v>
      </c>
      <c r="O181" s="43">
        <f t="shared" si="22"/>
        <v>0.42573616483835891</v>
      </c>
      <c r="Q181" s="2" t="s">
        <v>83</v>
      </c>
      <c r="R181" s="43">
        <v>0.5</v>
      </c>
      <c r="S181" s="2" t="s">
        <v>86</v>
      </c>
      <c r="AB181" s="5">
        <f t="shared" si="14"/>
        <v>67</v>
      </c>
      <c r="AC181" s="5">
        <f t="shared" si="11"/>
        <v>0</v>
      </c>
      <c r="AD181" s="5" t="e">
        <f t="shared" si="12"/>
        <v>#DIV/0!</v>
      </c>
    </row>
    <row r="182" spans="1:30" x14ac:dyDescent="0.2">
      <c r="A182" s="2">
        <v>9</v>
      </c>
      <c r="B182" s="2" t="s">
        <v>83</v>
      </c>
      <c r="C182" s="2">
        <f t="shared" si="16"/>
        <v>82</v>
      </c>
      <c r="D182" s="2" t="s">
        <v>135</v>
      </c>
      <c r="E182" s="42">
        <f t="shared" si="17"/>
        <v>9.0553851381374173</v>
      </c>
      <c r="F182" s="2" t="s">
        <v>83</v>
      </c>
      <c r="G182" s="42">
        <f t="shared" si="18"/>
        <v>40.64</v>
      </c>
      <c r="H182" s="2" t="s">
        <v>135</v>
      </c>
      <c r="I182" s="42">
        <f t="shared" si="19"/>
        <v>4.5278238579795582</v>
      </c>
      <c r="J182" s="2" t="s">
        <v>83</v>
      </c>
      <c r="K182" s="42">
        <f t="shared" si="20"/>
        <v>81.28</v>
      </c>
      <c r="L182" s="2" t="s">
        <v>135</v>
      </c>
      <c r="M182" s="42">
        <f t="shared" si="21"/>
        <v>9.0556477159591164</v>
      </c>
      <c r="N182" s="2" t="s">
        <v>83</v>
      </c>
      <c r="O182" s="43">
        <f t="shared" si="22"/>
        <v>0.85694864234080026</v>
      </c>
      <c r="Q182" s="2" t="s">
        <v>83</v>
      </c>
      <c r="R182" s="42">
        <v>1</v>
      </c>
      <c r="S182" s="2" t="s">
        <v>86</v>
      </c>
      <c r="AB182" s="5">
        <f t="shared" si="14"/>
        <v>68</v>
      </c>
      <c r="AC182" s="5">
        <f t="shared" si="11"/>
        <v>0</v>
      </c>
      <c r="AD182" s="5" t="e">
        <f t="shared" si="12"/>
        <v>#DIV/0!</v>
      </c>
    </row>
    <row r="183" spans="1:30" x14ac:dyDescent="0.2">
      <c r="A183" s="2">
        <v>10</v>
      </c>
      <c r="B183" s="2" t="s">
        <v>83</v>
      </c>
      <c r="C183" s="2">
        <f t="shared" si="16"/>
        <v>74</v>
      </c>
      <c r="D183" s="2" t="s">
        <v>135</v>
      </c>
      <c r="E183" s="42">
        <f t="shared" si="17"/>
        <v>8.6023252670426267</v>
      </c>
      <c r="F183" s="2" t="s">
        <v>83</v>
      </c>
      <c r="G183" s="42">
        <f t="shared" si="18"/>
        <v>36.64</v>
      </c>
      <c r="H183" s="2" t="s">
        <v>135</v>
      </c>
      <c r="I183" s="42">
        <f t="shared" si="19"/>
        <v>4.3013008368270276</v>
      </c>
      <c r="J183" s="2" t="s">
        <v>83</v>
      </c>
      <c r="K183" s="42">
        <f t="shared" si="20"/>
        <v>73.28</v>
      </c>
      <c r="L183" s="2" t="s">
        <v>135</v>
      </c>
      <c r="M183" s="42">
        <f t="shared" si="21"/>
        <v>8.6026016736540551</v>
      </c>
      <c r="N183" s="2" t="s">
        <v>83</v>
      </c>
      <c r="O183" s="43">
        <f t="shared" si="22"/>
        <v>-2.7899433298525945E-2</v>
      </c>
      <c r="Q183" s="2" t="s">
        <v>83</v>
      </c>
      <c r="R183" s="42">
        <v>0</v>
      </c>
      <c r="S183" s="2" t="s">
        <v>86</v>
      </c>
      <c r="AB183" s="5">
        <f t="shared" si="14"/>
        <v>69</v>
      </c>
      <c r="AC183" s="5">
        <f t="shared" si="11"/>
        <v>0</v>
      </c>
      <c r="AD183" s="5" t="e">
        <f t="shared" si="12"/>
        <v>#DIV/0!</v>
      </c>
    </row>
    <row r="184" spans="1:30" x14ac:dyDescent="0.2">
      <c r="A184" s="2">
        <v>11</v>
      </c>
      <c r="B184" s="2" t="s">
        <v>83</v>
      </c>
      <c r="C184" s="2">
        <f t="shared" si="16"/>
        <v>82</v>
      </c>
      <c r="D184" s="2" t="s">
        <v>135</v>
      </c>
      <c r="E184" s="42">
        <f t="shared" si="17"/>
        <v>9.0553851381374173</v>
      </c>
      <c r="F184" s="2" t="s">
        <v>83</v>
      </c>
      <c r="G184" s="42">
        <f t="shared" si="18"/>
        <v>40.64</v>
      </c>
      <c r="H184" s="2" t="s">
        <v>135</v>
      </c>
      <c r="I184" s="42">
        <f t="shared" si="19"/>
        <v>4.5278238579795582</v>
      </c>
      <c r="J184" s="2" t="s">
        <v>83</v>
      </c>
      <c r="K184" s="42">
        <f t="shared" si="20"/>
        <v>81.28</v>
      </c>
      <c r="L184" s="2" t="s">
        <v>135</v>
      </c>
      <c r="M184" s="42">
        <f t="shared" si="21"/>
        <v>9.0556477159591164</v>
      </c>
      <c r="N184" s="2" t="s">
        <v>83</v>
      </c>
      <c r="O184" s="43">
        <f t="shared" si="22"/>
        <v>0.85694864234080026</v>
      </c>
      <c r="Q184" s="2" t="s">
        <v>83</v>
      </c>
      <c r="R184" s="42">
        <v>1</v>
      </c>
      <c r="S184" s="2" t="s">
        <v>86</v>
      </c>
      <c r="AB184" s="5">
        <f t="shared" si="14"/>
        <v>70</v>
      </c>
      <c r="AC184" s="5">
        <f t="shared" si="11"/>
        <v>0</v>
      </c>
      <c r="AD184" s="5" t="e">
        <f t="shared" si="12"/>
        <v>#DIV/0!</v>
      </c>
    </row>
    <row r="185" spans="1:30" x14ac:dyDescent="0.2">
      <c r="A185" s="2">
        <v>12</v>
      </c>
      <c r="B185" s="2" t="s">
        <v>83</v>
      </c>
      <c r="C185" s="2">
        <f t="shared" si="16"/>
        <v>77</v>
      </c>
      <c r="D185" s="2" t="s">
        <v>135</v>
      </c>
      <c r="E185" s="42">
        <f t="shared" si="17"/>
        <v>8.7749643873921226</v>
      </c>
      <c r="F185" s="2" t="s">
        <v>83</v>
      </c>
      <c r="G185" s="42">
        <f t="shared" si="18"/>
        <v>38.14</v>
      </c>
      <c r="H185" s="2" t="s">
        <v>135</v>
      </c>
      <c r="I185" s="42">
        <f t="shared" si="19"/>
        <v>4.3876176780673237</v>
      </c>
      <c r="J185" s="2" t="s">
        <v>83</v>
      </c>
      <c r="K185" s="42">
        <f t="shared" si="20"/>
        <v>76.28</v>
      </c>
      <c r="L185" s="2" t="s">
        <v>135</v>
      </c>
      <c r="M185" s="42">
        <f t="shared" si="21"/>
        <v>8.7752353561346474</v>
      </c>
      <c r="N185" s="2" t="s">
        <v>83</v>
      </c>
      <c r="O185" s="43">
        <f t="shared" si="22"/>
        <v>0.31453119102859156</v>
      </c>
      <c r="Q185" s="2" t="s">
        <v>83</v>
      </c>
      <c r="R185" s="43">
        <v>0.5</v>
      </c>
      <c r="S185" s="2" t="s">
        <v>86</v>
      </c>
      <c r="AB185" s="5">
        <f t="shared" si="14"/>
        <v>71</v>
      </c>
      <c r="AC185" s="5">
        <f t="shared" si="11"/>
        <v>0</v>
      </c>
      <c r="AD185" s="5" t="e">
        <f t="shared" si="12"/>
        <v>#DIV/0!</v>
      </c>
    </row>
    <row r="186" spans="1:30" x14ac:dyDescent="0.2">
      <c r="A186" s="2">
        <v>13</v>
      </c>
      <c r="B186" s="2" t="s">
        <v>83</v>
      </c>
      <c r="C186" s="2">
        <f t="shared" si="16"/>
        <v>63</v>
      </c>
      <c r="D186" s="2" t="s">
        <v>135</v>
      </c>
      <c r="E186" s="42">
        <f t="shared" si="17"/>
        <v>7.9372539331937721</v>
      </c>
      <c r="F186" s="2" t="s">
        <v>83</v>
      </c>
      <c r="G186" s="42">
        <f t="shared" si="18"/>
        <v>31.14</v>
      </c>
      <c r="H186" s="2" t="s">
        <v>135</v>
      </c>
      <c r="I186" s="42">
        <f t="shared" si="19"/>
        <v>3.9687767496911301</v>
      </c>
      <c r="J186" s="2" t="s">
        <v>83</v>
      </c>
      <c r="K186" s="42">
        <f t="shared" si="20"/>
        <v>62.28</v>
      </c>
      <c r="L186" s="2" t="s">
        <v>135</v>
      </c>
      <c r="M186" s="42">
        <f t="shared" si="21"/>
        <v>7.9375534993822603</v>
      </c>
      <c r="N186" s="2" t="s">
        <v>83</v>
      </c>
      <c r="O186" s="43">
        <f t="shared" si="22"/>
        <v>-1.4161068922079147</v>
      </c>
      <c r="Q186" s="2" t="s">
        <v>83</v>
      </c>
      <c r="R186" s="43">
        <v>-1.5</v>
      </c>
      <c r="S186" s="2" t="s">
        <v>86</v>
      </c>
      <c r="AB186" s="5">
        <f t="shared" si="14"/>
        <v>72</v>
      </c>
      <c r="AC186" s="5">
        <f t="shared" si="11"/>
        <v>0</v>
      </c>
      <c r="AD186" s="5" t="e">
        <f t="shared" si="12"/>
        <v>#DIV/0!</v>
      </c>
    </row>
    <row r="187" spans="1:30" x14ac:dyDescent="0.2">
      <c r="A187" s="2">
        <v>14</v>
      </c>
      <c r="B187" s="2" t="s">
        <v>83</v>
      </c>
      <c r="C187" s="2">
        <f t="shared" si="16"/>
        <v>70</v>
      </c>
      <c r="D187" s="2" t="s">
        <v>135</v>
      </c>
      <c r="E187" s="42">
        <f t="shared" si="17"/>
        <v>8.3666002653407556</v>
      </c>
      <c r="F187" s="2" t="s">
        <v>83</v>
      </c>
      <c r="G187" s="42">
        <f t="shared" si="18"/>
        <v>34.64</v>
      </c>
      <c r="H187" s="2" t="s">
        <v>135</v>
      </c>
      <c r="I187" s="42">
        <f t="shared" si="19"/>
        <v>4.1834422296583575</v>
      </c>
      <c r="J187" s="2" t="s">
        <v>83</v>
      </c>
      <c r="K187" s="42">
        <f t="shared" si="20"/>
        <v>69.28</v>
      </c>
      <c r="L187" s="2" t="s">
        <v>135</v>
      </c>
      <c r="M187" s="42">
        <f t="shared" si="21"/>
        <v>8.3668844593167151</v>
      </c>
      <c r="N187" s="2" t="s">
        <v>83</v>
      </c>
      <c r="O187" s="43">
        <f t="shared" si="22"/>
        <v>-0.50677693035779248</v>
      </c>
      <c r="Q187" s="2" t="s">
        <v>83</v>
      </c>
      <c r="R187" s="43">
        <v>-0.5</v>
      </c>
      <c r="S187" s="2" t="s">
        <v>86</v>
      </c>
      <c r="AB187" s="5">
        <f t="shared" si="14"/>
        <v>73</v>
      </c>
      <c r="AC187" s="5">
        <f t="shared" si="11"/>
        <v>0</v>
      </c>
      <c r="AD187" s="5" t="e">
        <f t="shared" si="12"/>
        <v>#DIV/0!</v>
      </c>
    </row>
    <row r="188" spans="1:30" x14ac:dyDescent="0.2">
      <c r="A188" s="2">
        <v>15</v>
      </c>
      <c r="B188" s="2" t="s">
        <v>83</v>
      </c>
      <c r="C188" s="2">
        <f t="shared" si="16"/>
        <v>71</v>
      </c>
      <c r="D188" s="2" t="s">
        <v>135</v>
      </c>
      <c r="E188" s="42">
        <f t="shared" si="17"/>
        <v>8.426149773176359</v>
      </c>
      <c r="F188" s="2" t="s">
        <v>83</v>
      </c>
      <c r="G188" s="42">
        <f t="shared" si="18"/>
        <v>35.14</v>
      </c>
      <c r="H188" s="2" t="s">
        <v>135</v>
      </c>
      <c r="I188" s="42">
        <f t="shared" si="19"/>
        <v>4.2132159793783286</v>
      </c>
      <c r="J188" s="2" t="s">
        <v>83</v>
      </c>
      <c r="K188" s="42">
        <f t="shared" si="20"/>
        <v>70.28</v>
      </c>
      <c r="L188" s="2" t="s">
        <v>135</v>
      </c>
      <c r="M188" s="42">
        <f t="shared" si="21"/>
        <v>8.4264319587566572</v>
      </c>
      <c r="N188" s="2" t="s">
        <v>83</v>
      </c>
      <c r="O188" s="43">
        <f t="shared" si="22"/>
        <v>-0.38451725725481795</v>
      </c>
      <c r="Q188" s="2" t="s">
        <v>83</v>
      </c>
      <c r="R188" s="43">
        <v>-0.5</v>
      </c>
      <c r="S188" s="2" t="s">
        <v>86</v>
      </c>
      <c r="AB188" s="5">
        <f t="shared" si="14"/>
        <v>74</v>
      </c>
      <c r="AC188" s="5">
        <f t="shared" si="11"/>
        <v>0</v>
      </c>
      <c r="AD188" s="5" t="e">
        <f t="shared" si="12"/>
        <v>#DIV/0!</v>
      </c>
    </row>
    <row r="189" spans="1:30" x14ac:dyDescent="0.2">
      <c r="A189" s="2">
        <v>16</v>
      </c>
      <c r="B189" s="2" t="s">
        <v>83</v>
      </c>
      <c r="C189" s="2">
        <f t="shared" si="16"/>
        <v>81</v>
      </c>
      <c r="D189" s="2" t="s">
        <v>135</v>
      </c>
      <c r="E189" s="42">
        <f t="shared" si="17"/>
        <v>9</v>
      </c>
      <c r="F189" s="2" t="s">
        <v>83</v>
      </c>
      <c r="G189" s="42">
        <f t="shared" si="18"/>
        <v>40.14</v>
      </c>
      <c r="H189" s="2" t="s">
        <v>135</v>
      </c>
      <c r="I189" s="42">
        <f t="shared" si="19"/>
        <v>4.500132096826591</v>
      </c>
      <c r="J189" s="2" t="s">
        <v>83</v>
      </c>
      <c r="K189" s="42">
        <f t="shared" si="20"/>
        <v>80.28</v>
      </c>
      <c r="L189" s="2" t="s">
        <v>135</v>
      </c>
      <c r="M189" s="42">
        <f t="shared" si="21"/>
        <v>9.000264193653182</v>
      </c>
      <c r="N189" s="2" t="s">
        <v>83</v>
      </c>
      <c r="O189" s="43">
        <f t="shared" si="22"/>
        <v>0.75111111111110218</v>
      </c>
      <c r="Q189" s="2" t="s">
        <v>83</v>
      </c>
      <c r="R189" s="42">
        <v>1</v>
      </c>
      <c r="S189" s="2" t="s">
        <v>86</v>
      </c>
      <c r="AB189" s="5">
        <f t="shared" si="14"/>
        <v>75</v>
      </c>
      <c r="AC189" s="5">
        <f t="shared" si="11"/>
        <v>0</v>
      </c>
      <c r="AD189" s="5" t="e">
        <f t="shared" si="12"/>
        <v>#DIV/0!</v>
      </c>
    </row>
    <row r="190" spans="1:30" x14ac:dyDescent="0.2">
      <c r="A190" s="2">
        <v>17</v>
      </c>
      <c r="B190" s="2" t="s">
        <v>83</v>
      </c>
      <c r="C190" s="2">
        <f t="shared" si="16"/>
        <v>69</v>
      </c>
      <c r="D190" s="2" t="s">
        <v>135</v>
      </c>
      <c r="E190" s="42">
        <f t="shared" si="17"/>
        <v>8.3066238629180749</v>
      </c>
      <c r="F190" s="2" t="s">
        <v>83</v>
      </c>
      <c r="G190" s="42">
        <f t="shared" si="18"/>
        <v>34.14</v>
      </c>
      <c r="H190" s="2" t="s">
        <v>135</v>
      </c>
      <c r="I190" s="42">
        <f t="shared" si="19"/>
        <v>4.1534550543961455</v>
      </c>
      <c r="J190" s="2" t="s">
        <v>83</v>
      </c>
      <c r="K190" s="42">
        <f t="shared" si="20"/>
        <v>68.28</v>
      </c>
      <c r="L190" s="2" t="s">
        <v>135</v>
      </c>
      <c r="M190" s="42">
        <f t="shared" si="21"/>
        <v>8.306910108792291</v>
      </c>
      <c r="N190" s="2" t="s">
        <v>83</v>
      </c>
      <c r="O190" s="43">
        <f t="shared" si="22"/>
        <v>-0.63082187016944025</v>
      </c>
      <c r="Q190" s="2" t="s">
        <v>83</v>
      </c>
      <c r="R190" s="43">
        <v>-0.5</v>
      </c>
      <c r="S190" s="2" t="s">
        <v>86</v>
      </c>
      <c r="AB190" s="5">
        <f t="shared" si="14"/>
        <v>76</v>
      </c>
      <c r="AC190" s="5">
        <f t="shared" si="11"/>
        <v>0</v>
      </c>
      <c r="AD190" s="5" t="e">
        <f t="shared" si="12"/>
        <v>#DIV/0!</v>
      </c>
    </row>
    <row r="191" spans="1:30" x14ac:dyDescent="0.2">
      <c r="A191" s="2">
        <v>18</v>
      </c>
      <c r="B191" s="2" t="s">
        <v>83</v>
      </c>
      <c r="C191" s="2">
        <f t="shared" si="16"/>
        <v>63</v>
      </c>
      <c r="D191" s="2" t="s">
        <v>135</v>
      </c>
      <c r="E191" s="42">
        <f t="shared" si="17"/>
        <v>7.9372539331937721</v>
      </c>
      <c r="F191" s="2" t="s">
        <v>83</v>
      </c>
      <c r="G191" s="42">
        <f t="shared" si="18"/>
        <v>31.14</v>
      </c>
      <c r="H191" s="2" t="s">
        <v>135</v>
      </c>
      <c r="I191" s="42">
        <f t="shared" si="19"/>
        <v>3.9687767496911301</v>
      </c>
      <c r="J191" s="2" t="s">
        <v>83</v>
      </c>
      <c r="K191" s="42">
        <f t="shared" si="20"/>
        <v>62.28</v>
      </c>
      <c r="L191" s="2" t="s">
        <v>135</v>
      </c>
      <c r="M191" s="42">
        <f t="shared" si="21"/>
        <v>7.9375534993822603</v>
      </c>
      <c r="N191" s="2" t="s">
        <v>83</v>
      </c>
      <c r="O191" s="43">
        <f t="shared" si="22"/>
        <v>-1.4161068922079147</v>
      </c>
      <c r="Q191" s="2" t="s">
        <v>83</v>
      </c>
      <c r="R191" s="43">
        <v>-1.5</v>
      </c>
      <c r="S191" s="2" t="s">
        <v>86</v>
      </c>
      <c r="AB191" s="5">
        <f t="shared" si="14"/>
        <v>77</v>
      </c>
      <c r="AC191" s="5">
        <f t="shared" si="11"/>
        <v>0</v>
      </c>
      <c r="AD191" s="5" t="e">
        <f t="shared" si="12"/>
        <v>#DIV/0!</v>
      </c>
    </row>
    <row r="192" spans="1:30" x14ac:dyDescent="0.2">
      <c r="A192" s="2">
        <v>19</v>
      </c>
      <c r="B192" s="2" t="s">
        <v>83</v>
      </c>
      <c r="C192" s="2">
        <f t="shared" si="16"/>
        <v>84</v>
      </c>
      <c r="D192" s="2" t="s">
        <v>135</v>
      </c>
      <c r="E192" s="42">
        <f t="shared" si="17"/>
        <v>9.1651513899116797</v>
      </c>
      <c r="F192" s="2" t="s">
        <v>83</v>
      </c>
      <c r="G192" s="42">
        <f t="shared" si="18"/>
        <v>41.64</v>
      </c>
      <c r="H192" s="2" t="s">
        <v>135</v>
      </c>
      <c r="I192" s="42">
        <f t="shared" si="19"/>
        <v>4.5827054115324595</v>
      </c>
      <c r="J192" s="2" t="s">
        <v>83</v>
      </c>
      <c r="K192" s="42">
        <f t="shared" si="20"/>
        <v>83.28</v>
      </c>
      <c r="L192" s="2" t="s">
        <v>135</v>
      </c>
      <c r="M192" s="42">
        <f t="shared" si="21"/>
        <v>9.1654108230649189</v>
      </c>
      <c r="N192" s="2" t="s">
        <v>83</v>
      </c>
      <c r="O192" s="43">
        <f t="shared" si="22"/>
        <v>1.0649033043516341</v>
      </c>
      <c r="Q192" s="2" t="s">
        <v>83</v>
      </c>
      <c r="R192" s="42">
        <v>1</v>
      </c>
      <c r="S192" s="2" t="s">
        <v>86</v>
      </c>
      <c r="AB192" s="5">
        <f t="shared" si="14"/>
        <v>78</v>
      </c>
      <c r="AC192" s="5">
        <f t="shared" si="11"/>
        <v>0</v>
      </c>
      <c r="AD192" s="5" t="e">
        <f t="shared" si="12"/>
        <v>#DIV/0!</v>
      </c>
    </row>
    <row r="193" spans="1:30" x14ac:dyDescent="0.2">
      <c r="A193" s="2">
        <v>20</v>
      </c>
      <c r="B193" s="2" t="s">
        <v>83</v>
      </c>
      <c r="C193" s="2">
        <f t="shared" si="16"/>
        <v>74</v>
      </c>
      <c r="D193" s="2" t="s">
        <v>135</v>
      </c>
      <c r="E193" s="42">
        <f t="shared" si="17"/>
        <v>8.6023252670426267</v>
      </c>
      <c r="F193" s="2" t="s">
        <v>83</v>
      </c>
      <c r="G193" s="42">
        <f t="shared" si="18"/>
        <v>36.64</v>
      </c>
      <c r="H193" s="2" t="s">
        <v>135</v>
      </c>
      <c r="I193" s="42">
        <f t="shared" si="19"/>
        <v>4.3013008368270276</v>
      </c>
      <c r="J193" s="2" t="s">
        <v>83</v>
      </c>
      <c r="K193" s="42">
        <f t="shared" si="20"/>
        <v>73.28</v>
      </c>
      <c r="L193" s="2" t="s">
        <v>135</v>
      </c>
      <c r="M193" s="42">
        <f t="shared" si="21"/>
        <v>8.6026016736540551</v>
      </c>
      <c r="N193" s="2" t="s">
        <v>83</v>
      </c>
      <c r="O193" s="43">
        <f t="shared" si="22"/>
        <v>-2.7899433298525945E-2</v>
      </c>
      <c r="Q193" s="2" t="s">
        <v>83</v>
      </c>
      <c r="R193" s="42">
        <v>0</v>
      </c>
      <c r="S193" s="2" t="s">
        <v>86</v>
      </c>
      <c r="AB193" s="5">
        <f t="shared" si="14"/>
        <v>79</v>
      </c>
      <c r="AC193" s="5">
        <f t="shared" si="11"/>
        <v>0</v>
      </c>
      <c r="AD193" s="5" t="e">
        <f t="shared" si="12"/>
        <v>#DIV/0!</v>
      </c>
    </row>
    <row r="194" spans="1:30" x14ac:dyDescent="0.2">
      <c r="A194" s="2">
        <v>21</v>
      </c>
      <c r="B194" s="2" t="s">
        <v>83</v>
      </c>
      <c r="C194" s="2">
        <f t="shared" si="16"/>
        <v>78</v>
      </c>
      <c r="D194" s="2" t="s">
        <v>135</v>
      </c>
      <c r="E194" s="42">
        <f t="shared" si="17"/>
        <v>8.8317608663278477</v>
      </c>
      <c r="F194" s="2" t="s">
        <v>83</v>
      </c>
      <c r="G194" s="42">
        <f t="shared" si="18"/>
        <v>38.64</v>
      </c>
      <c r="H194" s="2" t="s">
        <v>135</v>
      </c>
      <c r="I194" s="42">
        <f t="shared" si="19"/>
        <v>4.4160150462706635</v>
      </c>
      <c r="J194" s="2" t="s">
        <v>83</v>
      </c>
      <c r="K194" s="42">
        <f t="shared" si="20"/>
        <v>77.28</v>
      </c>
      <c r="L194" s="2" t="s">
        <v>135</v>
      </c>
      <c r="M194" s="42">
        <f t="shared" si="21"/>
        <v>8.8320300925413271</v>
      </c>
      <c r="N194" s="2" t="s">
        <v>83</v>
      </c>
      <c r="O194" s="43">
        <f t="shared" si="22"/>
        <v>0.42573616483835891</v>
      </c>
      <c r="Q194" s="2" t="s">
        <v>83</v>
      </c>
      <c r="R194" s="43">
        <v>0.5</v>
      </c>
      <c r="S194" s="2" t="s">
        <v>86</v>
      </c>
      <c r="AB194" s="5">
        <f t="shared" si="14"/>
        <v>80</v>
      </c>
      <c r="AC194" s="5">
        <f t="shared" si="11"/>
        <v>0</v>
      </c>
      <c r="AD194" s="5" t="e">
        <f t="shared" si="12"/>
        <v>#DIV/0!</v>
      </c>
    </row>
    <row r="195" spans="1:30" x14ac:dyDescent="0.2">
      <c r="A195" s="2">
        <v>22</v>
      </c>
      <c r="B195" s="2" t="s">
        <v>83</v>
      </c>
      <c r="C195" s="2">
        <f t="shared" si="16"/>
        <v>76</v>
      </c>
      <c r="D195" s="2" t="s">
        <v>135</v>
      </c>
      <c r="E195" s="42">
        <f t="shared" si="17"/>
        <v>8.717797887081348</v>
      </c>
      <c r="F195" s="2" t="s">
        <v>83</v>
      </c>
      <c r="G195" s="42">
        <f t="shared" si="18"/>
        <v>37.64</v>
      </c>
      <c r="H195" s="2" t="s">
        <v>135</v>
      </c>
      <c r="I195" s="42">
        <f t="shared" si="19"/>
        <v>4.3590353163158584</v>
      </c>
      <c r="J195" s="2" t="s">
        <v>83</v>
      </c>
      <c r="K195" s="42">
        <f t="shared" si="20"/>
        <v>75.28</v>
      </c>
      <c r="L195" s="2" t="s">
        <v>135</v>
      </c>
      <c r="M195" s="42">
        <f t="shared" si="21"/>
        <v>8.7180706326317168</v>
      </c>
      <c r="N195" s="2" t="s">
        <v>83</v>
      </c>
      <c r="O195" s="43">
        <f t="shared" si="22"/>
        <v>0.20188584580608515</v>
      </c>
      <c r="Q195" s="2" t="s">
        <v>83</v>
      </c>
      <c r="R195" s="42">
        <v>0</v>
      </c>
      <c r="S195" s="2" t="s">
        <v>86</v>
      </c>
      <c r="AB195" s="5">
        <f t="shared" si="14"/>
        <v>81</v>
      </c>
      <c r="AC195" s="5">
        <f t="shared" si="11"/>
        <v>0</v>
      </c>
      <c r="AD195" s="5" t="e">
        <f t="shared" si="12"/>
        <v>#DIV/0!</v>
      </c>
    </row>
    <row r="196" spans="1:30" x14ac:dyDescent="0.2">
      <c r="A196" s="2">
        <v>23</v>
      </c>
      <c r="B196" s="2" t="s">
        <v>83</v>
      </c>
      <c r="C196" s="2">
        <f t="shared" si="16"/>
        <v>76</v>
      </c>
      <c r="D196" s="2" t="s">
        <v>135</v>
      </c>
      <c r="E196" s="42">
        <f t="shared" si="17"/>
        <v>8.717797887081348</v>
      </c>
      <c r="F196" s="2" t="s">
        <v>83</v>
      </c>
      <c r="G196" s="42">
        <f t="shared" si="18"/>
        <v>37.64</v>
      </c>
      <c r="H196" s="2" t="s">
        <v>135</v>
      </c>
      <c r="I196" s="42">
        <f t="shared" si="19"/>
        <v>4.3590353163158584</v>
      </c>
      <c r="J196" s="2" t="s">
        <v>83</v>
      </c>
      <c r="K196" s="42">
        <f t="shared" si="20"/>
        <v>75.28</v>
      </c>
      <c r="L196" s="2" t="s">
        <v>135</v>
      </c>
      <c r="M196" s="42">
        <f t="shared" si="21"/>
        <v>8.7180706326317168</v>
      </c>
      <c r="N196" s="2" t="s">
        <v>83</v>
      </c>
      <c r="O196" s="43">
        <f t="shared" si="22"/>
        <v>0.20188584580608515</v>
      </c>
      <c r="Q196" s="2" t="s">
        <v>83</v>
      </c>
      <c r="R196" s="42">
        <v>0</v>
      </c>
      <c r="S196" s="2" t="s">
        <v>86</v>
      </c>
      <c r="AB196" s="5">
        <f t="shared" si="14"/>
        <v>82</v>
      </c>
      <c r="AC196" s="5">
        <f t="shared" si="11"/>
        <v>0</v>
      </c>
      <c r="AD196" s="5" t="e">
        <f t="shared" si="12"/>
        <v>#DIV/0!</v>
      </c>
    </row>
    <row r="197" spans="1:30" x14ac:dyDescent="0.2">
      <c r="A197" s="2">
        <v>24</v>
      </c>
      <c r="B197" s="2" t="s">
        <v>83</v>
      </c>
      <c r="C197" s="2">
        <f t="shared" si="16"/>
        <v>95</v>
      </c>
      <c r="D197" s="2" t="s">
        <v>135</v>
      </c>
      <c r="E197" s="42">
        <f t="shared" si="17"/>
        <v>9.7467943448089631</v>
      </c>
      <c r="F197" s="2" t="s">
        <v>83</v>
      </c>
      <c r="G197" s="42">
        <f t="shared" si="18"/>
        <v>47.14</v>
      </c>
      <c r="H197" s="2" t="s">
        <v>135</v>
      </c>
      <c r="I197" s="42">
        <f t="shared" si="19"/>
        <v>4.8735191483043225</v>
      </c>
      <c r="J197" s="2" t="s">
        <v>83</v>
      </c>
      <c r="K197" s="42">
        <f t="shared" si="20"/>
        <v>94.28</v>
      </c>
      <c r="L197" s="2" t="s">
        <v>135</v>
      </c>
      <c r="M197" s="42">
        <f t="shared" si="21"/>
        <v>9.7470382966086451</v>
      </c>
      <c r="N197" s="2" t="s">
        <v>83</v>
      </c>
      <c r="O197" s="43">
        <f t="shared" si="22"/>
        <v>2.1299310589287717</v>
      </c>
      <c r="Q197" s="2" t="s">
        <v>83</v>
      </c>
      <c r="R197" s="42">
        <v>2</v>
      </c>
      <c r="S197" s="2" t="s">
        <v>86</v>
      </c>
      <c r="AB197" s="5">
        <f t="shared" si="14"/>
        <v>83</v>
      </c>
      <c r="AC197" s="5">
        <f t="shared" si="11"/>
        <v>0</v>
      </c>
      <c r="AD197" s="5" t="e">
        <f t="shared" si="12"/>
        <v>#DIV/0!</v>
      </c>
    </row>
    <row r="198" spans="1:30" x14ac:dyDescent="0.2">
      <c r="A198" s="2">
        <v>25</v>
      </c>
      <c r="B198" s="2" t="s">
        <v>83</v>
      </c>
      <c r="C198" s="2">
        <f t="shared" si="16"/>
        <v>65</v>
      </c>
      <c r="D198" s="2" t="s">
        <v>135</v>
      </c>
      <c r="E198" s="42">
        <f t="shared" si="17"/>
        <v>8.0622577482985491</v>
      </c>
      <c r="F198" s="2" t="s">
        <v>83</v>
      </c>
      <c r="G198" s="42">
        <f t="shared" si="18"/>
        <v>32.14</v>
      </c>
      <c r="H198" s="2" t="s">
        <v>135</v>
      </c>
      <c r="I198" s="42">
        <f t="shared" si="19"/>
        <v>4.0312763349699665</v>
      </c>
      <c r="J198" s="2" t="s">
        <v>83</v>
      </c>
      <c r="K198" s="42">
        <f t="shared" si="20"/>
        <v>64.28</v>
      </c>
      <c r="L198" s="2" t="s">
        <v>135</v>
      </c>
      <c r="M198" s="42">
        <f t="shared" si="21"/>
        <v>8.062552669939933</v>
      </c>
      <c r="N198" s="2" t="s">
        <v>83</v>
      </c>
      <c r="O198" s="43">
        <f t="shared" si="22"/>
        <v>-1.1460809476042961</v>
      </c>
      <c r="Q198" s="2" t="s">
        <v>83</v>
      </c>
      <c r="R198" s="42">
        <v>-1</v>
      </c>
      <c r="S198" s="2" t="s">
        <v>86</v>
      </c>
      <c r="AB198" s="5">
        <f t="shared" si="14"/>
        <v>84</v>
      </c>
      <c r="AC198" s="5">
        <f t="shared" si="11"/>
        <v>0</v>
      </c>
      <c r="AD198" s="5" t="e">
        <f t="shared" si="12"/>
        <v>#DIV/0!</v>
      </c>
    </row>
    <row r="199" spans="1:30" x14ac:dyDescent="0.2">
      <c r="A199" s="2">
        <v>26</v>
      </c>
      <c r="B199" s="2" t="s">
        <v>83</v>
      </c>
      <c r="C199" s="2">
        <f t="shared" si="16"/>
        <v>94</v>
      </c>
      <c r="D199" s="2" t="s">
        <v>135</v>
      </c>
      <c r="E199" s="42">
        <f t="shared" si="17"/>
        <v>9.6953597148326587</v>
      </c>
      <c r="F199" s="2" t="s">
        <v>83</v>
      </c>
      <c r="G199" s="42">
        <f t="shared" si="18"/>
        <v>46.64</v>
      </c>
      <c r="H199" s="2" t="s">
        <v>135</v>
      </c>
      <c r="I199" s="42">
        <f t="shared" si="19"/>
        <v>4.8478024803913877</v>
      </c>
      <c r="J199" s="2" t="s">
        <v>83</v>
      </c>
      <c r="K199" s="42">
        <f t="shared" si="20"/>
        <v>93.28</v>
      </c>
      <c r="L199" s="2" t="s">
        <v>135</v>
      </c>
      <c r="M199" s="42">
        <f t="shared" si="21"/>
        <v>9.6956049607827754</v>
      </c>
      <c r="N199" s="2" t="s">
        <v>83</v>
      </c>
      <c r="O199" s="43">
        <f t="shared" si="22"/>
        <v>2.0380883826073672</v>
      </c>
      <c r="Q199" s="2" t="s">
        <v>83</v>
      </c>
      <c r="R199" s="42">
        <v>2</v>
      </c>
      <c r="S199" s="2" t="s">
        <v>86</v>
      </c>
      <c r="AB199" s="5">
        <f t="shared" si="14"/>
        <v>85</v>
      </c>
      <c r="AC199" s="5">
        <f t="shared" si="11"/>
        <v>0</v>
      </c>
      <c r="AD199" s="5" t="e">
        <f t="shared" si="12"/>
        <v>#DIV/0!</v>
      </c>
    </row>
    <row r="200" spans="1:30" x14ac:dyDescent="0.2">
      <c r="A200" s="2">
        <v>27</v>
      </c>
      <c r="B200" s="2" t="s">
        <v>83</v>
      </c>
      <c r="C200" s="2">
        <f t="shared" si="16"/>
        <v>82</v>
      </c>
      <c r="D200" s="2" t="s">
        <v>135</v>
      </c>
      <c r="E200" s="42">
        <f t="shared" si="17"/>
        <v>9.0553851381374173</v>
      </c>
      <c r="F200" s="2" t="s">
        <v>83</v>
      </c>
      <c r="G200" s="42">
        <f t="shared" si="18"/>
        <v>40.64</v>
      </c>
      <c r="H200" s="2" t="s">
        <v>135</v>
      </c>
      <c r="I200" s="42">
        <f t="shared" si="19"/>
        <v>4.5278238579795582</v>
      </c>
      <c r="J200" s="2" t="s">
        <v>83</v>
      </c>
      <c r="K200" s="42">
        <f t="shared" si="20"/>
        <v>81.28</v>
      </c>
      <c r="L200" s="2" t="s">
        <v>135</v>
      </c>
      <c r="M200" s="42">
        <f t="shared" si="21"/>
        <v>9.0556477159591164</v>
      </c>
      <c r="N200" s="2" t="s">
        <v>83</v>
      </c>
      <c r="O200" s="43">
        <f t="shared" si="22"/>
        <v>0.85694864234080026</v>
      </c>
      <c r="Q200" s="2" t="s">
        <v>83</v>
      </c>
      <c r="R200" s="42">
        <v>1</v>
      </c>
      <c r="S200" s="2" t="s">
        <v>86</v>
      </c>
      <c r="AB200" s="5">
        <f t="shared" si="14"/>
        <v>86</v>
      </c>
      <c r="AC200" s="5">
        <f t="shared" si="11"/>
        <v>0</v>
      </c>
      <c r="AD200" s="5" t="e">
        <f t="shared" si="12"/>
        <v>#DIV/0!</v>
      </c>
    </row>
    <row r="201" spans="1:30" x14ac:dyDescent="0.2">
      <c r="A201" s="2">
        <v>28</v>
      </c>
      <c r="B201" s="2" t="s">
        <v>83</v>
      </c>
      <c r="C201" s="2">
        <f t="shared" si="16"/>
        <v>79</v>
      </c>
      <c r="D201" s="2" t="s">
        <v>135</v>
      </c>
      <c r="E201" s="42">
        <f t="shared" si="17"/>
        <v>8.8881944173155887</v>
      </c>
      <c r="F201" s="2" t="s">
        <v>83</v>
      </c>
      <c r="G201" s="42">
        <f t="shared" si="18"/>
        <v>39.14</v>
      </c>
      <c r="H201" s="2" t="s">
        <v>135</v>
      </c>
      <c r="I201" s="42">
        <f t="shared" si="19"/>
        <v>4.4442309670953071</v>
      </c>
      <c r="J201" s="2" t="s">
        <v>83</v>
      </c>
      <c r="K201" s="42">
        <f t="shared" si="20"/>
        <v>78.28</v>
      </c>
      <c r="L201" s="2" t="s">
        <v>135</v>
      </c>
      <c r="M201" s="42">
        <f t="shared" si="21"/>
        <v>8.8884619341906141</v>
      </c>
      <c r="N201" s="2" t="s">
        <v>83</v>
      </c>
      <c r="O201" s="43">
        <f t="shared" si="22"/>
        <v>0.53554184084077838</v>
      </c>
      <c r="Q201" s="2" t="s">
        <v>83</v>
      </c>
      <c r="R201" s="43">
        <v>0.5</v>
      </c>
      <c r="S201" s="2" t="s">
        <v>86</v>
      </c>
      <c r="AB201" s="5">
        <f t="shared" si="14"/>
        <v>87</v>
      </c>
      <c r="AC201" s="5">
        <f t="shared" si="11"/>
        <v>0</v>
      </c>
      <c r="AD201" s="5" t="e">
        <f t="shared" si="12"/>
        <v>#DIV/0!</v>
      </c>
    </row>
    <row r="202" spans="1:30" x14ac:dyDescent="0.2">
      <c r="A202" s="2">
        <v>29</v>
      </c>
      <c r="B202" s="2" t="s">
        <v>83</v>
      </c>
      <c r="C202" s="2">
        <f t="shared" si="16"/>
        <v>68</v>
      </c>
      <c r="D202" s="2" t="s">
        <v>135</v>
      </c>
      <c r="E202" s="42">
        <f t="shared" si="17"/>
        <v>8.2462112512353212</v>
      </c>
      <c r="F202" s="2" t="s">
        <v>83</v>
      </c>
      <c r="G202" s="42">
        <f t="shared" si="18"/>
        <v>33.64</v>
      </c>
      <c r="H202" s="2" t="s">
        <v>135</v>
      </c>
      <c r="I202" s="42">
        <f t="shared" si="19"/>
        <v>4.1232497970519431</v>
      </c>
      <c r="J202" s="2" t="s">
        <v>83</v>
      </c>
      <c r="K202" s="42">
        <f t="shared" si="20"/>
        <v>67.28</v>
      </c>
      <c r="L202" s="2" t="s">
        <v>135</v>
      </c>
      <c r="M202" s="42">
        <f t="shared" si="21"/>
        <v>8.2464995941038861</v>
      </c>
      <c r="N202" s="2" t="s">
        <v>83</v>
      </c>
      <c r="O202" s="43">
        <f t="shared" si="22"/>
        <v>-0.75671115011336854</v>
      </c>
      <c r="Q202" s="2" t="s">
        <v>83</v>
      </c>
      <c r="R202" s="42">
        <v>-1</v>
      </c>
      <c r="S202" s="2" t="s">
        <v>86</v>
      </c>
      <c r="AB202" s="5">
        <f t="shared" si="14"/>
        <v>88</v>
      </c>
      <c r="AC202" s="5">
        <f t="shared" si="11"/>
        <v>0</v>
      </c>
      <c r="AD202" s="5" t="e">
        <f t="shared" si="12"/>
        <v>#DIV/0!</v>
      </c>
    </row>
    <row r="203" spans="1:30" x14ac:dyDescent="0.2">
      <c r="A203" s="2">
        <v>30</v>
      </c>
      <c r="B203" s="2" t="s">
        <v>83</v>
      </c>
      <c r="C203" s="2">
        <f t="shared" si="16"/>
        <v>78</v>
      </c>
      <c r="D203" s="2" t="s">
        <v>135</v>
      </c>
      <c r="E203" s="42">
        <f t="shared" si="17"/>
        <v>8.8317608663278477</v>
      </c>
      <c r="F203" s="2" t="s">
        <v>83</v>
      </c>
      <c r="G203" s="42">
        <f t="shared" si="18"/>
        <v>38.64</v>
      </c>
      <c r="H203" s="2" t="s">
        <v>135</v>
      </c>
      <c r="I203" s="42">
        <f t="shared" si="19"/>
        <v>4.4160150462706635</v>
      </c>
      <c r="J203" s="2" t="s">
        <v>83</v>
      </c>
      <c r="K203" s="42">
        <f t="shared" si="20"/>
        <v>77.28</v>
      </c>
      <c r="L203" s="2" t="s">
        <v>135</v>
      </c>
      <c r="M203" s="42">
        <f t="shared" si="21"/>
        <v>8.8320300925413271</v>
      </c>
      <c r="N203" s="2" t="s">
        <v>83</v>
      </c>
      <c r="O203" s="43">
        <f t="shared" si="22"/>
        <v>0.42573616483835891</v>
      </c>
      <c r="Q203" s="2" t="s">
        <v>83</v>
      </c>
      <c r="R203" s="43">
        <v>0.5</v>
      </c>
      <c r="S203" s="2" t="s">
        <v>86</v>
      </c>
      <c r="AB203" s="5">
        <f t="shared" si="14"/>
        <v>89</v>
      </c>
      <c r="AC203" s="5">
        <f t="shared" si="11"/>
        <v>0</v>
      </c>
      <c r="AD203" s="5" t="e">
        <f t="shared" si="12"/>
        <v>#DIV/0!</v>
      </c>
    </row>
    <row r="204" spans="1:30" x14ac:dyDescent="0.2">
      <c r="A204" s="2">
        <v>31</v>
      </c>
      <c r="B204" s="2" t="s">
        <v>83</v>
      </c>
      <c r="C204" s="2">
        <f t="shared" si="16"/>
        <v>66</v>
      </c>
      <c r="D204" s="2" t="s">
        <v>135</v>
      </c>
      <c r="E204" s="42">
        <f t="shared" si="17"/>
        <v>8.1240384046359608</v>
      </c>
      <c r="F204" s="2" t="s">
        <v>83</v>
      </c>
      <c r="G204" s="42">
        <f t="shared" si="18"/>
        <v>32.64</v>
      </c>
      <c r="H204" s="2" t="s">
        <v>135</v>
      </c>
      <c r="I204" s="42">
        <f t="shared" si="19"/>
        <v>4.0621655417878895</v>
      </c>
      <c r="J204" s="2" t="s">
        <v>83</v>
      </c>
      <c r="K204" s="42">
        <f t="shared" si="20"/>
        <v>65.28</v>
      </c>
      <c r="L204" s="2" t="s">
        <v>135</v>
      </c>
      <c r="M204" s="42">
        <f t="shared" si="21"/>
        <v>8.1243310835757789</v>
      </c>
      <c r="N204" s="2" t="s">
        <v>83</v>
      </c>
      <c r="O204" s="43">
        <f t="shared" si="22"/>
        <v>-1.0142738856697116</v>
      </c>
      <c r="Q204" s="2" t="s">
        <v>83</v>
      </c>
      <c r="R204" s="42">
        <v>-1</v>
      </c>
      <c r="S204" s="2" t="s">
        <v>86</v>
      </c>
      <c r="AB204" s="5">
        <f t="shared" si="14"/>
        <v>90</v>
      </c>
      <c r="AC204" s="5">
        <f t="shared" si="11"/>
        <v>0</v>
      </c>
      <c r="AD204" s="5" t="e">
        <f t="shared" si="12"/>
        <v>#DIV/0!</v>
      </c>
    </row>
    <row r="205" spans="1:30" x14ac:dyDescent="0.2">
      <c r="A205" s="2">
        <v>32</v>
      </c>
      <c r="B205" s="2" t="s">
        <v>83</v>
      </c>
      <c r="C205" s="2">
        <f t="shared" si="16"/>
        <v>64</v>
      </c>
      <c r="D205" s="2" t="s">
        <v>135</v>
      </c>
      <c r="E205" s="42">
        <f t="shared" si="17"/>
        <v>8</v>
      </c>
      <c r="F205" s="2" t="s">
        <v>83</v>
      </c>
      <c r="G205" s="42">
        <f t="shared" si="18"/>
        <v>31.64</v>
      </c>
      <c r="H205" s="2" t="s">
        <v>135</v>
      </c>
      <c r="I205" s="42">
        <f t="shared" si="19"/>
        <v>4.000148608350556</v>
      </c>
      <c r="J205" s="2" t="s">
        <v>83</v>
      </c>
      <c r="K205" s="42">
        <f t="shared" si="20"/>
        <v>63.28</v>
      </c>
      <c r="L205" s="2" t="s">
        <v>135</v>
      </c>
      <c r="M205" s="42">
        <f t="shared" si="21"/>
        <v>8.0002972167011119</v>
      </c>
      <c r="N205" s="2" t="s">
        <v>83</v>
      </c>
      <c r="O205" s="43">
        <f t="shared" si="22"/>
        <v>-1.28000000000001</v>
      </c>
      <c r="Q205" s="2" t="s">
        <v>83</v>
      </c>
      <c r="R205" s="43">
        <v>-1.5</v>
      </c>
      <c r="S205" s="2" t="s">
        <v>86</v>
      </c>
      <c r="AB205" s="5">
        <f t="shared" si="14"/>
        <v>91</v>
      </c>
      <c r="AC205" s="5">
        <f t="shared" si="11"/>
        <v>0</v>
      </c>
      <c r="AD205" s="5" t="e">
        <f t="shared" si="12"/>
        <v>#DIV/0!</v>
      </c>
    </row>
    <row r="206" spans="1:30" x14ac:dyDescent="0.2">
      <c r="A206" s="2">
        <v>33</v>
      </c>
      <c r="B206" s="2" t="s">
        <v>83</v>
      </c>
      <c r="C206" s="2">
        <f t="shared" si="16"/>
        <v>65</v>
      </c>
      <c r="D206" s="2" t="s">
        <v>135</v>
      </c>
      <c r="E206" s="42">
        <f t="shared" si="17"/>
        <v>8.0622577482985491</v>
      </c>
      <c r="F206" s="2" t="s">
        <v>83</v>
      </c>
      <c r="G206" s="42">
        <f t="shared" si="18"/>
        <v>32.14</v>
      </c>
      <c r="H206" s="2" t="s">
        <v>135</v>
      </c>
      <c r="I206" s="42">
        <f t="shared" si="19"/>
        <v>4.0312763349699665</v>
      </c>
      <c r="J206" s="2" t="s">
        <v>83</v>
      </c>
      <c r="K206" s="42">
        <f t="shared" si="20"/>
        <v>64.28</v>
      </c>
      <c r="L206" s="2" t="s">
        <v>135</v>
      </c>
      <c r="M206" s="42">
        <f t="shared" si="21"/>
        <v>8.062552669939933</v>
      </c>
      <c r="N206" s="2" t="s">
        <v>83</v>
      </c>
      <c r="O206" s="43">
        <f t="shared" si="22"/>
        <v>-1.1460809476042961</v>
      </c>
      <c r="Q206" s="2" t="s">
        <v>83</v>
      </c>
      <c r="R206" s="42">
        <v>-1</v>
      </c>
      <c r="S206" s="2" t="s">
        <v>86</v>
      </c>
      <c r="AB206" s="5">
        <f t="shared" si="14"/>
        <v>92</v>
      </c>
      <c r="AC206" s="5">
        <f t="shared" si="11"/>
        <v>0</v>
      </c>
      <c r="AD206" s="5" t="e">
        <f t="shared" si="12"/>
        <v>#DIV/0!</v>
      </c>
    </row>
    <row r="207" spans="1:30" x14ac:dyDescent="0.2">
      <c r="A207" s="2">
        <v>34</v>
      </c>
      <c r="B207" s="2" t="s">
        <v>83</v>
      </c>
      <c r="C207" s="2">
        <f t="shared" si="16"/>
        <v>62</v>
      </c>
      <c r="D207" s="2" t="s">
        <v>135</v>
      </c>
      <c r="E207" s="42">
        <f t="shared" si="17"/>
        <v>7.8740078740118111</v>
      </c>
      <c r="F207" s="2" t="s">
        <v>83</v>
      </c>
      <c r="G207" s="42">
        <f t="shared" si="18"/>
        <v>30.64</v>
      </c>
      <c r="H207" s="2" t="s">
        <v>135</v>
      </c>
      <c r="I207" s="42">
        <f t="shared" si="19"/>
        <v>3.9371549231505849</v>
      </c>
      <c r="J207" s="2" t="s">
        <v>83</v>
      </c>
      <c r="K207" s="42">
        <f t="shared" si="20"/>
        <v>61.28</v>
      </c>
      <c r="L207" s="2" t="s">
        <v>135</v>
      </c>
      <c r="M207" s="42">
        <f t="shared" si="21"/>
        <v>7.8743098463011698</v>
      </c>
      <c r="N207" s="2" t="s">
        <v>83</v>
      </c>
      <c r="O207" s="43">
        <f t="shared" si="22"/>
        <v>-1.5544815544823418</v>
      </c>
      <c r="Q207" s="2" t="s">
        <v>83</v>
      </c>
      <c r="R207" s="43">
        <v>-1.5</v>
      </c>
      <c r="S207" s="2" t="s">
        <v>86</v>
      </c>
      <c r="AB207" s="5">
        <f t="shared" si="14"/>
        <v>93</v>
      </c>
      <c r="AC207" s="5">
        <f t="shared" si="11"/>
        <v>0</v>
      </c>
      <c r="AD207" s="5" t="e">
        <f t="shared" si="12"/>
        <v>#DIV/0!</v>
      </c>
    </row>
    <row r="208" spans="1:30" x14ac:dyDescent="0.2">
      <c r="A208" s="2">
        <v>35</v>
      </c>
      <c r="B208" s="2" t="s">
        <v>83</v>
      </c>
      <c r="C208" s="2">
        <f t="shared" si="16"/>
        <v>69</v>
      </c>
      <c r="D208" s="2" t="s">
        <v>135</v>
      </c>
      <c r="E208" s="42">
        <f t="shared" si="17"/>
        <v>8.3066238629180749</v>
      </c>
      <c r="F208" s="2" t="s">
        <v>83</v>
      </c>
      <c r="G208" s="42">
        <f t="shared" si="18"/>
        <v>34.14</v>
      </c>
      <c r="H208" s="2" t="s">
        <v>135</v>
      </c>
      <c r="I208" s="42">
        <f t="shared" si="19"/>
        <v>4.1534550543961455</v>
      </c>
      <c r="J208" s="2" t="s">
        <v>83</v>
      </c>
      <c r="K208" s="42">
        <f t="shared" si="20"/>
        <v>68.28</v>
      </c>
      <c r="L208" s="2" t="s">
        <v>135</v>
      </c>
      <c r="M208" s="42">
        <f t="shared" si="21"/>
        <v>8.306910108792291</v>
      </c>
      <c r="N208" s="2" t="s">
        <v>83</v>
      </c>
      <c r="O208" s="43">
        <f t="shared" si="22"/>
        <v>-0.63082187016944025</v>
      </c>
      <c r="Q208" s="2" t="s">
        <v>83</v>
      </c>
      <c r="R208" s="43">
        <v>-0.5</v>
      </c>
      <c r="S208" s="2" t="s">
        <v>86</v>
      </c>
      <c r="AB208" s="5">
        <f t="shared" si="14"/>
        <v>94</v>
      </c>
      <c r="AC208" s="5">
        <f t="shared" si="11"/>
        <v>0</v>
      </c>
      <c r="AD208" s="5" t="e">
        <f t="shared" si="12"/>
        <v>#DIV/0!</v>
      </c>
    </row>
    <row r="209" spans="1:30" x14ac:dyDescent="0.2">
      <c r="A209" s="2">
        <v>36</v>
      </c>
      <c r="B209" s="2" t="s">
        <v>83</v>
      </c>
      <c r="C209" s="2">
        <f t="shared" si="16"/>
        <v>83</v>
      </c>
      <c r="D209" s="2" t="s">
        <v>135</v>
      </c>
      <c r="E209" s="42">
        <f t="shared" si="17"/>
        <v>9.1104335791442992</v>
      </c>
      <c r="F209" s="2" t="s">
        <v>83</v>
      </c>
      <c r="G209" s="42">
        <f t="shared" si="18"/>
        <v>41.14</v>
      </c>
      <c r="H209" s="2" t="s">
        <v>135</v>
      </c>
      <c r="I209" s="42">
        <f t="shared" si="19"/>
        <v>4.5553472852120604</v>
      </c>
      <c r="J209" s="2" t="s">
        <v>83</v>
      </c>
      <c r="K209" s="42">
        <f t="shared" si="20"/>
        <v>82.28</v>
      </c>
      <c r="L209" s="2" t="s">
        <v>135</v>
      </c>
      <c r="M209" s="42">
        <f t="shared" si="21"/>
        <v>9.1106945704241209</v>
      </c>
      <c r="N209" s="2" t="s">
        <v>83</v>
      </c>
      <c r="O209" s="43">
        <f t="shared" si="22"/>
        <v>0.96153491750967857</v>
      </c>
      <c r="Q209" s="2" t="s">
        <v>83</v>
      </c>
      <c r="R209" s="42">
        <v>1</v>
      </c>
      <c r="S209" s="2" t="s">
        <v>86</v>
      </c>
      <c r="AB209" s="5">
        <f t="shared" si="14"/>
        <v>95</v>
      </c>
      <c r="AC209" s="5">
        <f t="shared" si="11"/>
        <v>0</v>
      </c>
      <c r="AD209" s="5" t="e">
        <f t="shared" si="12"/>
        <v>#DIV/0!</v>
      </c>
    </row>
    <row r="210" spans="1:30" x14ac:dyDescent="0.2">
      <c r="A210" s="2">
        <v>37</v>
      </c>
      <c r="B210" s="2" t="s">
        <v>83</v>
      </c>
      <c r="C210" s="2">
        <f t="shared" si="16"/>
        <v>74</v>
      </c>
      <c r="D210" s="2" t="s">
        <v>135</v>
      </c>
      <c r="E210" s="42">
        <f t="shared" si="17"/>
        <v>8.6023252670426267</v>
      </c>
      <c r="F210" s="2" t="s">
        <v>83</v>
      </c>
      <c r="G210" s="42">
        <f t="shared" si="18"/>
        <v>36.64</v>
      </c>
      <c r="H210" s="2" t="s">
        <v>135</v>
      </c>
      <c r="I210" s="42">
        <f t="shared" si="19"/>
        <v>4.3013008368270276</v>
      </c>
      <c r="J210" s="2" t="s">
        <v>83</v>
      </c>
      <c r="K210" s="42">
        <f t="shared" si="20"/>
        <v>73.28</v>
      </c>
      <c r="L210" s="2" t="s">
        <v>135</v>
      </c>
      <c r="M210" s="42">
        <f t="shared" si="21"/>
        <v>8.6026016736540551</v>
      </c>
      <c r="N210" s="2" t="s">
        <v>83</v>
      </c>
      <c r="O210" s="43">
        <f t="shared" si="22"/>
        <v>-2.7899433298525945E-2</v>
      </c>
      <c r="Q210" s="2" t="s">
        <v>83</v>
      </c>
      <c r="R210" s="42">
        <v>0</v>
      </c>
      <c r="S210" s="2" t="s">
        <v>86</v>
      </c>
      <c r="AB210" s="5">
        <f t="shared" si="14"/>
        <v>96</v>
      </c>
      <c r="AC210" s="5">
        <f t="shared" si="11"/>
        <v>0</v>
      </c>
      <c r="AD210" s="5" t="e">
        <f t="shared" si="12"/>
        <v>#DIV/0!</v>
      </c>
    </row>
    <row r="211" spans="1:30" x14ac:dyDescent="0.2">
      <c r="A211" s="2">
        <v>38</v>
      </c>
      <c r="B211" s="2" t="s">
        <v>83</v>
      </c>
      <c r="C211" s="2">
        <f t="shared" si="16"/>
        <v>77</v>
      </c>
      <c r="D211" s="2" t="s">
        <v>135</v>
      </c>
      <c r="E211" s="42">
        <f t="shared" si="17"/>
        <v>8.7749643873921226</v>
      </c>
      <c r="F211" s="2" t="s">
        <v>83</v>
      </c>
      <c r="G211" s="42">
        <f t="shared" si="18"/>
        <v>38.14</v>
      </c>
      <c r="H211" s="2" t="s">
        <v>135</v>
      </c>
      <c r="I211" s="42">
        <f t="shared" si="19"/>
        <v>4.3876176780673237</v>
      </c>
      <c r="J211" s="2" t="s">
        <v>83</v>
      </c>
      <c r="K211" s="42">
        <f t="shared" si="20"/>
        <v>76.28</v>
      </c>
      <c r="L211" s="2" t="s">
        <v>135</v>
      </c>
      <c r="M211" s="42">
        <f t="shared" si="21"/>
        <v>8.7752353561346474</v>
      </c>
      <c r="N211" s="2" t="s">
        <v>83</v>
      </c>
      <c r="O211" s="43">
        <f t="shared" si="22"/>
        <v>0.31453119102859156</v>
      </c>
      <c r="Q211" s="2" t="s">
        <v>83</v>
      </c>
      <c r="R211" s="43">
        <v>0.5</v>
      </c>
      <c r="S211" s="2" t="s">
        <v>86</v>
      </c>
      <c r="AB211" s="5">
        <f t="shared" si="14"/>
        <v>97</v>
      </c>
      <c r="AC211" s="5">
        <f t="shared" si="11"/>
        <v>0</v>
      </c>
      <c r="AD211" s="5" t="e">
        <f t="shared" si="12"/>
        <v>#DIV/0!</v>
      </c>
    </row>
    <row r="212" spans="1:30" x14ac:dyDescent="0.2">
      <c r="A212" s="2">
        <v>39</v>
      </c>
      <c r="B212" s="2" t="s">
        <v>83</v>
      </c>
      <c r="C212" s="2">
        <f t="shared" si="16"/>
        <v>70</v>
      </c>
      <c r="D212" s="2" t="s">
        <v>135</v>
      </c>
      <c r="E212" s="42">
        <f t="shared" si="17"/>
        <v>8.3666002653407556</v>
      </c>
      <c r="F212" s="2" t="s">
        <v>83</v>
      </c>
      <c r="G212" s="42">
        <f t="shared" si="18"/>
        <v>34.64</v>
      </c>
      <c r="H212" s="2" t="s">
        <v>135</v>
      </c>
      <c r="I212" s="42">
        <f t="shared" si="19"/>
        <v>4.1834422296583575</v>
      </c>
      <c r="J212" s="2" t="s">
        <v>83</v>
      </c>
      <c r="K212" s="42">
        <f t="shared" si="20"/>
        <v>69.28</v>
      </c>
      <c r="L212" s="2" t="s">
        <v>135</v>
      </c>
      <c r="M212" s="42">
        <f t="shared" si="21"/>
        <v>8.3668844593167151</v>
      </c>
      <c r="N212" s="2" t="s">
        <v>83</v>
      </c>
      <c r="O212" s="43">
        <f t="shared" si="22"/>
        <v>-0.50677693035779248</v>
      </c>
      <c r="Q212" s="2" t="s">
        <v>83</v>
      </c>
      <c r="R212" s="43">
        <v>-0.5</v>
      </c>
      <c r="S212" s="2" t="s">
        <v>86</v>
      </c>
      <c r="AB212" s="5">
        <f t="shared" si="14"/>
        <v>98</v>
      </c>
      <c r="AC212" s="5">
        <f t="shared" si="11"/>
        <v>0</v>
      </c>
      <c r="AD212" s="5" t="e">
        <f t="shared" si="12"/>
        <v>#DIV/0!</v>
      </c>
    </row>
    <row r="213" spans="1:30" x14ac:dyDescent="0.2">
      <c r="A213" s="2">
        <v>40</v>
      </c>
      <c r="B213" s="2" t="s">
        <v>83</v>
      </c>
      <c r="C213" s="2">
        <f t="shared" si="16"/>
        <v>86</v>
      </c>
      <c r="D213" s="2" t="s">
        <v>135</v>
      </c>
      <c r="E213" s="42">
        <f t="shared" si="17"/>
        <v>9.2736184954957039</v>
      </c>
      <c r="F213" s="2" t="s">
        <v>83</v>
      </c>
      <c r="G213" s="42">
        <f t="shared" si="18"/>
        <v>42.64</v>
      </c>
      <c r="H213" s="2" t="s">
        <v>135</v>
      </c>
      <c r="I213" s="42">
        <f t="shared" si="19"/>
        <v>4.6369374471615306</v>
      </c>
      <c r="J213" s="2" t="s">
        <v>83</v>
      </c>
      <c r="K213" s="42">
        <f t="shared" si="20"/>
        <v>85.28</v>
      </c>
      <c r="L213" s="2" t="s">
        <v>135</v>
      </c>
      <c r="M213" s="42">
        <f t="shared" si="21"/>
        <v>9.2738748943230611</v>
      </c>
      <c r="N213" s="2" t="s">
        <v>83</v>
      </c>
      <c r="O213" s="43">
        <f t="shared" si="22"/>
        <v>1.2681134128724272</v>
      </c>
      <c r="Q213" s="2" t="s">
        <v>83</v>
      </c>
      <c r="R213" s="43">
        <v>1.5</v>
      </c>
      <c r="S213" s="2" t="s">
        <v>86</v>
      </c>
      <c r="AB213" s="5">
        <f t="shared" si="14"/>
        <v>99</v>
      </c>
      <c r="AC213" s="5">
        <f t="shared" si="11"/>
        <v>0</v>
      </c>
      <c r="AD213" s="5" t="e">
        <f t="shared" si="12"/>
        <v>#DIV/0!</v>
      </c>
    </row>
    <row r="214" spans="1:30" x14ac:dyDescent="0.2">
      <c r="A214" s="2">
        <v>41</v>
      </c>
      <c r="B214" s="2" t="s">
        <v>83</v>
      </c>
      <c r="C214" s="2">
        <f t="shared" si="16"/>
        <v>67</v>
      </c>
      <c r="D214" s="2" t="s">
        <v>135</v>
      </c>
      <c r="E214" s="42">
        <f t="shared" si="17"/>
        <v>8.1853527718724504</v>
      </c>
      <c r="F214" s="2" t="s">
        <v>83</v>
      </c>
      <c r="G214" s="42">
        <f t="shared" si="18"/>
        <v>33.14</v>
      </c>
      <c r="H214" s="2" t="s">
        <v>135</v>
      </c>
      <c r="I214" s="42">
        <f t="shared" si="19"/>
        <v>4.0928216292539421</v>
      </c>
      <c r="J214" s="2" t="s">
        <v>83</v>
      </c>
      <c r="K214" s="42">
        <f t="shared" si="20"/>
        <v>66.28</v>
      </c>
      <c r="L214" s="2" t="s">
        <v>135</v>
      </c>
      <c r="M214" s="42">
        <f t="shared" si="21"/>
        <v>8.1856432585078842</v>
      </c>
      <c r="N214" s="2" t="s">
        <v>83</v>
      </c>
      <c r="O214" s="43">
        <f t="shared" si="22"/>
        <v>-0.88450677713965953</v>
      </c>
      <c r="Q214" s="2" t="s">
        <v>83</v>
      </c>
      <c r="R214" s="42">
        <v>-1</v>
      </c>
      <c r="S214" s="2" t="s">
        <v>86</v>
      </c>
      <c r="AB214" s="5">
        <f t="shared" si="14"/>
        <v>100</v>
      </c>
      <c r="AC214" s="5">
        <f t="shared" si="11"/>
        <v>0</v>
      </c>
      <c r="AD214" s="5" t="e">
        <f t="shared" si="12"/>
        <v>#DIV/0!</v>
      </c>
    </row>
    <row r="215" spans="1:30" x14ac:dyDescent="0.2">
      <c r="A215" s="2">
        <v>42</v>
      </c>
      <c r="B215" s="2" t="s">
        <v>83</v>
      </c>
      <c r="C215" s="2">
        <f t="shared" si="16"/>
        <v>76</v>
      </c>
      <c r="D215" s="2" t="s">
        <v>135</v>
      </c>
      <c r="E215" s="42">
        <f t="shared" si="17"/>
        <v>8.717797887081348</v>
      </c>
      <c r="F215" s="2" t="s">
        <v>83</v>
      </c>
      <c r="G215" s="42">
        <f t="shared" si="18"/>
        <v>37.64</v>
      </c>
      <c r="H215" s="2" t="s">
        <v>135</v>
      </c>
      <c r="I215" s="42">
        <f t="shared" si="19"/>
        <v>4.3590353163158584</v>
      </c>
      <c r="J215" s="2" t="s">
        <v>83</v>
      </c>
      <c r="K215" s="42">
        <f t="shared" si="20"/>
        <v>75.28</v>
      </c>
      <c r="L215" s="2" t="s">
        <v>135</v>
      </c>
      <c r="M215" s="42">
        <f t="shared" si="21"/>
        <v>8.7180706326317168</v>
      </c>
      <c r="N215" s="2" t="s">
        <v>83</v>
      </c>
      <c r="O215" s="43">
        <f t="shared" si="22"/>
        <v>0.20188584580608515</v>
      </c>
      <c r="Q215" s="2" t="s">
        <v>83</v>
      </c>
      <c r="R215" s="42">
        <v>0</v>
      </c>
      <c r="S215" s="2" t="s">
        <v>86</v>
      </c>
    </row>
    <row r="216" spans="1:30" x14ac:dyDescent="0.2">
      <c r="A216" s="2">
        <v>43</v>
      </c>
      <c r="B216" s="2" t="s">
        <v>83</v>
      </c>
      <c r="C216" s="2">
        <f t="shared" si="16"/>
        <v>77</v>
      </c>
      <c r="D216" s="2" t="s">
        <v>135</v>
      </c>
      <c r="E216" s="42">
        <f t="shared" si="17"/>
        <v>8.7749643873921226</v>
      </c>
      <c r="F216" s="2" t="s">
        <v>83</v>
      </c>
      <c r="G216" s="42">
        <f t="shared" si="18"/>
        <v>38.14</v>
      </c>
      <c r="H216" s="2" t="s">
        <v>135</v>
      </c>
      <c r="I216" s="42">
        <f t="shared" si="19"/>
        <v>4.3876176780673237</v>
      </c>
      <c r="J216" s="2" t="s">
        <v>83</v>
      </c>
      <c r="K216" s="42">
        <f t="shared" si="20"/>
        <v>76.28</v>
      </c>
      <c r="L216" s="2" t="s">
        <v>135</v>
      </c>
      <c r="M216" s="42">
        <f t="shared" si="21"/>
        <v>8.7752353561346474</v>
      </c>
      <c r="N216" s="2" t="s">
        <v>83</v>
      </c>
      <c r="O216" s="43">
        <f t="shared" si="22"/>
        <v>0.31453119102859156</v>
      </c>
      <c r="Q216" s="2" t="s">
        <v>83</v>
      </c>
      <c r="R216" s="43">
        <v>0.5</v>
      </c>
      <c r="S216" s="2" t="s">
        <v>86</v>
      </c>
    </row>
    <row r="217" spans="1:30" x14ac:dyDescent="0.2">
      <c r="A217" s="2">
        <v>44</v>
      </c>
      <c r="B217" s="2" t="s">
        <v>83</v>
      </c>
      <c r="C217" s="2">
        <f t="shared" si="16"/>
        <v>65</v>
      </c>
      <c r="D217" s="2" t="s">
        <v>135</v>
      </c>
      <c r="E217" s="42">
        <f t="shared" si="17"/>
        <v>8.0622577482985491</v>
      </c>
      <c r="F217" s="2" t="s">
        <v>83</v>
      </c>
      <c r="G217" s="42">
        <f t="shared" si="18"/>
        <v>32.14</v>
      </c>
      <c r="H217" s="2" t="s">
        <v>135</v>
      </c>
      <c r="I217" s="42">
        <f t="shared" si="19"/>
        <v>4.0312763349699665</v>
      </c>
      <c r="J217" s="2" t="s">
        <v>83</v>
      </c>
      <c r="K217" s="42">
        <f t="shared" si="20"/>
        <v>64.28</v>
      </c>
      <c r="L217" s="2" t="s">
        <v>135</v>
      </c>
      <c r="M217" s="42">
        <f t="shared" si="21"/>
        <v>8.062552669939933</v>
      </c>
      <c r="N217" s="2" t="s">
        <v>83</v>
      </c>
      <c r="O217" s="43">
        <f t="shared" si="22"/>
        <v>-1.1460809476042961</v>
      </c>
      <c r="Q217" s="2" t="s">
        <v>83</v>
      </c>
      <c r="R217" s="42">
        <v>-1</v>
      </c>
      <c r="S217" s="2" t="s">
        <v>86</v>
      </c>
    </row>
    <row r="218" spans="1:30" x14ac:dyDescent="0.2">
      <c r="A218" s="2">
        <v>45</v>
      </c>
      <c r="B218" s="2" t="s">
        <v>83</v>
      </c>
      <c r="C218" s="2">
        <f t="shared" si="16"/>
        <v>77</v>
      </c>
      <c r="D218" s="2" t="s">
        <v>135</v>
      </c>
      <c r="E218" s="42">
        <f t="shared" si="17"/>
        <v>8.7749643873921226</v>
      </c>
      <c r="F218" s="2" t="s">
        <v>83</v>
      </c>
      <c r="G218" s="42">
        <f t="shared" si="18"/>
        <v>38.14</v>
      </c>
      <c r="H218" s="2" t="s">
        <v>135</v>
      </c>
      <c r="I218" s="42">
        <f t="shared" si="19"/>
        <v>4.3876176780673237</v>
      </c>
      <c r="J218" s="2" t="s">
        <v>83</v>
      </c>
      <c r="K218" s="42">
        <f t="shared" si="20"/>
        <v>76.28</v>
      </c>
      <c r="L218" s="2" t="s">
        <v>135</v>
      </c>
      <c r="M218" s="42">
        <f t="shared" si="21"/>
        <v>8.7752353561346474</v>
      </c>
      <c r="N218" s="2" t="s">
        <v>83</v>
      </c>
      <c r="O218" s="43">
        <f t="shared" si="22"/>
        <v>0.31453119102859156</v>
      </c>
      <c r="Q218" s="2" t="s">
        <v>83</v>
      </c>
      <c r="R218" s="43">
        <v>0.5</v>
      </c>
      <c r="S218" s="2" t="s">
        <v>86</v>
      </c>
    </row>
    <row r="219" spans="1:30" x14ac:dyDescent="0.2">
      <c r="A219" s="2">
        <v>46</v>
      </c>
      <c r="B219" s="2" t="s">
        <v>83</v>
      </c>
      <c r="C219" s="2">
        <f t="shared" si="16"/>
        <v>80</v>
      </c>
      <c r="D219" s="2" t="s">
        <v>135</v>
      </c>
      <c r="E219" s="42">
        <f t="shared" si="17"/>
        <v>8.9442719099991592</v>
      </c>
      <c r="F219" s="2" t="s">
        <v>83</v>
      </c>
      <c r="G219" s="42">
        <f t="shared" si="18"/>
        <v>39.64</v>
      </c>
      <c r="H219" s="2" t="s">
        <v>135</v>
      </c>
      <c r="I219" s="42">
        <f t="shared" si="19"/>
        <v>4.4722688748429356</v>
      </c>
      <c r="J219" s="2" t="s">
        <v>83</v>
      </c>
      <c r="K219" s="42">
        <f t="shared" si="20"/>
        <v>79.28</v>
      </c>
      <c r="L219" s="2" t="s">
        <v>135</v>
      </c>
      <c r="M219" s="42">
        <f t="shared" si="21"/>
        <v>8.9445377496858711</v>
      </c>
      <c r="N219" s="2" t="s">
        <v>83</v>
      </c>
      <c r="O219" s="43">
        <f t="shared" si="22"/>
        <v>0.64398757751993041</v>
      </c>
      <c r="Q219" s="2" t="s">
        <v>83</v>
      </c>
      <c r="R219" s="43">
        <v>0.5</v>
      </c>
      <c r="S219" s="2" t="s">
        <v>86</v>
      </c>
    </row>
    <row r="220" spans="1:30" x14ac:dyDescent="0.2">
      <c r="A220" s="2">
        <v>47</v>
      </c>
      <c r="B220" s="2" t="s">
        <v>83</v>
      </c>
      <c r="C220" s="2">
        <f t="shared" si="16"/>
        <v>85</v>
      </c>
      <c r="D220" s="2" t="s">
        <v>135</v>
      </c>
      <c r="E220" s="42">
        <f t="shared" si="17"/>
        <v>9.2195444572928871</v>
      </c>
      <c r="F220" s="2" t="s">
        <v>83</v>
      </c>
      <c r="G220" s="42">
        <f t="shared" si="18"/>
        <v>42.14</v>
      </c>
      <c r="H220" s="2" t="s">
        <v>135</v>
      </c>
      <c r="I220" s="42">
        <f t="shared" si="19"/>
        <v>4.6099011799483174</v>
      </c>
      <c r="J220" s="2" t="s">
        <v>83</v>
      </c>
      <c r="K220" s="42">
        <f t="shared" si="20"/>
        <v>84.28</v>
      </c>
      <c r="L220" s="2" t="s">
        <v>135</v>
      </c>
      <c r="M220" s="42">
        <f t="shared" si="21"/>
        <v>9.2198023598966348</v>
      </c>
      <c r="N220" s="2" t="s">
        <v>83</v>
      </c>
      <c r="O220" s="43">
        <f t="shared" si="22"/>
        <v>1.1670858630643615</v>
      </c>
      <c r="Q220" s="2" t="s">
        <v>83</v>
      </c>
      <c r="R220" s="42">
        <v>1</v>
      </c>
      <c r="S220" s="2" t="s">
        <v>86</v>
      </c>
    </row>
    <row r="221" spans="1:30" x14ac:dyDescent="0.2">
      <c r="A221" s="2">
        <v>48</v>
      </c>
      <c r="B221" s="2" t="s">
        <v>83</v>
      </c>
      <c r="C221" s="2">
        <f t="shared" si="16"/>
        <v>74</v>
      </c>
      <c r="D221" s="2" t="s">
        <v>135</v>
      </c>
      <c r="E221" s="42">
        <f t="shared" si="17"/>
        <v>8.6023252670426267</v>
      </c>
      <c r="F221" s="2" t="s">
        <v>83</v>
      </c>
      <c r="G221" s="42">
        <f t="shared" si="18"/>
        <v>36.64</v>
      </c>
      <c r="H221" s="2" t="s">
        <v>135</v>
      </c>
      <c r="I221" s="42">
        <f t="shared" si="19"/>
        <v>4.3013008368270276</v>
      </c>
      <c r="J221" s="2" t="s">
        <v>83</v>
      </c>
      <c r="K221" s="42">
        <f t="shared" si="20"/>
        <v>73.28</v>
      </c>
      <c r="L221" s="2" t="s">
        <v>135</v>
      </c>
      <c r="M221" s="42">
        <f t="shared" si="21"/>
        <v>8.6026016736540551</v>
      </c>
      <c r="N221" s="2" t="s">
        <v>83</v>
      </c>
      <c r="O221" s="43">
        <f t="shared" si="22"/>
        <v>-2.7899433298525945E-2</v>
      </c>
      <c r="Q221" s="2" t="s">
        <v>83</v>
      </c>
      <c r="R221" s="42">
        <v>0</v>
      </c>
      <c r="S221" s="2" t="s">
        <v>86</v>
      </c>
    </row>
    <row r="222" spans="1:30" x14ac:dyDescent="0.2">
      <c r="A222" s="2">
        <v>49</v>
      </c>
      <c r="B222" s="2" t="s">
        <v>83</v>
      </c>
      <c r="C222" s="2">
        <f t="shared" si="16"/>
        <v>80</v>
      </c>
      <c r="D222" s="2" t="s">
        <v>135</v>
      </c>
      <c r="E222" s="42">
        <f t="shared" si="17"/>
        <v>8.9442719099991592</v>
      </c>
      <c r="F222" s="2" t="s">
        <v>83</v>
      </c>
      <c r="G222" s="42">
        <f t="shared" si="18"/>
        <v>39.64</v>
      </c>
      <c r="H222" s="2" t="s">
        <v>135</v>
      </c>
      <c r="I222" s="42">
        <f t="shared" si="19"/>
        <v>4.4722688748429356</v>
      </c>
      <c r="J222" s="2" t="s">
        <v>83</v>
      </c>
      <c r="K222" s="42">
        <f t="shared" si="20"/>
        <v>79.28</v>
      </c>
      <c r="L222" s="2" t="s">
        <v>135</v>
      </c>
      <c r="M222" s="42">
        <f t="shared" si="21"/>
        <v>8.9445377496858711</v>
      </c>
      <c r="N222" s="2" t="s">
        <v>83</v>
      </c>
      <c r="O222" s="43">
        <f t="shared" si="22"/>
        <v>0.64398757751993041</v>
      </c>
      <c r="Q222" s="2" t="s">
        <v>83</v>
      </c>
      <c r="R222" s="43">
        <v>0.5</v>
      </c>
      <c r="S222" s="2" t="s">
        <v>86</v>
      </c>
    </row>
    <row r="223" spans="1:30" x14ac:dyDescent="0.2">
      <c r="A223" s="2">
        <v>50</v>
      </c>
      <c r="B223" s="2" t="s">
        <v>83</v>
      </c>
      <c r="C223" s="2">
        <f t="shared" si="16"/>
        <v>79</v>
      </c>
      <c r="D223" s="2" t="s">
        <v>135</v>
      </c>
      <c r="E223" s="42">
        <f t="shared" si="17"/>
        <v>8.8881944173155887</v>
      </c>
      <c r="F223" s="2" t="s">
        <v>83</v>
      </c>
      <c r="G223" s="42">
        <f t="shared" si="18"/>
        <v>39.14</v>
      </c>
      <c r="H223" s="2" t="s">
        <v>135</v>
      </c>
      <c r="I223" s="42">
        <f t="shared" si="19"/>
        <v>4.4442309670953071</v>
      </c>
      <c r="J223" s="2" t="s">
        <v>83</v>
      </c>
      <c r="K223" s="42">
        <f t="shared" si="20"/>
        <v>78.28</v>
      </c>
      <c r="L223" s="2" t="s">
        <v>135</v>
      </c>
      <c r="M223" s="42">
        <f t="shared" si="21"/>
        <v>8.8884619341906141</v>
      </c>
      <c r="N223" s="2" t="s">
        <v>83</v>
      </c>
      <c r="O223" s="43">
        <f t="shared" si="22"/>
        <v>0.53554184084077838</v>
      </c>
      <c r="Q223" s="2" t="s">
        <v>83</v>
      </c>
      <c r="R223" s="43">
        <v>0.5</v>
      </c>
      <c r="S223" s="2" t="s">
        <v>86</v>
      </c>
    </row>
    <row r="224" spans="1:30" x14ac:dyDescent="0.2">
      <c r="K224" s="42"/>
    </row>
    <row r="225" spans="2:19" x14ac:dyDescent="0.2">
      <c r="K225" s="42"/>
    </row>
    <row r="226" spans="2:19" x14ac:dyDescent="0.2">
      <c r="K226" s="42"/>
    </row>
    <row r="233" spans="2:19" x14ac:dyDescent="0.2">
      <c r="B233" s="2" t="s">
        <v>63</v>
      </c>
      <c r="C233" s="34">
        <f>MIN(R174:R223)</f>
        <v>-1.5</v>
      </c>
      <c r="E233" s="2" t="s">
        <v>64</v>
      </c>
      <c r="F233" s="2"/>
      <c r="G233" s="2"/>
      <c r="H233" s="2"/>
      <c r="I233" s="2"/>
      <c r="J233" s="2"/>
      <c r="K233" s="2"/>
      <c r="L233" s="2"/>
      <c r="M233" s="2"/>
      <c r="N233" s="2" t="s">
        <v>65</v>
      </c>
      <c r="O233" s="2" t="s">
        <v>66</v>
      </c>
      <c r="Q233" s="2" t="s">
        <v>67</v>
      </c>
      <c r="R233" s="2" t="s">
        <v>68</v>
      </c>
      <c r="S233" s="2" t="s">
        <v>69</v>
      </c>
    </row>
    <row r="234" spans="2:19" x14ac:dyDescent="0.2">
      <c r="B234" s="2" t="s">
        <v>70</v>
      </c>
      <c r="C234" s="34">
        <f>MAX(R174:R223)</f>
        <v>2</v>
      </c>
      <c r="E234" s="2">
        <v>1</v>
      </c>
      <c r="F234" s="13"/>
      <c r="G234" s="13"/>
      <c r="H234" s="13"/>
      <c r="I234" s="13"/>
      <c r="J234" s="13"/>
      <c r="K234" s="13"/>
      <c r="L234" s="13"/>
      <c r="M234" s="13"/>
      <c r="N234" s="13">
        <f t="shared" ref="N234:N240" si="23">$C$233+E234*$C$239</f>
        <v>-1</v>
      </c>
      <c r="O234" s="5">
        <f t="array" ref="O234:O241">FREQUENCY(R174:R223,N234:N240)</f>
        <v>12</v>
      </c>
      <c r="Q234" s="2">
        <v>1</v>
      </c>
      <c r="R234" s="6">
        <f t="shared" ref="R234:R333" si="24">$C$233+Q234*$C$241</f>
        <v>-1.4650000000000001</v>
      </c>
      <c r="S234" s="5">
        <f t="shared" ref="S234:S333" si="25">NORMDIST(R234,$C$235,$C$240,FALSE)</f>
        <v>0.11364492008892679</v>
      </c>
    </row>
    <row r="235" spans="2:19" x14ac:dyDescent="0.2">
      <c r="B235" s="2" t="s">
        <v>71</v>
      </c>
      <c r="C235" s="6">
        <f>AVERAGE(R174:R223)</f>
        <v>0.04</v>
      </c>
      <c r="E235" s="5">
        <f t="shared" ref="E235:E240" si="26">E234+1</f>
        <v>2</v>
      </c>
      <c r="F235" s="13"/>
      <c r="G235" s="13"/>
      <c r="H235" s="13"/>
      <c r="I235" s="13"/>
      <c r="J235" s="13"/>
      <c r="K235" s="13"/>
      <c r="L235" s="13"/>
      <c r="M235" s="13"/>
      <c r="N235" s="13">
        <f t="shared" si="23"/>
        <v>-0.5</v>
      </c>
      <c r="O235" s="5">
        <v>8</v>
      </c>
      <c r="Q235" s="5">
        <f t="shared" ref="Q235:Q333" si="27">Q234+1</f>
        <v>2</v>
      </c>
      <c r="R235" s="6">
        <f t="shared" si="24"/>
        <v>-1.43</v>
      </c>
      <c r="S235" s="5">
        <f t="shared" si="25"/>
        <v>0.12086436481494683</v>
      </c>
    </row>
    <row r="236" spans="2:19" x14ac:dyDescent="0.2">
      <c r="B236" s="2" t="s">
        <v>72</v>
      </c>
      <c r="C236" s="5">
        <f>COUNT(R174:R223)</f>
        <v>50</v>
      </c>
      <c r="E236" s="5">
        <f t="shared" si="26"/>
        <v>3</v>
      </c>
      <c r="F236" s="13"/>
      <c r="G236" s="13"/>
      <c r="H236" s="13"/>
      <c r="I236" s="13"/>
      <c r="J236" s="13"/>
      <c r="K236" s="13"/>
      <c r="L236" s="13"/>
      <c r="M236" s="13"/>
      <c r="N236" s="13">
        <f t="shared" si="23"/>
        <v>0</v>
      </c>
      <c r="O236" s="5">
        <v>7</v>
      </c>
      <c r="Q236" s="5">
        <f t="shared" si="27"/>
        <v>3</v>
      </c>
      <c r="R236" s="6">
        <f t="shared" si="24"/>
        <v>-1.395</v>
      </c>
      <c r="S236" s="5">
        <f t="shared" si="25"/>
        <v>0.1283562882684717</v>
      </c>
    </row>
    <row r="237" spans="2:19" x14ac:dyDescent="0.2">
      <c r="B237" s="2" t="s">
        <v>73</v>
      </c>
      <c r="C237" s="43">
        <f>SQRT(C236)</f>
        <v>7.0710678118654755</v>
      </c>
      <c r="E237" s="5">
        <f t="shared" si="26"/>
        <v>4</v>
      </c>
      <c r="F237" s="13"/>
      <c r="G237" s="13"/>
      <c r="H237" s="13"/>
      <c r="I237" s="13"/>
      <c r="J237" s="13"/>
      <c r="K237" s="13"/>
      <c r="L237" s="13"/>
      <c r="M237" s="13"/>
      <c r="N237" s="13">
        <f t="shared" si="23"/>
        <v>0.5</v>
      </c>
      <c r="O237" s="5">
        <v>12</v>
      </c>
      <c r="Q237" s="5">
        <f t="shared" si="27"/>
        <v>4</v>
      </c>
      <c r="R237" s="6">
        <f t="shared" si="24"/>
        <v>-1.3599999999999999</v>
      </c>
      <c r="S237" s="5">
        <f t="shared" si="25"/>
        <v>0.13611520931461887</v>
      </c>
    </row>
    <row r="238" spans="2:19" x14ac:dyDescent="0.2">
      <c r="B238" s="2" t="s">
        <v>64</v>
      </c>
      <c r="C238" s="2">
        <v>7</v>
      </c>
      <c r="E238" s="5">
        <f t="shared" si="26"/>
        <v>5</v>
      </c>
      <c r="F238" s="13"/>
      <c r="G238" s="13"/>
      <c r="H238" s="13"/>
      <c r="I238" s="13"/>
      <c r="J238" s="13"/>
      <c r="K238" s="13"/>
      <c r="L238" s="13"/>
      <c r="M238" s="13"/>
      <c r="N238" s="13">
        <f t="shared" si="23"/>
        <v>1</v>
      </c>
      <c r="O238" s="5">
        <v>7</v>
      </c>
      <c r="Q238" s="5">
        <f t="shared" si="27"/>
        <v>5</v>
      </c>
      <c r="R238" s="6">
        <f t="shared" si="24"/>
        <v>-1.325</v>
      </c>
      <c r="S238" s="5">
        <f t="shared" si="25"/>
        <v>0.14413411646848628</v>
      </c>
    </row>
    <row r="239" spans="2:19" x14ac:dyDescent="0.2">
      <c r="B239" s="2" t="s">
        <v>74</v>
      </c>
      <c r="C239" s="5">
        <f>(C234-C233)/C238</f>
        <v>0.5</v>
      </c>
      <c r="E239" s="5">
        <f t="shared" si="26"/>
        <v>6</v>
      </c>
      <c r="F239" s="13"/>
      <c r="G239" s="13"/>
      <c r="H239" s="13"/>
      <c r="I239" s="13"/>
      <c r="J239" s="13"/>
      <c r="K239" s="13"/>
      <c r="L239" s="13"/>
      <c r="M239" s="13"/>
      <c r="N239" s="13">
        <f t="shared" si="23"/>
        <v>1.5</v>
      </c>
      <c r="O239" s="5">
        <v>2</v>
      </c>
      <c r="Q239" s="5">
        <f t="shared" si="27"/>
        <v>6</v>
      </c>
      <c r="R239" s="6">
        <f t="shared" si="24"/>
        <v>-1.29</v>
      </c>
      <c r="S239" s="5">
        <f t="shared" si="25"/>
        <v>0.15240441724801318</v>
      </c>
    </row>
    <row r="240" spans="2:19" x14ac:dyDescent="0.2">
      <c r="B240" s="2" t="s">
        <v>75</v>
      </c>
      <c r="C240" s="5">
        <f>STDEVA(R174:R223)</f>
        <v>0.91940530912594776</v>
      </c>
      <c r="E240" s="5">
        <f t="shared" si="26"/>
        <v>7</v>
      </c>
      <c r="F240" s="13"/>
      <c r="G240" s="13"/>
      <c r="H240" s="13"/>
      <c r="I240" s="13"/>
      <c r="J240" s="13"/>
      <c r="K240" s="13"/>
      <c r="L240" s="13"/>
      <c r="M240" s="13"/>
      <c r="N240" s="13">
        <f t="shared" si="23"/>
        <v>2</v>
      </c>
      <c r="O240" s="5">
        <v>2</v>
      </c>
      <c r="Q240" s="5">
        <f t="shared" si="27"/>
        <v>7</v>
      </c>
      <c r="R240" s="6">
        <f t="shared" si="24"/>
        <v>-1.2549999999999999</v>
      </c>
      <c r="S240" s="5">
        <f t="shared" si="25"/>
        <v>0.16091589628450645</v>
      </c>
    </row>
    <row r="241" spans="2:19" x14ac:dyDescent="0.2">
      <c r="B241" s="2" t="s">
        <v>76</v>
      </c>
      <c r="C241" s="5">
        <f>(C234-C233)/100</f>
        <v>3.5000000000000003E-2</v>
      </c>
      <c r="O241" s="5">
        <v>0</v>
      </c>
      <c r="Q241" s="5">
        <f t="shared" si="27"/>
        <v>8</v>
      </c>
      <c r="R241" s="6">
        <f t="shared" si="24"/>
        <v>-1.22</v>
      </c>
      <c r="S241" s="5">
        <f t="shared" si="25"/>
        <v>0.16965668308064857</v>
      </c>
    </row>
    <row r="242" spans="2:19" x14ac:dyDescent="0.2">
      <c r="Q242" s="5">
        <f t="shared" si="27"/>
        <v>9</v>
      </c>
      <c r="R242" s="6">
        <f t="shared" si="24"/>
        <v>-1.1850000000000001</v>
      </c>
      <c r="S242" s="5">
        <f t="shared" si="25"/>
        <v>0.1786132302569976</v>
      </c>
    </row>
    <row r="243" spans="2:19" x14ac:dyDescent="0.2">
      <c r="Q243" s="5">
        <f t="shared" si="27"/>
        <v>10</v>
      </c>
      <c r="R243" s="6">
        <f t="shared" si="24"/>
        <v>-1.1499999999999999</v>
      </c>
      <c r="S243" s="5">
        <f t="shared" si="25"/>
        <v>0.18777030306637624</v>
      </c>
    </row>
    <row r="244" spans="2:19" x14ac:dyDescent="0.2">
      <c r="Q244" s="5">
        <f t="shared" si="27"/>
        <v>11</v>
      </c>
      <c r="R244" s="6">
        <f t="shared" si="24"/>
        <v>-1.115</v>
      </c>
      <c r="S244" s="5">
        <f t="shared" si="25"/>
        <v>0.19711098088123494</v>
      </c>
    </row>
    <row r="245" spans="2:19" x14ac:dyDescent="0.2">
      <c r="Q245" s="5">
        <f t="shared" si="27"/>
        <v>12</v>
      </c>
      <c r="R245" s="6">
        <f t="shared" si="24"/>
        <v>-1.08</v>
      </c>
      <c r="S245" s="5">
        <f t="shared" si="25"/>
        <v>0.20661667127234956</v>
      </c>
    </row>
    <row r="246" spans="2:19" x14ac:dyDescent="0.2">
      <c r="Q246" s="5">
        <f t="shared" si="27"/>
        <v>13</v>
      </c>
      <c r="R246" s="6">
        <f t="shared" si="24"/>
        <v>-1.0449999999999999</v>
      </c>
      <c r="S246" s="5">
        <f t="shared" si="25"/>
        <v>0.21626713719857188</v>
      </c>
    </row>
    <row r="247" spans="2:19" x14ac:dyDescent="0.2">
      <c r="Q247" s="5">
        <f t="shared" si="27"/>
        <v>14</v>
      </c>
      <c r="R247" s="6">
        <f t="shared" si="24"/>
        <v>-1.01</v>
      </c>
      <c r="S247" s="5">
        <f t="shared" si="25"/>
        <v>0.2260405377174968</v>
      </c>
    </row>
    <row r="248" spans="2:19" x14ac:dyDescent="0.2">
      <c r="Q248" s="5">
        <f t="shared" si="27"/>
        <v>15</v>
      </c>
      <c r="R248" s="6">
        <f t="shared" si="24"/>
        <v>-0.97499999999999998</v>
      </c>
      <c r="S248" s="5">
        <f t="shared" si="25"/>
        <v>0.2359134825067348</v>
      </c>
    </row>
    <row r="249" spans="2:19" x14ac:dyDescent="0.2">
      <c r="Q249" s="5">
        <f t="shared" si="27"/>
        <v>16</v>
      </c>
      <c r="R249" s="6">
        <f t="shared" si="24"/>
        <v>-0.94</v>
      </c>
      <c r="S249" s="5">
        <f t="shared" si="25"/>
        <v>0.24586110035607789</v>
      </c>
    </row>
    <row r="250" spans="2:19" x14ac:dyDescent="0.2">
      <c r="Q250" s="5">
        <f t="shared" si="27"/>
        <v>17</v>
      </c>
      <c r="R250" s="6">
        <f t="shared" si="24"/>
        <v>-0.90499999999999992</v>
      </c>
      <c r="S250" s="5">
        <f t="shared" si="25"/>
        <v>0.25585712165351981</v>
      </c>
    </row>
    <row r="251" spans="2:19" x14ac:dyDescent="0.2">
      <c r="Q251" s="5">
        <f t="shared" si="27"/>
        <v>18</v>
      </c>
      <c r="R251" s="6">
        <f t="shared" si="24"/>
        <v>-0.86999999999999988</v>
      </c>
      <c r="S251" s="5">
        <f t="shared" si="25"/>
        <v>0.26587397474428259</v>
      </c>
    </row>
    <row r="252" spans="2:19" x14ac:dyDescent="0.2">
      <c r="Q252" s="5">
        <f t="shared" si="27"/>
        <v>19</v>
      </c>
      <c r="R252" s="6">
        <f t="shared" si="24"/>
        <v>-0.83499999999999996</v>
      </c>
      <c r="S252" s="5">
        <f t="shared" si="25"/>
        <v>0.27588289589335563</v>
      </c>
    </row>
    <row r="253" spans="2:19" x14ac:dyDescent="0.2">
      <c r="Q253" s="5">
        <f t="shared" si="27"/>
        <v>20</v>
      </c>
      <c r="R253" s="6">
        <f t="shared" si="24"/>
        <v>-0.79999999999999993</v>
      </c>
      <c r="S253" s="5">
        <f t="shared" si="25"/>
        <v>0.28585405243032214</v>
      </c>
    </row>
    <row r="254" spans="2:19" x14ac:dyDescent="0.2">
      <c r="Q254" s="5">
        <f t="shared" si="27"/>
        <v>21</v>
      </c>
      <c r="R254" s="6">
        <f t="shared" si="24"/>
        <v>-0.7649999999999999</v>
      </c>
      <c r="S254" s="5">
        <f t="shared" si="25"/>
        <v>0.29575667850232745</v>
      </c>
    </row>
    <row r="255" spans="2:19" x14ac:dyDescent="0.2">
      <c r="Q255" s="5">
        <f t="shared" si="27"/>
        <v>22</v>
      </c>
      <c r="R255" s="6">
        <f t="shared" si="24"/>
        <v>-0.73</v>
      </c>
      <c r="S255" s="5">
        <f t="shared" si="25"/>
        <v>0.30555922270891622</v>
      </c>
    </row>
    <row r="256" spans="2:19" x14ac:dyDescent="0.2">
      <c r="Q256" s="5">
        <f t="shared" si="27"/>
        <v>23</v>
      </c>
      <c r="R256" s="6">
        <f t="shared" si="24"/>
        <v>-0.69499999999999995</v>
      </c>
      <c r="S256" s="5">
        <f t="shared" si="25"/>
        <v>0.31522950674317418</v>
      </c>
    </row>
    <row r="257" spans="17:19" x14ac:dyDescent="0.2">
      <c r="Q257" s="5">
        <f t="shared" si="27"/>
        <v>24</v>
      </c>
      <c r="R257" s="6">
        <f t="shared" si="24"/>
        <v>-0.65999999999999992</v>
      </c>
      <c r="S257" s="5">
        <f t="shared" si="25"/>
        <v>0.32473489401923944</v>
      </c>
    </row>
    <row r="258" spans="17:19" x14ac:dyDescent="0.2">
      <c r="Q258" s="5">
        <f t="shared" si="27"/>
        <v>25</v>
      </c>
      <c r="R258" s="6">
        <f t="shared" si="24"/>
        <v>-0.62499999999999989</v>
      </c>
      <c r="S258" s="5">
        <f t="shared" si="25"/>
        <v>0.33404246712888813</v>
      </c>
    </row>
    <row r="259" spans="17:19" x14ac:dyDescent="0.2">
      <c r="Q259" s="5">
        <f t="shared" si="27"/>
        <v>26</v>
      </c>
      <c r="R259" s="6">
        <f t="shared" si="24"/>
        <v>-0.58999999999999986</v>
      </c>
      <c r="S259" s="5">
        <f t="shared" si="25"/>
        <v>0.34311921284159663</v>
      </c>
    </row>
    <row r="260" spans="17:19" x14ac:dyDescent="0.2">
      <c r="Q260" s="5">
        <f t="shared" si="27"/>
        <v>27</v>
      </c>
      <c r="R260" s="6">
        <f t="shared" si="24"/>
        <v>-0.55499999999999994</v>
      </c>
      <c r="S260" s="5">
        <f t="shared" si="25"/>
        <v>0.35193221324523416</v>
      </c>
    </row>
    <row r="261" spans="17:19" x14ac:dyDescent="0.2">
      <c r="Q261" s="5">
        <f t="shared" si="27"/>
        <v>28</v>
      </c>
      <c r="R261" s="6">
        <f t="shared" si="24"/>
        <v>-0.51999999999999991</v>
      </c>
      <c r="S261" s="5">
        <f t="shared" si="25"/>
        <v>0.36044884152023199</v>
      </c>
    </row>
    <row r="262" spans="17:19" x14ac:dyDescent="0.2">
      <c r="Q262" s="5">
        <f t="shared" si="27"/>
        <v>29</v>
      </c>
      <c r="R262" s="6">
        <f t="shared" si="24"/>
        <v>-0.48499999999999988</v>
      </c>
      <c r="S262" s="5">
        <f t="shared" si="25"/>
        <v>0.36863696075046626</v>
      </c>
    </row>
    <row r="263" spans="17:19" x14ac:dyDescent="0.2">
      <c r="Q263" s="5">
        <f t="shared" si="27"/>
        <v>30</v>
      </c>
      <c r="R263" s="6">
        <f t="shared" si="24"/>
        <v>-0.44999999999999996</v>
      </c>
      <c r="S263" s="5">
        <f t="shared" si="25"/>
        <v>0.37646512410077476</v>
      </c>
    </row>
    <row r="264" spans="17:19" x14ac:dyDescent="0.2">
      <c r="Q264" s="5">
        <f t="shared" si="27"/>
        <v>31</v>
      </c>
      <c r="R264" s="6">
        <f t="shared" si="24"/>
        <v>-0.41499999999999981</v>
      </c>
      <c r="S264" s="5">
        <f t="shared" si="25"/>
        <v>0.38390277463539779</v>
      </c>
    </row>
    <row r="265" spans="17:19" x14ac:dyDescent="0.2">
      <c r="Q265" s="5">
        <f t="shared" si="27"/>
        <v>32</v>
      </c>
      <c r="R265" s="6">
        <f t="shared" si="24"/>
        <v>-0.37999999999999989</v>
      </c>
      <c r="S265" s="5">
        <f t="shared" si="25"/>
        <v>0.39092044301486478</v>
      </c>
    </row>
    <row r="266" spans="17:19" x14ac:dyDescent="0.2">
      <c r="Q266" s="5">
        <f t="shared" si="27"/>
        <v>33</v>
      </c>
      <c r="R266" s="6">
        <f t="shared" si="24"/>
        <v>-0.34499999999999997</v>
      </c>
      <c r="S266" s="5">
        <f t="shared" si="25"/>
        <v>0.39748994129186782</v>
      </c>
    </row>
    <row r="267" spans="17:19" x14ac:dyDescent="0.2">
      <c r="Q267" s="5">
        <f t="shared" si="27"/>
        <v>34</v>
      </c>
      <c r="R267" s="6">
        <f t="shared" si="24"/>
        <v>-0.30999999999999983</v>
      </c>
      <c r="S267" s="5">
        <f t="shared" si="25"/>
        <v>0.40358455103012858</v>
      </c>
    </row>
    <row r="268" spans="17:19" x14ac:dyDescent="0.2">
      <c r="Q268" s="5">
        <f t="shared" si="27"/>
        <v>35</v>
      </c>
      <c r="R268" s="6">
        <f t="shared" si="24"/>
        <v>-0.27499999999999991</v>
      </c>
      <c r="S268" s="5">
        <f t="shared" si="25"/>
        <v>0.40917920399454333</v>
      </c>
    </row>
    <row r="269" spans="17:19" x14ac:dyDescent="0.2">
      <c r="Q269" s="5">
        <f t="shared" si="27"/>
        <v>36</v>
      </c>
      <c r="R269" s="6">
        <f t="shared" si="24"/>
        <v>-0.23999999999999977</v>
      </c>
      <c r="S269" s="5">
        <f t="shared" si="25"/>
        <v>0.41425065370607456</v>
      </c>
    </row>
    <row r="270" spans="17:19" x14ac:dyDescent="0.2">
      <c r="Q270" s="5">
        <f t="shared" si="27"/>
        <v>37</v>
      </c>
      <c r="R270" s="6">
        <f t="shared" si="24"/>
        <v>-0.20499999999999985</v>
      </c>
      <c r="S270" s="5">
        <f t="shared" si="25"/>
        <v>0.41877763622069586</v>
      </c>
    </row>
    <row r="271" spans="17:19" x14ac:dyDescent="0.2">
      <c r="Q271" s="5">
        <f t="shared" si="27"/>
        <v>38</v>
      </c>
      <c r="R271" s="6">
        <f t="shared" si="24"/>
        <v>-0.16999999999999993</v>
      </c>
      <c r="S271" s="5">
        <f t="shared" si="25"/>
        <v>0.42274101857768126</v>
      </c>
    </row>
    <row r="272" spans="17:19" x14ac:dyDescent="0.2">
      <c r="Q272" s="5">
        <f t="shared" si="27"/>
        <v>39</v>
      </c>
      <c r="R272" s="6">
        <f t="shared" si="24"/>
        <v>-0.13499999999999979</v>
      </c>
      <c r="S272" s="5">
        <f t="shared" si="25"/>
        <v>0.42612393346781346</v>
      </c>
    </row>
    <row r="273" spans="17:19" x14ac:dyDescent="0.2">
      <c r="Q273" s="5">
        <f t="shared" si="27"/>
        <v>40</v>
      </c>
      <c r="R273" s="6">
        <f t="shared" si="24"/>
        <v>-9.9999999999999867E-2</v>
      </c>
      <c r="S273" s="5">
        <f t="shared" si="25"/>
        <v>0.42891189879554187</v>
      </c>
    </row>
    <row r="274" spans="17:19" x14ac:dyDescent="0.2">
      <c r="Q274" s="5">
        <f t="shared" si="27"/>
        <v>41</v>
      </c>
      <c r="R274" s="6">
        <f t="shared" si="24"/>
        <v>-6.4999999999999947E-2</v>
      </c>
      <c r="S274" s="5">
        <f t="shared" si="25"/>
        <v>0.43109292094935947</v>
      </c>
    </row>
    <row r="275" spans="17:19" x14ac:dyDescent="0.2">
      <c r="Q275" s="5">
        <f t="shared" si="27"/>
        <v>42</v>
      </c>
      <c r="R275" s="6">
        <f t="shared" si="24"/>
        <v>-2.9999999999999805E-2</v>
      </c>
      <c r="S275" s="5">
        <f t="shared" si="25"/>
        <v>0.43265758075000194</v>
      </c>
    </row>
    <row r="276" spans="17:19" x14ac:dyDescent="0.2">
      <c r="Q276" s="5">
        <f t="shared" si="27"/>
        <v>43</v>
      </c>
      <c r="R276" s="6">
        <f t="shared" si="24"/>
        <v>5.0000000000001155E-3</v>
      </c>
      <c r="S276" s="5">
        <f t="shared" si="25"/>
        <v>0.43359910121463119</v>
      </c>
    </row>
    <row r="277" spans="17:19" x14ac:dyDescent="0.2">
      <c r="Q277" s="5">
        <f t="shared" si="27"/>
        <v>44</v>
      </c>
      <c r="R277" s="6">
        <f t="shared" si="24"/>
        <v>4.0000000000000036E-2</v>
      </c>
      <c r="S277" s="5">
        <f t="shared" si="25"/>
        <v>0.43391339645481891</v>
      </c>
    </row>
    <row r="278" spans="17:19" x14ac:dyDescent="0.2">
      <c r="Q278" s="5">
        <f t="shared" si="27"/>
        <v>45</v>
      </c>
      <c r="R278" s="6">
        <f t="shared" si="24"/>
        <v>7.5000000000000178E-2</v>
      </c>
      <c r="S278" s="5">
        <f t="shared" si="25"/>
        <v>0.43359910121463119</v>
      </c>
    </row>
    <row r="279" spans="17:19" x14ac:dyDescent="0.2">
      <c r="Q279" s="5">
        <f t="shared" si="27"/>
        <v>46</v>
      </c>
      <c r="R279" s="6">
        <f t="shared" si="24"/>
        <v>0.1100000000000001</v>
      </c>
      <c r="S279" s="5">
        <f t="shared" si="25"/>
        <v>0.43265758075000194</v>
      </c>
    </row>
    <row r="280" spans="17:19" x14ac:dyDescent="0.2">
      <c r="Q280" s="5">
        <f t="shared" si="27"/>
        <v>47</v>
      </c>
      <c r="R280" s="6">
        <f t="shared" si="24"/>
        <v>0.14500000000000024</v>
      </c>
      <c r="S280" s="5">
        <f t="shared" si="25"/>
        <v>0.43109292094935947</v>
      </c>
    </row>
    <row r="281" spans="17:19" x14ac:dyDescent="0.2">
      <c r="Q281" s="5">
        <f t="shared" si="27"/>
        <v>48</v>
      </c>
      <c r="R281" s="6">
        <f t="shared" si="24"/>
        <v>0.18000000000000016</v>
      </c>
      <c r="S281" s="5">
        <f t="shared" si="25"/>
        <v>0.42891189879554187</v>
      </c>
    </row>
    <row r="282" spans="17:19" x14ac:dyDescent="0.2">
      <c r="Q282" s="5">
        <f t="shared" si="27"/>
        <v>49</v>
      </c>
      <c r="R282" s="6">
        <f t="shared" si="24"/>
        <v>0.21500000000000008</v>
      </c>
      <c r="S282" s="5">
        <f t="shared" si="25"/>
        <v>0.42612393346781335</v>
      </c>
    </row>
    <row r="283" spans="17:19" x14ac:dyDescent="0.2">
      <c r="Q283" s="5">
        <f t="shared" si="27"/>
        <v>50</v>
      </c>
      <c r="R283" s="6">
        <f t="shared" si="24"/>
        <v>0.25000000000000022</v>
      </c>
      <c r="S283" s="5">
        <f t="shared" si="25"/>
        <v>0.42274101857768126</v>
      </c>
    </row>
    <row r="284" spans="17:19" x14ac:dyDescent="0.2">
      <c r="Q284" s="5">
        <f t="shared" si="27"/>
        <v>51</v>
      </c>
      <c r="R284" s="6">
        <f t="shared" si="24"/>
        <v>0.28500000000000014</v>
      </c>
      <c r="S284" s="5">
        <f t="shared" si="25"/>
        <v>0.41877763622069575</v>
      </c>
    </row>
    <row r="285" spans="17:19" x14ac:dyDescent="0.2">
      <c r="Q285" s="5">
        <f t="shared" si="27"/>
        <v>52</v>
      </c>
      <c r="R285" s="6">
        <f t="shared" si="24"/>
        <v>0.32000000000000028</v>
      </c>
      <c r="S285" s="5">
        <f t="shared" si="25"/>
        <v>0.41425065370607445</v>
      </c>
    </row>
    <row r="286" spans="17:19" x14ac:dyDescent="0.2">
      <c r="Q286" s="5">
        <f t="shared" si="27"/>
        <v>53</v>
      </c>
      <c r="R286" s="6">
        <f t="shared" si="24"/>
        <v>0.3550000000000002</v>
      </c>
      <c r="S286" s="5">
        <f t="shared" si="25"/>
        <v>0.40917920399454322</v>
      </c>
    </row>
    <row r="287" spans="17:19" x14ac:dyDescent="0.2">
      <c r="Q287" s="5">
        <f t="shared" si="27"/>
        <v>54</v>
      </c>
      <c r="R287" s="6">
        <f t="shared" si="24"/>
        <v>0.39000000000000012</v>
      </c>
      <c r="S287" s="5">
        <f t="shared" si="25"/>
        <v>0.40358455103012847</v>
      </c>
    </row>
    <row r="288" spans="17:19" x14ac:dyDescent="0.2">
      <c r="Q288" s="5">
        <f t="shared" si="27"/>
        <v>55</v>
      </c>
      <c r="R288" s="6">
        <f t="shared" si="24"/>
        <v>0.42500000000000027</v>
      </c>
      <c r="S288" s="5">
        <f t="shared" si="25"/>
        <v>0.39748994129186782</v>
      </c>
    </row>
    <row r="289" spans="17:19" x14ac:dyDescent="0.2">
      <c r="Q289" s="5">
        <f t="shared" si="27"/>
        <v>56</v>
      </c>
      <c r="R289" s="6">
        <f t="shared" si="24"/>
        <v>0.46000000000000019</v>
      </c>
      <c r="S289" s="5">
        <f t="shared" si="25"/>
        <v>0.39092044301486467</v>
      </c>
    </row>
    <row r="290" spans="17:19" x14ac:dyDescent="0.2">
      <c r="Q290" s="5">
        <f t="shared" si="27"/>
        <v>57</v>
      </c>
      <c r="R290" s="6">
        <f t="shared" si="24"/>
        <v>0.49500000000000011</v>
      </c>
      <c r="S290" s="5">
        <f t="shared" si="25"/>
        <v>0.38390277463539774</v>
      </c>
    </row>
    <row r="291" spans="17:19" x14ac:dyDescent="0.2">
      <c r="Q291" s="5">
        <f t="shared" si="27"/>
        <v>58</v>
      </c>
      <c r="R291" s="6">
        <f t="shared" si="24"/>
        <v>0.53000000000000025</v>
      </c>
      <c r="S291" s="5">
        <f t="shared" si="25"/>
        <v>0.37646512410077465</v>
      </c>
    </row>
    <row r="292" spans="17:19" x14ac:dyDescent="0.2">
      <c r="Q292" s="5">
        <f t="shared" si="27"/>
        <v>59</v>
      </c>
      <c r="R292" s="6">
        <f t="shared" si="24"/>
        <v>0.56500000000000039</v>
      </c>
      <c r="S292" s="5">
        <f t="shared" si="25"/>
        <v>0.36863696075046604</v>
      </c>
    </row>
    <row r="293" spans="17:19" x14ac:dyDescent="0.2">
      <c r="Q293" s="5">
        <f t="shared" si="27"/>
        <v>60</v>
      </c>
      <c r="R293" s="6">
        <f t="shared" si="24"/>
        <v>0.60000000000000009</v>
      </c>
      <c r="S293" s="5">
        <f t="shared" si="25"/>
        <v>0.36044884152023193</v>
      </c>
    </row>
    <row r="294" spans="17:19" x14ac:dyDescent="0.2">
      <c r="Q294" s="5">
        <f t="shared" si="27"/>
        <v>61</v>
      </c>
      <c r="R294" s="6">
        <f t="shared" si="24"/>
        <v>0.63500000000000023</v>
      </c>
      <c r="S294" s="5">
        <f t="shared" si="25"/>
        <v>0.3519322132452341</v>
      </c>
    </row>
    <row r="295" spans="17:19" x14ac:dyDescent="0.2">
      <c r="Q295" s="5">
        <f t="shared" si="27"/>
        <v>62</v>
      </c>
      <c r="R295" s="6">
        <f t="shared" si="24"/>
        <v>0.67000000000000037</v>
      </c>
      <c r="S295" s="5">
        <f t="shared" si="25"/>
        <v>0.34311921284159652</v>
      </c>
    </row>
    <row r="296" spans="17:19" x14ac:dyDescent="0.2">
      <c r="Q296" s="5">
        <f t="shared" si="27"/>
        <v>63</v>
      </c>
      <c r="R296" s="6">
        <f t="shared" si="24"/>
        <v>0.70500000000000007</v>
      </c>
      <c r="S296" s="5">
        <f t="shared" si="25"/>
        <v>0.33404246712888813</v>
      </c>
    </row>
    <row r="297" spans="17:19" x14ac:dyDescent="0.2">
      <c r="Q297" s="5">
        <f t="shared" si="27"/>
        <v>64</v>
      </c>
      <c r="R297" s="6">
        <f t="shared" si="24"/>
        <v>0.74000000000000021</v>
      </c>
      <c r="S297" s="5">
        <f t="shared" si="25"/>
        <v>0.32473489401923933</v>
      </c>
    </row>
    <row r="298" spans="17:19" x14ac:dyDescent="0.2">
      <c r="Q298" s="5">
        <f t="shared" si="27"/>
        <v>65</v>
      </c>
      <c r="R298" s="6">
        <f t="shared" si="24"/>
        <v>0.77500000000000036</v>
      </c>
      <c r="S298" s="5">
        <f t="shared" si="25"/>
        <v>0.31522950674317407</v>
      </c>
    </row>
    <row r="299" spans="17:19" x14ac:dyDescent="0.2">
      <c r="Q299" s="5">
        <f t="shared" si="27"/>
        <v>66</v>
      </c>
      <c r="R299" s="6">
        <f t="shared" si="24"/>
        <v>0.81</v>
      </c>
      <c r="S299" s="5">
        <f t="shared" si="25"/>
        <v>0.30555922270891622</v>
      </c>
    </row>
    <row r="300" spans="17:19" x14ac:dyDescent="0.2">
      <c r="Q300" s="5">
        <f t="shared" si="27"/>
        <v>67</v>
      </c>
      <c r="R300" s="6">
        <f t="shared" si="24"/>
        <v>0.8450000000000002</v>
      </c>
      <c r="S300" s="5">
        <f t="shared" si="25"/>
        <v>0.2957566785023274</v>
      </c>
    </row>
    <row r="301" spans="17:19" x14ac:dyDescent="0.2">
      <c r="Q301" s="5">
        <f t="shared" si="27"/>
        <v>68</v>
      </c>
      <c r="R301" s="6">
        <f t="shared" si="24"/>
        <v>0.88000000000000034</v>
      </c>
      <c r="S301" s="5">
        <f t="shared" si="25"/>
        <v>0.28585405243032203</v>
      </c>
    </row>
    <row r="302" spans="17:19" x14ac:dyDescent="0.2">
      <c r="Q302" s="5">
        <f t="shared" si="27"/>
        <v>69</v>
      </c>
      <c r="R302" s="6">
        <f t="shared" si="24"/>
        <v>0.91500000000000004</v>
      </c>
      <c r="S302" s="5">
        <f t="shared" si="25"/>
        <v>0.27588289589335563</v>
      </c>
    </row>
    <row r="303" spans="17:19" x14ac:dyDescent="0.2">
      <c r="Q303" s="5">
        <f t="shared" si="27"/>
        <v>70</v>
      </c>
      <c r="R303" s="6">
        <f t="shared" si="24"/>
        <v>0.95000000000000018</v>
      </c>
      <c r="S303" s="5">
        <f t="shared" si="25"/>
        <v>0.26587397474428254</v>
      </c>
    </row>
    <row r="304" spans="17:19" x14ac:dyDescent="0.2">
      <c r="Q304" s="5">
        <f t="shared" si="27"/>
        <v>71</v>
      </c>
      <c r="R304" s="6">
        <f t="shared" si="24"/>
        <v>0.98500000000000032</v>
      </c>
      <c r="S304" s="5">
        <f t="shared" si="25"/>
        <v>0.25585712165351976</v>
      </c>
    </row>
    <row r="305" spans="17:19" x14ac:dyDescent="0.2">
      <c r="Q305" s="5">
        <f t="shared" si="27"/>
        <v>72</v>
      </c>
      <c r="R305" s="6">
        <f t="shared" si="24"/>
        <v>1.0200000000000005</v>
      </c>
      <c r="S305" s="5">
        <f t="shared" si="25"/>
        <v>0.24586110035607781</v>
      </c>
    </row>
    <row r="306" spans="17:19" x14ac:dyDescent="0.2">
      <c r="Q306" s="5">
        <f t="shared" si="27"/>
        <v>73</v>
      </c>
      <c r="R306" s="6">
        <f t="shared" si="24"/>
        <v>1.0550000000000002</v>
      </c>
      <c r="S306" s="5">
        <f t="shared" si="25"/>
        <v>0.23591348250673472</v>
      </c>
    </row>
    <row r="307" spans="17:19" x14ac:dyDescent="0.2">
      <c r="Q307" s="5">
        <f t="shared" si="27"/>
        <v>74</v>
      </c>
      <c r="R307" s="6">
        <f t="shared" si="24"/>
        <v>1.0900000000000003</v>
      </c>
      <c r="S307" s="5">
        <f t="shared" si="25"/>
        <v>0.22604053771749669</v>
      </c>
    </row>
    <row r="308" spans="17:19" x14ac:dyDescent="0.2">
      <c r="Q308" s="5">
        <f t="shared" si="27"/>
        <v>75</v>
      </c>
      <c r="R308" s="6">
        <f t="shared" si="24"/>
        <v>1.1250000000000004</v>
      </c>
      <c r="S308" s="5">
        <f t="shared" si="25"/>
        <v>0.21626713719857174</v>
      </c>
    </row>
    <row r="309" spans="17:19" x14ac:dyDescent="0.2">
      <c r="Q309" s="5">
        <f t="shared" si="27"/>
        <v>76</v>
      </c>
      <c r="R309" s="6">
        <f t="shared" si="24"/>
        <v>1.1600000000000001</v>
      </c>
      <c r="S309" s="5">
        <f t="shared" si="25"/>
        <v>0.20661667127234956</v>
      </c>
    </row>
    <row r="310" spans="17:19" x14ac:dyDescent="0.2">
      <c r="Q310" s="5">
        <f t="shared" si="27"/>
        <v>77</v>
      </c>
      <c r="R310" s="6">
        <f t="shared" si="24"/>
        <v>1.1950000000000003</v>
      </c>
      <c r="S310" s="5">
        <f t="shared" si="25"/>
        <v>0.19711098088123491</v>
      </c>
    </row>
    <row r="311" spans="17:19" x14ac:dyDescent="0.2">
      <c r="Q311" s="5">
        <f t="shared" si="27"/>
        <v>78</v>
      </c>
      <c r="R311" s="6">
        <f t="shared" si="24"/>
        <v>1.2300000000000004</v>
      </c>
      <c r="S311" s="5">
        <f t="shared" si="25"/>
        <v>0.1877703030663761</v>
      </c>
    </row>
    <row r="312" spans="17:19" x14ac:dyDescent="0.2">
      <c r="Q312" s="5">
        <f t="shared" si="27"/>
        <v>79</v>
      </c>
      <c r="R312" s="6">
        <f t="shared" si="24"/>
        <v>1.2650000000000001</v>
      </c>
      <c r="S312" s="5">
        <f t="shared" si="25"/>
        <v>0.1786132302569976</v>
      </c>
    </row>
    <row r="313" spans="17:19" x14ac:dyDescent="0.2">
      <c r="Q313" s="5">
        <f t="shared" si="27"/>
        <v>80</v>
      </c>
      <c r="R313" s="6">
        <f t="shared" si="24"/>
        <v>1.3000000000000003</v>
      </c>
      <c r="S313" s="5">
        <f t="shared" si="25"/>
        <v>0.16965668308064852</v>
      </c>
    </row>
    <row r="314" spans="17:19" x14ac:dyDescent="0.2">
      <c r="Q314" s="5">
        <f t="shared" si="27"/>
        <v>81</v>
      </c>
      <c r="R314" s="6">
        <f t="shared" si="24"/>
        <v>1.3350000000000004</v>
      </c>
      <c r="S314" s="5">
        <f t="shared" si="25"/>
        <v>0.16091589628450631</v>
      </c>
    </row>
    <row r="315" spans="17:19" x14ac:dyDescent="0.2">
      <c r="Q315" s="5">
        <f t="shared" si="27"/>
        <v>82</v>
      </c>
      <c r="R315" s="6">
        <f t="shared" si="24"/>
        <v>1.37</v>
      </c>
      <c r="S315" s="5">
        <f t="shared" si="25"/>
        <v>0.15240441724801318</v>
      </c>
    </row>
    <row r="316" spans="17:19" x14ac:dyDescent="0.2">
      <c r="Q316" s="5">
        <f t="shared" si="27"/>
        <v>83</v>
      </c>
      <c r="R316" s="6">
        <f t="shared" si="24"/>
        <v>1.4050000000000002</v>
      </c>
      <c r="S316" s="5">
        <f t="shared" si="25"/>
        <v>0.14413411646848623</v>
      </c>
    </row>
    <row r="317" spans="17:19" x14ac:dyDescent="0.2">
      <c r="Q317" s="5">
        <f t="shared" si="27"/>
        <v>84</v>
      </c>
      <c r="R317" s="6">
        <f t="shared" si="24"/>
        <v>1.4400000000000004</v>
      </c>
      <c r="S317" s="5">
        <f t="shared" si="25"/>
        <v>0.13611520931461879</v>
      </c>
    </row>
    <row r="318" spans="17:19" x14ac:dyDescent="0.2">
      <c r="Q318" s="5">
        <f t="shared" si="27"/>
        <v>85</v>
      </c>
      <c r="R318" s="6">
        <f t="shared" si="24"/>
        <v>1.4750000000000001</v>
      </c>
      <c r="S318" s="5">
        <f t="shared" si="25"/>
        <v>0.1283562882684717</v>
      </c>
    </row>
    <row r="319" spans="17:19" x14ac:dyDescent="0.2">
      <c r="Q319" s="5">
        <f t="shared" si="27"/>
        <v>86</v>
      </c>
      <c r="R319" s="6">
        <f t="shared" si="24"/>
        <v>1.5100000000000002</v>
      </c>
      <c r="S319" s="5">
        <f t="shared" si="25"/>
        <v>0.12086436481494682</v>
      </c>
    </row>
    <row r="320" spans="17:19" x14ac:dyDescent="0.2">
      <c r="Q320" s="5">
        <f t="shared" si="27"/>
        <v>87</v>
      </c>
      <c r="R320" s="6">
        <f t="shared" si="24"/>
        <v>1.5450000000000004</v>
      </c>
      <c r="S320" s="5">
        <f t="shared" si="25"/>
        <v>0.11364492008892675</v>
      </c>
    </row>
    <row r="321" spans="17:19" x14ac:dyDescent="0.2">
      <c r="Q321" s="5">
        <f t="shared" si="27"/>
        <v>88</v>
      </c>
      <c r="R321" s="6">
        <f t="shared" si="24"/>
        <v>1.58</v>
      </c>
      <c r="S321" s="5">
        <f t="shared" si="25"/>
        <v>0.1067019633541768</v>
      </c>
    </row>
    <row r="322" spans="17:19" x14ac:dyDescent="0.2">
      <c r="Q322" s="5">
        <f t="shared" si="27"/>
        <v>89</v>
      </c>
      <c r="R322" s="6">
        <f t="shared" si="24"/>
        <v>1.6150000000000002</v>
      </c>
      <c r="S322" s="5">
        <f t="shared" si="25"/>
        <v>0.10003809736447715</v>
      </c>
    </row>
    <row r="323" spans="17:19" x14ac:dyDescent="0.2">
      <c r="Q323" s="5">
        <f t="shared" si="27"/>
        <v>90</v>
      </c>
      <c r="R323" s="6">
        <f t="shared" si="24"/>
        <v>1.6500000000000004</v>
      </c>
      <c r="S323" s="5">
        <f t="shared" si="25"/>
        <v>9.3654589645867814E-2</v>
      </c>
    </row>
    <row r="324" spans="17:19" x14ac:dyDescent="0.2">
      <c r="Q324" s="5">
        <f t="shared" si="27"/>
        <v>91</v>
      </c>
      <c r="R324" s="6">
        <f t="shared" si="24"/>
        <v>1.6850000000000005</v>
      </c>
      <c r="S324" s="5">
        <f t="shared" si="25"/>
        <v>8.7551448738772047E-2</v>
      </c>
    </row>
    <row r="325" spans="17:19" x14ac:dyDescent="0.2">
      <c r="Q325" s="5">
        <f t="shared" si="27"/>
        <v>92</v>
      </c>
      <c r="R325" s="6">
        <f t="shared" si="24"/>
        <v>1.7200000000000002</v>
      </c>
      <c r="S325" s="5">
        <f t="shared" si="25"/>
        <v>8.1727504449442684E-2</v>
      </c>
    </row>
    <row r="326" spans="17:19" x14ac:dyDescent="0.2">
      <c r="Q326" s="5">
        <f t="shared" si="27"/>
        <v>93</v>
      </c>
      <c r="R326" s="6">
        <f t="shared" si="24"/>
        <v>1.7550000000000003</v>
      </c>
      <c r="S326" s="5">
        <f t="shared" si="25"/>
        <v>7.6180491180829285E-2</v>
      </c>
    </row>
    <row r="327" spans="17:19" x14ac:dyDescent="0.2">
      <c r="Q327" s="5">
        <f t="shared" si="27"/>
        <v>94</v>
      </c>
      <c r="R327" s="6">
        <f t="shared" si="24"/>
        <v>1.7900000000000005</v>
      </c>
      <c r="S327" s="5">
        <f t="shared" si="25"/>
        <v>7.0907133442720774E-2</v>
      </c>
    </row>
    <row r="328" spans="17:19" x14ac:dyDescent="0.2">
      <c r="Q328" s="5">
        <f t="shared" si="27"/>
        <v>95</v>
      </c>
      <c r="R328" s="6">
        <f t="shared" si="24"/>
        <v>1.8250000000000002</v>
      </c>
      <c r="S328" s="5">
        <f t="shared" si="25"/>
        <v>6.5903232678902801E-2</v>
      </c>
    </row>
    <row r="329" spans="17:19" x14ac:dyDescent="0.2">
      <c r="Q329" s="5">
        <f t="shared" si="27"/>
        <v>96</v>
      </c>
      <c r="R329" s="6">
        <f t="shared" si="24"/>
        <v>1.8600000000000003</v>
      </c>
      <c r="S329" s="5">
        <f t="shared" si="25"/>
        <v>6.1163754594080924E-2</v>
      </c>
    </row>
    <row r="330" spans="17:19" x14ac:dyDescent="0.2">
      <c r="Q330" s="5">
        <f t="shared" si="27"/>
        <v>97</v>
      </c>
      <c r="R330" s="6">
        <f t="shared" si="24"/>
        <v>1.8950000000000005</v>
      </c>
      <c r="S330" s="5">
        <f t="shared" si="25"/>
        <v>5.6682916214410545E-2</v>
      </c>
    </row>
    <row r="331" spans="17:19" x14ac:dyDescent="0.2">
      <c r="Q331" s="5">
        <f t="shared" si="27"/>
        <v>98</v>
      </c>
      <c r="R331" s="6">
        <f t="shared" si="24"/>
        <v>1.9300000000000002</v>
      </c>
      <c r="S331" s="5">
        <f t="shared" si="25"/>
        <v>5.2454271971582735E-2</v>
      </c>
    </row>
    <row r="332" spans="17:19" x14ac:dyDescent="0.2">
      <c r="Q332" s="5">
        <f t="shared" si="27"/>
        <v>99</v>
      </c>
      <c r="R332" s="6">
        <f t="shared" si="24"/>
        <v>1.9650000000000003</v>
      </c>
      <c r="S332" s="5">
        <f t="shared" si="25"/>
        <v>4.8470798160492677E-2</v>
      </c>
    </row>
    <row r="333" spans="17:19" x14ac:dyDescent="0.2">
      <c r="Q333" s="5">
        <f t="shared" si="27"/>
        <v>100</v>
      </c>
      <c r="R333" s="6">
        <f t="shared" si="24"/>
        <v>2.0000000000000004</v>
      </c>
      <c r="S333" s="5">
        <f t="shared" si="25"/>
        <v>4.4724975183523301E-2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Eficiência</vt:lpstr>
      <vt:lpstr>Curva de Resposta</vt:lpstr>
      <vt:lpstr>Fundo de Radiação Ambiente</vt:lpstr>
      <vt:lpstr>Dispersão Estatística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</cp:lastModifiedBy>
  <dcterms:modified xsi:type="dcterms:W3CDTF">2021-11-27T11:11:22Z</dcterms:modified>
</cp:coreProperties>
</file>