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uart\Desktop\Lab2_LFEA\"/>
    </mc:Choice>
  </mc:AlternateContent>
  <xr:revisionPtr revIDLastSave="0" documentId="13_ncr:1_{09A41E7A-E6CD-4681-B99D-7CC4540DB9D8}" xr6:coauthVersionLast="47" xr6:coauthVersionMax="47" xr10:uidLastSave="{00000000-0000-0000-0000-000000000000}"/>
  <bookViews>
    <workbookView xWindow="675" yWindow="105" windowWidth="9285" windowHeight="9900" xr2:uid="{00000000-000D-0000-FFFF-FFFF00000000}"/>
  </bookViews>
  <sheets>
    <sheet name="Curva de Resposta" sheetId="1" r:id="rId1"/>
    <sheet name="Fundo de Radiação Ambien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7" i="1" l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K3" i="2"/>
  <c r="J3" i="2"/>
  <c r="G3" i="2"/>
  <c r="D3" i="2"/>
  <c r="Q36" i="1"/>
  <c r="U47" i="1"/>
  <c r="T47" i="1"/>
  <c r="S47" i="1"/>
  <c r="R52" i="1"/>
  <c r="R51" i="1"/>
  <c r="R50" i="1"/>
  <c r="R49" i="1"/>
  <c r="R48" i="1"/>
  <c r="R47" i="1"/>
  <c r="Q52" i="1"/>
  <c r="Q51" i="1"/>
  <c r="Q50" i="1"/>
  <c r="Q49" i="1"/>
  <c r="Q48" i="1"/>
  <c r="Q47" i="1"/>
  <c r="P52" i="1"/>
  <c r="P51" i="1"/>
  <c r="P50" i="1"/>
  <c r="P49" i="1"/>
  <c r="P48" i="1"/>
  <c r="P47" i="1"/>
  <c r="M52" i="1"/>
  <c r="M51" i="1"/>
  <c r="M50" i="1"/>
  <c r="M49" i="1"/>
  <c r="M48" i="1"/>
  <c r="M47" i="1"/>
  <c r="O47" i="1"/>
  <c r="N47" i="1"/>
  <c r="N37" i="1" a="1"/>
  <c r="N37" i="1" s="1"/>
  <c r="P29" i="1"/>
  <c r="P32" i="1"/>
  <c r="P31" i="1"/>
  <c r="P30" i="1"/>
  <c r="P28" i="1"/>
  <c r="O32" i="1"/>
  <c r="O31" i="1"/>
  <c r="O30" i="1"/>
  <c r="O29" i="1"/>
  <c r="O28" i="1"/>
  <c r="N32" i="1"/>
  <c r="N31" i="1"/>
  <c r="N30" i="1"/>
  <c r="N29" i="1"/>
  <c r="N28" i="1"/>
  <c r="P27" i="1"/>
  <c r="O27" i="1"/>
  <c r="N27" i="1"/>
  <c r="H18" i="1"/>
  <c r="J18" i="1" s="1"/>
  <c r="E18" i="1"/>
  <c r="I18" i="1" s="1"/>
  <c r="Q18" i="1" s="1"/>
  <c r="C18" i="1"/>
  <c r="N18" i="1" s="1"/>
  <c r="B18" i="1"/>
  <c r="O18" i="1" s="1"/>
  <c r="H17" i="1"/>
  <c r="J17" i="1" s="1"/>
  <c r="G17" i="1"/>
  <c r="E17" i="1"/>
  <c r="I17" i="1" s="1"/>
  <c r="Q17" i="1" s="1"/>
  <c r="C17" i="1"/>
  <c r="N17" i="1" s="1"/>
  <c r="B17" i="1"/>
  <c r="O17" i="1" s="1"/>
  <c r="H16" i="1"/>
  <c r="K16" i="1" s="1"/>
  <c r="P16" i="1" s="1"/>
  <c r="G16" i="1"/>
  <c r="E16" i="1"/>
  <c r="I16" i="1" s="1"/>
  <c r="Q16" i="1" s="1"/>
  <c r="Q32" i="1" s="1"/>
  <c r="C16" i="1"/>
  <c r="N16" i="1" s="1"/>
  <c r="B16" i="1"/>
  <c r="O16" i="1" s="1"/>
  <c r="H15" i="1"/>
  <c r="J15" i="1" s="1"/>
  <c r="G15" i="1"/>
  <c r="E15" i="1"/>
  <c r="I15" i="1" s="1"/>
  <c r="Q15" i="1" s="1"/>
  <c r="Q31" i="1" s="1"/>
  <c r="C15" i="1"/>
  <c r="N15" i="1" s="1"/>
  <c r="B15" i="1"/>
  <c r="O15" i="1" s="1"/>
  <c r="H14" i="1"/>
  <c r="K14" i="1" s="1"/>
  <c r="P14" i="1" s="1"/>
  <c r="G14" i="1"/>
  <c r="E14" i="1"/>
  <c r="I14" i="1" s="1"/>
  <c r="Q14" i="1" s="1"/>
  <c r="Q30" i="1" s="1"/>
  <c r="C14" i="1"/>
  <c r="N14" i="1" s="1"/>
  <c r="B14" i="1"/>
  <c r="O14" i="1" s="1"/>
  <c r="H13" i="1"/>
  <c r="J13" i="1" s="1"/>
  <c r="G13" i="1"/>
  <c r="E13" i="1"/>
  <c r="I13" i="1" s="1"/>
  <c r="Q13" i="1" s="1"/>
  <c r="Q29" i="1" s="1"/>
  <c r="C13" i="1"/>
  <c r="N13" i="1" s="1"/>
  <c r="B13" i="1"/>
  <c r="O13" i="1" s="1"/>
  <c r="H12" i="1"/>
  <c r="K12" i="1" s="1"/>
  <c r="P12" i="1" s="1"/>
  <c r="G12" i="1"/>
  <c r="E12" i="1"/>
  <c r="I12" i="1" s="1"/>
  <c r="Q12" i="1" s="1"/>
  <c r="Q28" i="1" s="1"/>
  <c r="C12" i="1"/>
  <c r="N12" i="1" s="1"/>
  <c r="B12" i="1"/>
  <c r="O12" i="1" s="1"/>
  <c r="K11" i="1"/>
  <c r="P11" i="1" s="1"/>
  <c r="H11" i="1"/>
  <c r="J11" i="1" s="1"/>
  <c r="G11" i="1"/>
  <c r="I11" i="1" s="1"/>
  <c r="Q11" i="1" s="1"/>
  <c r="E11" i="1"/>
  <c r="C11" i="1"/>
  <c r="N11" i="1" s="1"/>
  <c r="B11" i="1"/>
  <c r="O11" i="1" s="1"/>
  <c r="H10" i="1"/>
  <c r="K10" i="1" s="1"/>
  <c r="P10" i="1" s="1"/>
  <c r="G10" i="1"/>
  <c r="E10" i="1"/>
  <c r="I10" i="1" s="1"/>
  <c r="Q10" i="1" s="1"/>
  <c r="C10" i="1"/>
  <c r="N10" i="1" s="1"/>
  <c r="B10" i="1"/>
  <c r="O10" i="1" s="1"/>
  <c r="K9" i="1"/>
  <c r="P9" i="1" s="1"/>
  <c r="H9" i="1"/>
  <c r="J9" i="1" s="1"/>
  <c r="G9" i="1"/>
  <c r="I9" i="1" s="1"/>
  <c r="E9" i="1"/>
  <c r="C9" i="1"/>
  <c r="N9" i="1" s="1"/>
  <c r="B9" i="1"/>
  <c r="O9" i="1" s="1"/>
  <c r="H8" i="1"/>
  <c r="K8" i="1" s="1"/>
  <c r="P8" i="1" s="1"/>
  <c r="G8" i="1"/>
  <c r="E8" i="1"/>
  <c r="I8" i="1" s="1"/>
  <c r="Q8" i="1" s="1"/>
  <c r="C8" i="1"/>
  <c r="N8" i="1" s="1"/>
  <c r="B8" i="1"/>
  <c r="O8" i="1" s="1"/>
  <c r="K7" i="1"/>
  <c r="P7" i="1" s="1"/>
  <c r="H7" i="1"/>
  <c r="J7" i="1" s="1"/>
  <c r="G7" i="1"/>
  <c r="I7" i="1" s="1"/>
  <c r="Q7" i="1" s="1"/>
  <c r="E7" i="1"/>
  <c r="C7" i="1"/>
  <c r="N7" i="1" s="1"/>
  <c r="B7" i="1"/>
  <c r="O7" i="1" s="1"/>
  <c r="H6" i="1"/>
  <c r="K6" i="1" s="1"/>
  <c r="P6" i="1" s="1"/>
  <c r="G6" i="1"/>
  <c r="E6" i="1"/>
  <c r="I6" i="1" s="1"/>
  <c r="Q6" i="1" s="1"/>
  <c r="Q27" i="1" s="1"/>
  <c r="C6" i="1"/>
  <c r="N6" i="1" s="1"/>
  <c r="B6" i="1"/>
  <c r="O6" i="1" s="1"/>
  <c r="Q37" i="1" l="1"/>
  <c r="Q9" i="1"/>
  <c r="O41" i="1"/>
  <c r="O40" i="1"/>
  <c r="O39" i="1"/>
  <c r="O38" i="1"/>
  <c r="O37" i="1"/>
  <c r="N41" i="1"/>
  <c r="N40" i="1"/>
  <c r="N39" i="1"/>
  <c r="N38" i="1"/>
  <c r="J6" i="1"/>
  <c r="J8" i="1"/>
  <c r="J10" i="1"/>
  <c r="J12" i="1"/>
  <c r="K13" i="1"/>
  <c r="P13" i="1" s="1"/>
  <c r="J14" i="1"/>
  <c r="K15" i="1"/>
  <c r="P15" i="1" s="1"/>
  <c r="J16" i="1"/>
  <c r="K17" i="1"/>
  <c r="P17" i="1" s="1"/>
  <c r="K18" i="1"/>
  <c r="P18" i="1" s="1"/>
</calcChain>
</file>

<file path=xl/sharedStrings.xml><?xml version="1.0" encoding="utf-8"?>
<sst xmlns="http://schemas.openxmlformats.org/spreadsheetml/2006/main" count="46" uniqueCount="30">
  <si>
    <t>Dados</t>
  </si>
  <si>
    <t>U (kV)</t>
  </si>
  <si>
    <t>U (V)</t>
  </si>
  <si>
    <t>Erro (V)</t>
  </si>
  <si>
    <t>N1</t>
  </si>
  <si>
    <t>Erro N1</t>
  </si>
  <si>
    <t>N2</t>
  </si>
  <si>
    <t>Erro N2</t>
  </si>
  <si>
    <t>N</t>
  </si>
  <si>
    <t>Erro N com N1 e N2</t>
  </si>
  <si>
    <t>Erro N</t>
  </si>
  <si>
    <t>R (s^-1)</t>
  </si>
  <si>
    <t>Erro R (s^-1)</t>
  </si>
  <si>
    <t>-</t>
  </si>
  <si>
    <t>Slope</t>
  </si>
  <si>
    <t>Linest</t>
  </si>
  <si>
    <t>Qui^2</t>
  </si>
  <si>
    <t>a</t>
  </si>
  <si>
    <t>b</t>
  </si>
  <si>
    <t>Valores com reta, Ei</t>
  </si>
  <si>
    <t>Valores observados, Oi</t>
  </si>
  <si>
    <t>(Oi-Ei)^2/Ei</t>
  </si>
  <si>
    <t>qui^2</t>
  </si>
  <si>
    <t>v</t>
  </si>
  <si>
    <t>qui^2/v</t>
  </si>
  <si>
    <t>Average R</t>
  </si>
  <si>
    <t>Erro</t>
  </si>
  <si>
    <t>R</t>
  </si>
  <si>
    <t>delta t</t>
  </si>
  <si>
    <t>qui^2 do Fitteia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</si>
</sst>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ysClr val="windowText" lastClr="000000"/>
                </a:solidFill>
              </a:rPr>
              <a:t>Curva</a:t>
            </a:r>
            <a:r>
              <a:rPr lang="en-US" b="1" u="none" baseline="0">
                <a:solidFill>
                  <a:sysClr val="windowText" lastClr="000000"/>
                </a:solidFill>
              </a:rPr>
              <a:t> de resposta do detetor</a:t>
            </a:r>
            <a:endParaRPr lang="en-US" b="1" u="none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4626631972149152"/>
          <c:y val="2.0893787991665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>
                  <a:alpha val="96000"/>
                </a:srgb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26A-40C1-BD4F-7F4005291CD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26A-40C1-BD4F-7F4005291CD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26A-40C1-BD4F-7F4005291CD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26A-40C1-BD4F-7F4005291CD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26A-40C1-BD4F-7F4005291CDA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26A-40C1-BD4F-7F4005291CDA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0070C0">
                    <a:alpha val="96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26A-40C1-BD4F-7F4005291CDA}"/>
              </c:ext>
            </c:extLst>
          </c:dPt>
          <c:xVal>
            <c:numRef>
              <c:f>'Curva de Resposta'!$O$6:$O$18</c:f>
              <c:numCache>
                <c:formatCode>General</c:formatCode>
                <c:ptCount val="13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380</c:v>
                </c:pt>
                <c:pt idx="5">
                  <c:v>390</c:v>
                </c:pt>
                <c:pt idx="6">
                  <c:v>650</c:v>
                </c:pt>
                <c:pt idx="7">
                  <c:v>800</c:v>
                </c:pt>
                <c:pt idx="8">
                  <c:v>950</c:v>
                </c:pt>
                <c:pt idx="9">
                  <c:v>1100</c:v>
                </c:pt>
                <c:pt idx="10">
                  <c:v>1250</c:v>
                </c:pt>
                <c:pt idx="11">
                  <c:v>1650</c:v>
                </c:pt>
                <c:pt idx="12">
                  <c:v>1780</c:v>
                </c:pt>
              </c:numCache>
            </c:numRef>
          </c:xVal>
          <c:yVal>
            <c:numRef>
              <c:f>'Curva de Resposta'!$P$6:$P$18</c:f>
              <c:numCache>
                <c:formatCode>General</c:formatCode>
                <c:ptCount val="13"/>
                <c:pt idx="0">
                  <c:v>19.433333333333334</c:v>
                </c:pt>
                <c:pt idx="1">
                  <c:v>17.850000000000001</c:v>
                </c:pt>
                <c:pt idx="2">
                  <c:v>16.133333333333333</c:v>
                </c:pt>
                <c:pt idx="3">
                  <c:v>0</c:v>
                </c:pt>
                <c:pt idx="4">
                  <c:v>0</c:v>
                </c:pt>
                <c:pt idx="5">
                  <c:v>15.041666666666666</c:v>
                </c:pt>
                <c:pt idx="6">
                  <c:v>19.975000000000001</c:v>
                </c:pt>
                <c:pt idx="7">
                  <c:v>20.8</c:v>
                </c:pt>
                <c:pt idx="8">
                  <c:v>20.041666666666668</c:v>
                </c:pt>
                <c:pt idx="9">
                  <c:v>19.808333333333334</c:v>
                </c:pt>
                <c:pt idx="10">
                  <c:v>20.425000000000001</c:v>
                </c:pt>
                <c:pt idx="11">
                  <c:v>26.541666666666668</c:v>
                </c:pt>
                <c:pt idx="12">
                  <c:v>50.883333333333333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A-40C1-BD4F-7F4005291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73200"/>
        <c:axId val="355907424"/>
      </c:scatterChart>
      <c:valAx>
        <c:axId val="46517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ysClr val="windowText" lastClr="000000"/>
                    </a:solidFill>
                  </a:rPr>
                  <a:t>U (V)</a:t>
                </a:r>
              </a:p>
            </c:rich>
          </c:tx>
          <c:layout>
            <c:manualLayout>
              <c:xMode val="edge"/>
              <c:yMode val="edge"/>
              <c:x val="0.89520399988193822"/>
              <c:y val="0.9286128910284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07424"/>
        <c:crosses val="autoZero"/>
        <c:crossBetween val="midCat"/>
      </c:valAx>
      <c:valAx>
        <c:axId val="3559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ysClr val="windowText" lastClr="000000"/>
                    </a:solidFill>
                  </a:rPr>
                  <a:t>R (s</a:t>
                </a: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^</a:t>
                </a:r>
                <a:r>
                  <a:rPr lang="pt-PT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−1</a:t>
                </a:r>
                <a:r>
                  <a:rPr lang="en-US" b="0">
                    <a:solidFill>
                      <a:sysClr val="windowText" lastClr="000000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4496816163248827E-2"/>
              <c:y val="0.13630865992672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7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Patamar de Geiger</a:t>
            </a:r>
          </a:p>
        </c:rich>
      </c:tx>
      <c:layout>
        <c:manualLayout>
          <c:xMode val="edge"/>
          <c:yMode val="edge"/>
          <c:x val="0.38176613167000029"/>
          <c:y val="3.7157250875444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197962771367049E-3"/>
                  <c:y val="-0.15963516598619887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'Curva de Resposta'!$N$27:$N$32</c:f>
                <c:numCache>
                  <c:formatCode>General</c:formatCode>
                  <c:ptCount val="6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</c:numCache>
              </c:numRef>
            </c:plus>
            <c:minus>
              <c:numRef>
                <c:f>'Curva de Resposta'!$N$27:$N$32</c:f>
                <c:numCache>
                  <c:formatCode>General</c:formatCode>
                  <c:ptCount val="6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'Curva de Resposta'!$Q$27:$Q$32</c:f>
                <c:numCache>
                  <c:formatCode>General</c:formatCode>
                  <c:ptCount val="6"/>
                  <c:pt idx="0">
                    <c:v>0.40242321558832123</c:v>
                  </c:pt>
                  <c:pt idx="1">
                    <c:v>0.40799305549645493</c:v>
                  </c:pt>
                  <c:pt idx="2">
                    <c:v>0.41633319989322654</c:v>
                  </c:pt>
                  <c:pt idx="3">
                    <c:v>0.40867332784130761</c:v>
                  </c:pt>
                  <c:pt idx="4">
                    <c:v>0.40628739144163017</c:v>
                  </c:pt>
                  <c:pt idx="5">
                    <c:v>0.4125631264828854</c:v>
                  </c:pt>
                </c:numCache>
              </c:numRef>
            </c:plus>
            <c:minus>
              <c:numRef>
                <c:f>'Curva de Resposta'!$Q$27:$Q$32</c:f>
                <c:numCache>
                  <c:formatCode>General</c:formatCode>
                  <c:ptCount val="6"/>
                  <c:pt idx="0">
                    <c:v>0.40242321558832123</c:v>
                  </c:pt>
                  <c:pt idx="1">
                    <c:v>0.40799305549645493</c:v>
                  </c:pt>
                  <c:pt idx="2">
                    <c:v>0.41633319989322654</c:v>
                  </c:pt>
                  <c:pt idx="3">
                    <c:v>0.40867332784130761</c:v>
                  </c:pt>
                  <c:pt idx="4">
                    <c:v>0.40628739144163017</c:v>
                  </c:pt>
                  <c:pt idx="5">
                    <c:v>0.4125631264828854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'Curva de Resposta'!$O$27:$O$32</c:f>
              <c:numCache>
                <c:formatCode>General</c:formatCode>
                <c:ptCount val="6"/>
                <c:pt idx="0">
                  <c:v>500</c:v>
                </c:pt>
                <c:pt idx="1">
                  <c:v>650</c:v>
                </c:pt>
                <c:pt idx="2">
                  <c:v>800</c:v>
                </c:pt>
                <c:pt idx="3">
                  <c:v>950</c:v>
                </c:pt>
                <c:pt idx="4">
                  <c:v>1100</c:v>
                </c:pt>
                <c:pt idx="5">
                  <c:v>1250</c:v>
                </c:pt>
              </c:numCache>
            </c:numRef>
          </c:xVal>
          <c:yVal>
            <c:numRef>
              <c:f>'Curva de Resposta'!$P$27:$P$32</c:f>
              <c:numCache>
                <c:formatCode>General</c:formatCode>
                <c:ptCount val="6"/>
                <c:pt idx="0">
                  <c:v>19.433333333333334</c:v>
                </c:pt>
                <c:pt idx="1">
                  <c:v>19.975000000000001</c:v>
                </c:pt>
                <c:pt idx="2">
                  <c:v>20.8</c:v>
                </c:pt>
                <c:pt idx="3">
                  <c:v>20.041666666666668</c:v>
                </c:pt>
                <c:pt idx="4">
                  <c:v>19.808333333333334</c:v>
                </c:pt>
                <c:pt idx="5">
                  <c:v>20.425000000000001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9-42E5-8190-0AF52BF2E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080128"/>
        <c:axId val="467079800"/>
      </c:scatterChart>
      <c:valAx>
        <c:axId val="467080128"/>
        <c:scaling>
          <c:orientation val="minMax"/>
          <c:max val="13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U (V)</a:t>
                </a:r>
              </a:p>
            </c:rich>
          </c:tx>
          <c:layout>
            <c:manualLayout>
              <c:xMode val="edge"/>
              <c:yMode val="edge"/>
              <c:x val="0.8829184182340557"/>
              <c:y val="0.92253419432299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79800"/>
        <c:crosses val="autoZero"/>
        <c:crossBetween val="midCat"/>
      </c:valAx>
      <c:valAx>
        <c:axId val="467079800"/>
        <c:scaling>
          <c:orientation val="minMax"/>
          <c:max val="3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 (s^-1)</a:t>
                </a:r>
              </a:p>
            </c:rich>
          </c:tx>
          <c:layout>
            <c:manualLayout>
              <c:xMode val="edge"/>
              <c:yMode val="edge"/>
              <c:x val="1.1399331693983774E-2"/>
              <c:y val="0.158896254102932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8012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291702</xdr:colOff>
      <xdr:row>4</xdr:row>
      <xdr:rowOff>57150</xdr:rowOff>
    </xdr:from>
    <xdr:to>
      <xdr:col>24</xdr:col>
      <xdr:colOff>243416</xdr:colOff>
      <xdr:row>24</xdr:row>
      <xdr:rowOff>137583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FACB39-6095-46A0-A0F4-9D22C1714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359835</xdr:colOff>
      <xdr:row>26</xdr:row>
      <xdr:rowOff>118001</xdr:rowOff>
    </xdr:from>
    <xdr:to>
      <xdr:col>24</xdr:col>
      <xdr:colOff>254001</xdr:colOff>
      <xdr:row>44</xdr:row>
      <xdr:rowOff>42332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77FDB9-CE1D-4A89-ABDE-841BE63F3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W52"/>
  <sheetViews>
    <sheetView tabSelected="1" topLeftCell="T34" zoomScale="90" zoomScaleNormal="90" workbookViewId="0">
      <selection activeCell="V47" sqref="V47:W47"/>
    </sheetView>
  </sheetViews>
  <sheetFormatPr defaultColWidth="14.42578125" defaultRowHeight="15.75" customHeight="1" x14ac:dyDescent="0.2"/>
  <cols>
    <col min="9" max="9" width="20.42578125" customWidth="1"/>
    <col min="16" max="16" width="17.85546875" customWidth="1"/>
    <col min="17" max="17" width="18.5703125" customWidth="1"/>
  </cols>
  <sheetData>
    <row r="3" spans="1:17" ht="12.75" x14ac:dyDescent="0.2">
      <c r="B3" s="1" t="s">
        <v>0</v>
      </c>
    </row>
    <row r="5" spans="1:17" ht="12.75" x14ac:dyDescent="0.2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N5" s="1" t="s">
        <v>3</v>
      </c>
      <c r="O5" s="1" t="s">
        <v>2</v>
      </c>
      <c r="P5" s="1" t="s">
        <v>11</v>
      </c>
      <c r="Q5" s="1" t="s">
        <v>12</v>
      </c>
    </row>
    <row r="6" spans="1:17" ht="12.75" x14ac:dyDescent="0.2">
      <c r="A6" s="1">
        <v>0.5</v>
      </c>
      <c r="B6" s="3">
        <f t="shared" ref="B6:B18" si="0">A6*1000</f>
        <v>500</v>
      </c>
      <c r="C6" s="1">
        <f t="shared" ref="C6:C18" si="1">0.01*1000</f>
        <v>10</v>
      </c>
      <c r="D6" s="1">
        <v>1170</v>
      </c>
      <c r="E6" s="3">
        <f t="shared" ref="E6:E18" si="2">SQRT(D6)</f>
        <v>34.205262752974143</v>
      </c>
      <c r="F6" s="1">
        <v>1162</v>
      </c>
      <c r="G6" s="3">
        <f t="shared" ref="G6:G17" si="3">SQRT(F6)</f>
        <v>34.08812109811862</v>
      </c>
      <c r="H6" s="3">
        <f t="shared" ref="H6:I6" si="4">D6+F6</f>
        <v>2332</v>
      </c>
      <c r="I6" s="3">
        <f t="shared" si="4"/>
        <v>68.293383851092756</v>
      </c>
      <c r="J6" s="3">
        <f t="shared" ref="J6:J18" si="5">SQRT(H6)</f>
        <v>48.290785870598548</v>
      </c>
      <c r="K6" s="3">
        <f t="shared" ref="K6" si="6">H6/120</f>
        <v>19.433333333333334</v>
      </c>
      <c r="L6" s="3">
        <f>J6/120</f>
        <v>0.40242321558832123</v>
      </c>
      <c r="N6" s="3">
        <f t="shared" ref="N6:N18" si="7">C6</f>
        <v>10</v>
      </c>
      <c r="O6" s="3">
        <f t="shared" ref="O6:O18" si="8">B6</f>
        <v>500</v>
      </c>
      <c r="P6" s="3">
        <f t="shared" ref="P6:Q6" si="9">K6</f>
        <v>19.433333333333334</v>
      </c>
      <c r="Q6" s="3">
        <f t="shared" si="9"/>
        <v>0.40242321558832123</v>
      </c>
    </row>
    <row r="7" spans="1:17" ht="12.75" x14ac:dyDescent="0.2">
      <c r="A7" s="1">
        <v>0.45</v>
      </c>
      <c r="B7" s="3">
        <f t="shared" si="0"/>
        <v>450</v>
      </c>
      <c r="C7" s="1">
        <f t="shared" si="1"/>
        <v>10</v>
      </c>
      <c r="D7" s="1">
        <v>1065</v>
      </c>
      <c r="E7" s="3">
        <f t="shared" si="2"/>
        <v>32.634337744161442</v>
      </c>
      <c r="F7" s="1">
        <v>1077</v>
      </c>
      <c r="G7" s="3">
        <f t="shared" si="3"/>
        <v>32.817678162843876</v>
      </c>
      <c r="H7" s="3">
        <f t="shared" ref="H7:I7" si="10">D7+F7</f>
        <v>2142</v>
      </c>
      <c r="I7" s="3">
        <f t="shared" si="10"/>
        <v>65.452015907005318</v>
      </c>
      <c r="J7" s="3">
        <f t="shared" si="5"/>
        <v>46.281745861624536</v>
      </c>
      <c r="K7" s="3">
        <f t="shared" ref="K7" si="11">H7/120</f>
        <v>17.850000000000001</v>
      </c>
      <c r="L7" s="3">
        <f t="shared" ref="L7:L17" si="12">J7/120</f>
        <v>0.38568121551353779</v>
      </c>
      <c r="N7" s="3">
        <f t="shared" si="7"/>
        <v>10</v>
      </c>
      <c r="O7" s="3">
        <f t="shared" si="8"/>
        <v>450</v>
      </c>
      <c r="P7" s="3">
        <f t="shared" ref="P7:Q7" si="13">K7</f>
        <v>17.850000000000001</v>
      </c>
      <c r="Q7" s="3">
        <f t="shared" si="13"/>
        <v>0.38568121551353779</v>
      </c>
    </row>
    <row r="8" spans="1:17" ht="12.75" x14ac:dyDescent="0.2">
      <c r="A8" s="1">
        <v>0.4</v>
      </c>
      <c r="B8" s="3">
        <f t="shared" si="0"/>
        <v>400</v>
      </c>
      <c r="C8" s="1">
        <f t="shared" si="1"/>
        <v>10</v>
      </c>
      <c r="D8" s="1">
        <v>969</v>
      </c>
      <c r="E8" s="3">
        <f t="shared" si="2"/>
        <v>31.128764832546761</v>
      </c>
      <c r="F8" s="1">
        <v>967</v>
      </c>
      <c r="G8" s="3">
        <f t="shared" si="3"/>
        <v>31.096623610932426</v>
      </c>
      <c r="H8" s="3">
        <f t="shared" ref="H8:I8" si="14">D8+F8</f>
        <v>1936</v>
      </c>
      <c r="I8" s="3">
        <f t="shared" si="14"/>
        <v>62.22538844347919</v>
      </c>
      <c r="J8" s="3">
        <f t="shared" si="5"/>
        <v>44</v>
      </c>
      <c r="K8" s="3">
        <f t="shared" ref="K8" si="15">H8/120</f>
        <v>16.133333333333333</v>
      </c>
      <c r="L8" s="3">
        <f t="shared" si="12"/>
        <v>0.36666666666666664</v>
      </c>
      <c r="N8" s="3">
        <f t="shared" si="7"/>
        <v>10</v>
      </c>
      <c r="O8" s="3">
        <f t="shared" si="8"/>
        <v>400</v>
      </c>
      <c r="P8" s="3">
        <f t="shared" ref="P8:Q8" si="16">K8</f>
        <v>16.133333333333333</v>
      </c>
      <c r="Q8" s="3">
        <f t="shared" si="16"/>
        <v>0.36666666666666664</v>
      </c>
    </row>
    <row r="9" spans="1:17" ht="12.75" x14ac:dyDescent="0.2">
      <c r="A9" s="1">
        <v>0.35</v>
      </c>
      <c r="B9" s="3">
        <f t="shared" si="0"/>
        <v>350</v>
      </c>
      <c r="C9" s="1">
        <f t="shared" si="1"/>
        <v>10</v>
      </c>
      <c r="D9" s="1">
        <v>0</v>
      </c>
      <c r="E9" s="3">
        <f t="shared" si="2"/>
        <v>0</v>
      </c>
      <c r="F9" s="1">
        <v>0</v>
      </c>
      <c r="G9" s="3">
        <f t="shared" si="3"/>
        <v>0</v>
      </c>
      <c r="H9" s="3">
        <f t="shared" ref="H9:I9" si="17">D9+F9</f>
        <v>0</v>
      </c>
      <c r="I9" s="3">
        <f t="shared" si="17"/>
        <v>0</v>
      </c>
      <c r="J9" s="3">
        <f t="shared" si="5"/>
        <v>0</v>
      </c>
      <c r="K9" s="3">
        <f t="shared" ref="K9" si="18">H9/120</f>
        <v>0</v>
      </c>
      <c r="L9" s="3">
        <f t="shared" si="12"/>
        <v>0</v>
      </c>
      <c r="N9" s="3">
        <f t="shared" si="7"/>
        <v>10</v>
      </c>
      <c r="O9" s="3">
        <f t="shared" si="8"/>
        <v>350</v>
      </c>
      <c r="P9" s="3">
        <f t="shared" ref="P9:Q9" si="19">K9</f>
        <v>0</v>
      </c>
      <c r="Q9" s="3">
        <f t="shared" si="19"/>
        <v>0</v>
      </c>
    </row>
    <row r="10" spans="1:17" ht="12.75" x14ac:dyDescent="0.2">
      <c r="A10" s="1">
        <v>0.38</v>
      </c>
      <c r="B10" s="3">
        <f t="shared" si="0"/>
        <v>380</v>
      </c>
      <c r="C10" s="1">
        <f t="shared" si="1"/>
        <v>10</v>
      </c>
      <c r="D10" s="1">
        <v>0</v>
      </c>
      <c r="E10" s="3">
        <f t="shared" si="2"/>
        <v>0</v>
      </c>
      <c r="F10" s="1">
        <v>0</v>
      </c>
      <c r="G10" s="3">
        <f t="shared" si="3"/>
        <v>0</v>
      </c>
      <c r="H10" s="3">
        <f t="shared" ref="H10:I10" si="20">D10+F10</f>
        <v>0</v>
      </c>
      <c r="I10" s="3">
        <f t="shared" si="20"/>
        <v>0</v>
      </c>
      <c r="J10" s="3">
        <f t="shared" si="5"/>
        <v>0</v>
      </c>
      <c r="K10" s="3">
        <f t="shared" ref="K10" si="21">H10/120</f>
        <v>0</v>
      </c>
      <c r="L10" s="3">
        <f t="shared" si="12"/>
        <v>0</v>
      </c>
      <c r="N10" s="3">
        <f t="shared" si="7"/>
        <v>10</v>
      </c>
      <c r="O10" s="3">
        <f t="shared" si="8"/>
        <v>380</v>
      </c>
      <c r="P10" s="3">
        <f t="shared" ref="P10:Q10" si="22">K10</f>
        <v>0</v>
      </c>
      <c r="Q10" s="3">
        <f t="shared" si="22"/>
        <v>0</v>
      </c>
    </row>
    <row r="11" spans="1:17" ht="12.75" x14ac:dyDescent="0.2">
      <c r="A11" s="1">
        <v>0.39</v>
      </c>
      <c r="B11" s="3">
        <f t="shared" si="0"/>
        <v>390</v>
      </c>
      <c r="C11" s="1">
        <f t="shared" si="1"/>
        <v>10</v>
      </c>
      <c r="D11" s="1">
        <v>904</v>
      </c>
      <c r="E11" s="3">
        <f t="shared" si="2"/>
        <v>30.066592756745816</v>
      </c>
      <c r="F11" s="1">
        <v>901</v>
      </c>
      <c r="G11" s="3">
        <f t="shared" si="3"/>
        <v>30.016662039607269</v>
      </c>
      <c r="H11" s="3">
        <f t="shared" ref="H11:I11" si="23">D11+F11</f>
        <v>1805</v>
      </c>
      <c r="I11" s="3">
        <f t="shared" si="23"/>
        <v>60.083254796353089</v>
      </c>
      <c r="J11" s="3">
        <f t="shared" si="5"/>
        <v>42.485291572496003</v>
      </c>
      <c r="K11" s="3">
        <f t="shared" ref="K11" si="24">H11/120</f>
        <v>15.041666666666666</v>
      </c>
      <c r="L11" s="3">
        <f t="shared" si="12"/>
        <v>0.3540440964374667</v>
      </c>
      <c r="N11" s="3">
        <f t="shared" si="7"/>
        <v>10</v>
      </c>
      <c r="O11" s="3">
        <f t="shared" si="8"/>
        <v>390</v>
      </c>
      <c r="P11" s="3">
        <f t="shared" ref="P11:Q11" si="25">K11</f>
        <v>15.041666666666666</v>
      </c>
      <c r="Q11" s="3">
        <f t="shared" si="25"/>
        <v>0.3540440964374667</v>
      </c>
    </row>
    <row r="12" spans="1:17" ht="12.75" x14ac:dyDescent="0.2">
      <c r="A12" s="1">
        <v>0.65</v>
      </c>
      <c r="B12" s="3">
        <f t="shared" si="0"/>
        <v>650</v>
      </c>
      <c r="C12" s="1">
        <f t="shared" si="1"/>
        <v>10</v>
      </c>
      <c r="D12" s="1">
        <v>1200</v>
      </c>
      <c r="E12" s="3">
        <f t="shared" si="2"/>
        <v>34.641016151377549</v>
      </c>
      <c r="F12" s="1">
        <v>1197</v>
      </c>
      <c r="G12" s="3">
        <f t="shared" si="3"/>
        <v>34.597687784012386</v>
      </c>
      <c r="H12" s="3">
        <f t="shared" ref="H12:I12" si="26">D12+F12</f>
        <v>2397</v>
      </c>
      <c r="I12" s="3">
        <f t="shared" si="26"/>
        <v>69.238703935389935</v>
      </c>
      <c r="J12" s="3">
        <f t="shared" si="5"/>
        <v>48.959166659574592</v>
      </c>
      <c r="K12" s="3">
        <f t="shared" ref="K12" si="27">H12/120</f>
        <v>19.975000000000001</v>
      </c>
      <c r="L12" s="3">
        <f t="shared" si="12"/>
        <v>0.40799305549645493</v>
      </c>
      <c r="N12" s="3">
        <f t="shared" si="7"/>
        <v>10</v>
      </c>
      <c r="O12" s="3">
        <f t="shared" si="8"/>
        <v>650</v>
      </c>
      <c r="P12" s="3">
        <f t="shared" ref="P12:Q12" si="28">K12</f>
        <v>19.975000000000001</v>
      </c>
      <c r="Q12" s="3">
        <f t="shared" si="28"/>
        <v>0.40799305549645493</v>
      </c>
    </row>
    <row r="13" spans="1:17" ht="12.75" x14ac:dyDescent="0.2">
      <c r="A13" s="1">
        <v>0.8</v>
      </c>
      <c r="B13" s="3">
        <f t="shared" si="0"/>
        <v>800</v>
      </c>
      <c r="C13" s="1">
        <f t="shared" si="1"/>
        <v>10</v>
      </c>
      <c r="D13" s="1">
        <v>1183</v>
      </c>
      <c r="E13" s="3">
        <f t="shared" si="2"/>
        <v>34.394767043839678</v>
      </c>
      <c r="F13" s="1">
        <v>1313</v>
      </c>
      <c r="G13" s="3">
        <f t="shared" si="3"/>
        <v>36.235341863986875</v>
      </c>
      <c r="H13" s="3">
        <f t="shared" ref="H13:I13" si="29">D13+F13</f>
        <v>2496</v>
      </c>
      <c r="I13" s="3">
        <f t="shared" si="29"/>
        <v>70.630108907826553</v>
      </c>
      <c r="J13" s="3">
        <f t="shared" si="5"/>
        <v>49.959983987187186</v>
      </c>
      <c r="K13" s="3">
        <f t="shared" ref="K13" si="30">H13/120</f>
        <v>20.8</v>
      </c>
      <c r="L13" s="3">
        <f t="shared" si="12"/>
        <v>0.41633319989322654</v>
      </c>
      <c r="N13" s="3">
        <f t="shared" si="7"/>
        <v>10</v>
      </c>
      <c r="O13" s="3">
        <f t="shared" si="8"/>
        <v>800</v>
      </c>
      <c r="P13" s="3">
        <f t="shared" ref="P13:Q13" si="31">K13</f>
        <v>20.8</v>
      </c>
      <c r="Q13" s="3">
        <f t="shared" si="31"/>
        <v>0.41633319989322654</v>
      </c>
    </row>
    <row r="14" spans="1:17" ht="12.75" x14ac:dyDescent="0.2">
      <c r="A14" s="1">
        <v>0.95</v>
      </c>
      <c r="B14" s="3">
        <f t="shared" si="0"/>
        <v>950</v>
      </c>
      <c r="C14" s="1">
        <f t="shared" si="1"/>
        <v>10</v>
      </c>
      <c r="D14" s="1">
        <v>1228</v>
      </c>
      <c r="E14" s="3">
        <f t="shared" si="2"/>
        <v>35.042830935870462</v>
      </c>
      <c r="F14" s="1">
        <v>1177</v>
      </c>
      <c r="G14" s="3">
        <f t="shared" si="3"/>
        <v>34.307433596816885</v>
      </c>
      <c r="H14" s="3">
        <f t="shared" ref="H14:I14" si="32">D14+F14</f>
        <v>2405</v>
      </c>
      <c r="I14" s="3">
        <f t="shared" si="32"/>
        <v>69.350264532687348</v>
      </c>
      <c r="J14" s="3">
        <f t="shared" si="5"/>
        <v>49.040799340956916</v>
      </c>
      <c r="K14" s="3">
        <f t="shared" ref="K14" si="33">H14/120</f>
        <v>20.041666666666668</v>
      </c>
      <c r="L14" s="3">
        <f t="shared" si="12"/>
        <v>0.40867332784130761</v>
      </c>
      <c r="N14" s="3">
        <f t="shared" si="7"/>
        <v>10</v>
      </c>
      <c r="O14" s="3">
        <f t="shared" si="8"/>
        <v>950</v>
      </c>
      <c r="P14" s="3">
        <f t="shared" ref="P14:Q14" si="34">K14</f>
        <v>20.041666666666668</v>
      </c>
      <c r="Q14" s="3">
        <f t="shared" si="34"/>
        <v>0.40867332784130761</v>
      </c>
    </row>
    <row r="15" spans="1:17" ht="12.75" x14ac:dyDescent="0.2">
      <c r="A15" s="1">
        <v>1.1000000000000001</v>
      </c>
      <c r="B15" s="3">
        <f t="shared" si="0"/>
        <v>1100</v>
      </c>
      <c r="C15" s="1">
        <f t="shared" si="1"/>
        <v>10</v>
      </c>
      <c r="D15" s="1">
        <v>1198</v>
      </c>
      <c r="E15" s="3">
        <f t="shared" si="2"/>
        <v>34.612136599753562</v>
      </c>
      <c r="F15" s="1">
        <v>1179</v>
      </c>
      <c r="G15" s="3">
        <f t="shared" si="3"/>
        <v>34.336569426778794</v>
      </c>
      <c r="H15" s="3">
        <f t="shared" ref="H15:I15" si="35">D15+F15</f>
        <v>2377</v>
      </c>
      <c r="I15" s="3">
        <f t="shared" si="35"/>
        <v>68.948706026532363</v>
      </c>
      <c r="J15" s="3">
        <f t="shared" si="5"/>
        <v>48.754486972995622</v>
      </c>
      <c r="K15" s="3">
        <f t="shared" ref="K15" si="36">H15/120</f>
        <v>19.808333333333334</v>
      </c>
      <c r="L15" s="3">
        <f t="shared" si="12"/>
        <v>0.40628739144163017</v>
      </c>
      <c r="N15" s="3">
        <f t="shared" si="7"/>
        <v>10</v>
      </c>
      <c r="O15" s="3">
        <f t="shared" si="8"/>
        <v>1100</v>
      </c>
      <c r="P15" s="3">
        <f t="shared" ref="P15:Q15" si="37">K15</f>
        <v>19.808333333333334</v>
      </c>
      <c r="Q15" s="3">
        <f t="shared" si="37"/>
        <v>0.40628739144163017</v>
      </c>
    </row>
    <row r="16" spans="1:17" ht="12.75" x14ac:dyDescent="0.2">
      <c r="A16" s="1">
        <v>1.25</v>
      </c>
      <c r="B16" s="3">
        <f t="shared" si="0"/>
        <v>1250</v>
      </c>
      <c r="C16" s="1">
        <f t="shared" si="1"/>
        <v>10</v>
      </c>
      <c r="D16" s="1">
        <v>1213</v>
      </c>
      <c r="E16" s="3">
        <f t="shared" si="2"/>
        <v>34.828149534535996</v>
      </c>
      <c r="F16" s="1">
        <v>1238</v>
      </c>
      <c r="G16" s="3">
        <f t="shared" si="3"/>
        <v>35.185224171518364</v>
      </c>
      <c r="H16" s="3">
        <f t="shared" ref="H16:I16" si="38">D16+F16</f>
        <v>2451</v>
      </c>
      <c r="I16" s="3">
        <f t="shared" si="38"/>
        <v>70.013373706054352</v>
      </c>
      <c r="J16" s="3">
        <f t="shared" si="5"/>
        <v>49.507575177946251</v>
      </c>
      <c r="K16" s="3">
        <f t="shared" ref="K16" si="39">H16/120</f>
        <v>20.425000000000001</v>
      </c>
      <c r="L16" s="3">
        <f t="shared" si="12"/>
        <v>0.4125631264828854</v>
      </c>
      <c r="N16" s="3">
        <f t="shared" si="7"/>
        <v>10</v>
      </c>
      <c r="O16" s="3">
        <f t="shared" si="8"/>
        <v>1250</v>
      </c>
      <c r="P16" s="3">
        <f t="shared" ref="P16:Q16" si="40">K16</f>
        <v>20.425000000000001</v>
      </c>
      <c r="Q16" s="3">
        <f t="shared" si="40"/>
        <v>0.4125631264828854</v>
      </c>
    </row>
    <row r="17" spans="1:17" ht="12.75" x14ac:dyDescent="0.2">
      <c r="A17" s="1">
        <v>1.65</v>
      </c>
      <c r="B17" s="3">
        <f t="shared" si="0"/>
        <v>1650</v>
      </c>
      <c r="C17" s="1">
        <f t="shared" si="1"/>
        <v>10</v>
      </c>
      <c r="D17" s="1">
        <v>1565</v>
      </c>
      <c r="E17" s="3">
        <f t="shared" si="2"/>
        <v>39.560080889704963</v>
      </c>
      <c r="F17" s="1">
        <v>1620</v>
      </c>
      <c r="G17" s="3">
        <f t="shared" si="3"/>
        <v>40.249223594996216</v>
      </c>
      <c r="H17" s="3">
        <f t="shared" ref="H17:I17" si="41">D17+F17</f>
        <v>3185</v>
      </c>
      <c r="I17" s="3">
        <f t="shared" si="41"/>
        <v>79.809304484701187</v>
      </c>
      <c r="J17" s="3">
        <f t="shared" si="5"/>
        <v>56.435804238089851</v>
      </c>
      <c r="K17" s="3">
        <f t="shared" ref="K17" si="42">H17/120</f>
        <v>26.541666666666668</v>
      </c>
      <c r="L17" s="3">
        <f t="shared" si="12"/>
        <v>0.47029836865074875</v>
      </c>
      <c r="N17" s="3">
        <f t="shared" si="7"/>
        <v>10</v>
      </c>
      <c r="O17" s="3">
        <f t="shared" si="8"/>
        <v>1650</v>
      </c>
      <c r="P17" s="3">
        <f t="shared" ref="P17:Q17" si="43">K17</f>
        <v>26.541666666666668</v>
      </c>
      <c r="Q17" s="3">
        <f t="shared" si="43"/>
        <v>0.47029836865074875</v>
      </c>
    </row>
    <row r="18" spans="1:17" ht="12.75" x14ac:dyDescent="0.2">
      <c r="A18" s="1">
        <v>1.78</v>
      </c>
      <c r="B18" s="3">
        <f t="shared" si="0"/>
        <v>1780</v>
      </c>
      <c r="C18" s="1">
        <f t="shared" si="1"/>
        <v>10</v>
      </c>
      <c r="D18" s="1">
        <v>3053</v>
      </c>
      <c r="E18" s="3">
        <f t="shared" si="2"/>
        <v>55.253959134165221</v>
      </c>
      <c r="F18" s="1" t="s">
        <v>13</v>
      </c>
      <c r="G18" s="1" t="s">
        <v>13</v>
      </c>
      <c r="H18" s="3">
        <f t="shared" ref="H18:I18" si="44">D18</f>
        <v>3053</v>
      </c>
      <c r="I18" s="3">
        <f t="shared" si="44"/>
        <v>55.253959134165221</v>
      </c>
      <c r="J18" s="3">
        <f t="shared" si="5"/>
        <v>55.253959134165221</v>
      </c>
      <c r="K18" s="3">
        <f t="shared" ref="K18" si="45">H18/60</f>
        <v>50.883333333333333</v>
      </c>
      <c r="L18" s="3">
        <f>J18/60</f>
        <v>0.92089931890275367</v>
      </c>
      <c r="N18" s="3">
        <f t="shared" si="7"/>
        <v>10</v>
      </c>
      <c r="O18" s="3">
        <f t="shared" si="8"/>
        <v>1780</v>
      </c>
      <c r="P18" s="3">
        <f t="shared" ref="P18:Q18" si="46">K18</f>
        <v>50.883333333333333</v>
      </c>
      <c r="Q18" s="3">
        <f t="shared" si="46"/>
        <v>0.92089931890275367</v>
      </c>
    </row>
    <row r="25" spans="1:17" ht="15.75" customHeight="1" x14ac:dyDescent="0.2">
      <c r="N25" t="s">
        <v>14</v>
      </c>
    </row>
    <row r="26" spans="1:17" ht="15.75" customHeight="1" x14ac:dyDescent="0.2">
      <c r="N26" s="7" t="s">
        <v>3</v>
      </c>
      <c r="O26" s="7" t="s">
        <v>2</v>
      </c>
      <c r="P26" s="7" t="s">
        <v>11</v>
      </c>
      <c r="Q26" s="7" t="s">
        <v>12</v>
      </c>
    </row>
    <row r="27" spans="1:17" ht="15.75" customHeight="1" x14ac:dyDescent="0.2">
      <c r="N27">
        <f>N6</f>
        <v>10</v>
      </c>
      <c r="O27">
        <f>O6</f>
        <v>500</v>
      </c>
      <c r="P27">
        <f>P6</f>
        <v>19.433333333333334</v>
      </c>
      <c r="Q27">
        <f>Q6</f>
        <v>0.40242321558832123</v>
      </c>
    </row>
    <row r="28" spans="1:17" ht="15.75" customHeight="1" x14ac:dyDescent="0.2">
      <c r="N28">
        <f>N12</f>
        <v>10</v>
      </c>
      <c r="O28">
        <f>O12</f>
        <v>650</v>
      </c>
      <c r="P28">
        <f>P12</f>
        <v>19.975000000000001</v>
      </c>
      <c r="Q28">
        <f>Q12</f>
        <v>0.40799305549645493</v>
      </c>
    </row>
    <row r="29" spans="1:17" ht="15.75" customHeight="1" x14ac:dyDescent="0.2">
      <c r="N29">
        <f t="shared" ref="N29:Q32" si="47">N13</f>
        <v>10</v>
      </c>
      <c r="O29">
        <f t="shared" si="47"/>
        <v>800</v>
      </c>
      <c r="P29">
        <f t="shared" si="47"/>
        <v>20.8</v>
      </c>
      <c r="Q29">
        <f t="shared" si="47"/>
        <v>0.41633319989322654</v>
      </c>
    </row>
    <row r="30" spans="1:17" ht="15.75" customHeight="1" x14ac:dyDescent="0.2">
      <c r="N30">
        <f t="shared" si="47"/>
        <v>10</v>
      </c>
      <c r="O30">
        <f t="shared" si="47"/>
        <v>950</v>
      </c>
      <c r="P30">
        <f t="shared" si="47"/>
        <v>20.041666666666668</v>
      </c>
      <c r="Q30">
        <f t="shared" si="47"/>
        <v>0.40867332784130761</v>
      </c>
    </row>
    <row r="31" spans="1:17" ht="15.75" customHeight="1" x14ac:dyDescent="0.2">
      <c r="N31">
        <f t="shared" si="47"/>
        <v>10</v>
      </c>
      <c r="O31">
        <f t="shared" si="47"/>
        <v>1100</v>
      </c>
      <c r="P31">
        <f t="shared" si="47"/>
        <v>19.808333333333334</v>
      </c>
      <c r="Q31">
        <f t="shared" si="47"/>
        <v>0.40628739144163017</v>
      </c>
    </row>
    <row r="32" spans="1:17" ht="15.75" customHeight="1" x14ac:dyDescent="0.2">
      <c r="N32">
        <f t="shared" si="47"/>
        <v>10</v>
      </c>
      <c r="O32">
        <f t="shared" si="47"/>
        <v>1250</v>
      </c>
      <c r="P32">
        <f t="shared" si="47"/>
        <v>20.425000000000001</v>
      </c>
      <c r="Q32">
        <f t="shared" si="47"/>
        <v>0.4125631264828854</v>
      </c>
    </row>
    <row r="35" spans="13:23" ht="15.75" customHeight="1" x14ac:dyDescent="0.2">
      <c r="N35" t="s">
        <v>15</v>
      </c>
      <c r="Q35" s="8" t="s">
        <v>25</v>
      </c>
    </row>
    <row r="36" spans="13:23" ht="15.75" customHeight="1" x14ac:dyDescent="0.2">
      <c r="Q36">
        <f>AVERAGE(P27:P32)</f>
        <v>20.080555555555556</v>
      </c>
    </row>
    <row r="37" spans="13:23" ht="15.75" customHeight="1" x14ac:dyDescent="0.2">
      <c r="N37" s="4">
        <f t="array" ref="N37:O41">LINEST(P27:P32,O27:O32,TRUE,TRUE)</f>
        <v>7.0476190476190465E-4</v>
      </c>
      <c r="O37" s="4">
        <v>19.463888888888889</v>
      </c>
      <c r="Q37">
        <f>AVERAGE(Q27:Q32)</f>
        <v>0.40904555279063765</v>
      </c>
    </row>
    <row r="38" spans="13:23" ht="15.75" customHeight="1" x14ac:dyDescent="0.2">
      <c r="N38" s="4">
        <v>7.7514022062850842E-4</v>
      </c>
      <c r="O38" s="4">
        <v>0.70671791622254454</v>
      </c>
    </row>
    <row r="39" spans="13:23" ht="15.75" customHeight="1" x14ac:dyDescent="0.2">
      <c r="N39">
        <v>0.17126871506762026</v>
      </c>
      <c r="O39">
        <v>0.48639662816900781</v>
      </c>
    </row>
    <row r="40" spans="13:23" ht="15.75" customHeight="1" x14ac:dyDescent="0.2">
      <c r="N40">
        <v>0.82665499990914382</v>
      </c>
      <c r="O40">
        <v>4</v>
      </c>
    </row>
    <row r="41" spans="13:23" ht="15.75" customHeight="1" x14ac:dyDescent="0.2">
      <c r="N41">
        <v>0.19557142857142851</v>
      </c>
      <c r="O41">
        <v>0.94632671957672021</v>
      </c>
    </row>
    <row r="45" spans="13:23" ht="15.75" customHeight="1" x14ac:dyDescent="0.2">
      <c r="N45" t="s">
        <v>16</v>
      </c>
    </row>
    <row r="46" spans="13:23" ht="15.75" customHeight="1" x14ac:dyDescent="0.2">
      <c r="M46" s="5" t="s">
        <v>2</v>
      </c>
      <c r="N46" s="6" t="s">
        <v>17</v>
      </c>
      <c r="O46" s="6" t="s">
        <v>18</v>
      </c>
      <c r="P46" s="6" t="s">
        <v>19</v>
      </c>
      <c r="Q46" s="6" t="s">
        <v>20</v>
      </c>
      <c r="R46" s="6" t="s">
        <v>21</v>
      </c>
      <c r="S46" s="6" t="s">
        <v>22</v>
      </c>
      <c r="T46" s="6" t="s">
        <v>23</v>
      </c>
      <c r="U46" s="6" t="s">
        <v>24</v>
      </c>
      <c r="V46" s="6" t="s">
        <v>29</v>
      </c>
      <c r="W46" s="6" t="s">
        <v>24</v>
      </c>
    </row>
    <row r="47" spans="13:23" ht="15.75" customHeight="1" x14ac:dyDescent="0.2">
      <c r="M47">
        <f>O27</f>
        <v>500</v>
      </c>
      <c r="N47">
        <f>N37</f>
        <v>7.0476190476190465E-4</v>
      </c>
      <c r="O47">
        <f>O37</f>
        <v>19.463888888888889</v>
      </c>
      <c r="P47">
        <f>$N$47*M47+$O$47</f>
        <v>19.81626984126984</v>
      </c>
      <c r="Q47">
        <f>P27</f>
        <v>19.433333333333334</v>
      </c>
      <c r="R47">
        <f>(Q47-P47)^2/P47</f>
        <v>7.3999986014123137E-3</v>
      </c>
      <c r="S47">
        <f>SUM(R47:R52)</f>
        <v>4.7225753442534289E-2</v>
      </c>
      <c r="T47">
        <f>4</f>
        <v>4</v>
      </c>
      <c r="U47">
        <f>S47/T47</f>
        <v>1.1806438360633572E-2</v>
      </c>
      <c r="V47">
        <v>5.5736499999999998</v>
      </c>
      <c r="W47">
        <f>V47/T47</f>
        <v>1.3934124999999999</v>
      </c>
    </row>
    <row r="48" spans="13:23" ht="15.75" customHeight="1" x14ac:dyDescent="0.2">
      <c r="M48">
        <f t="shared" ref="M48:M52" si="48">O28</f>
        <v>650</v>
      </c>
      <c r="P48">
        <f t="shared" ref="P48:P52" si="49">$N$47*M48+$O$47</f>
        <v>19.921984126984128</v>
      </c>
      <c r="Q48">
        <f t="shared" ref="Q48:Q52" si="50">P28</f>
        <v>19.975000000000001</v>
      </c>
      <c r="R48">
        <f t="shared" ref="R48:R52" si="51">(Q48-P48)^2/P48</f>
        <v>1.4108448102958523E-4</v>
      </c>
    </row>
    <row r="49" spans="13:18" ht="15.75" customHeight="1" x14ac:dyDescent="0.2">
      <c r="M49">
        <f t="shared" si="48"/>
        <v>800</v>
      </c>
      <c r="P49">
        <f t="shared" si="49"/>
        <v>20.027698412698413</v>
      </c>
      <c r="Q49">
        <f t="shared" si="50"/>
        <v>20.8</v>
      </c>
      <c r="R49">
        <f t="shared" si="51"/>
        <v>2.9781242430252347E-2</v>
      </c>
    </row>
    <row r="50" spans="13:18" ht="15.75" customHeight="1" x14ac:dyDescent="0.2">
      <c r="M50">
        <f t="shared" si="48"/>
        <v>950</v>
      </c>
      <c r="P50">
        <f t="shared" si="49"/>
        <v>20.133412698412698</v>
      </c>
      <c r="Q50">
        <f t="shared" si="50"/>
        <v>20.041666666666668</v>
      </c>
      <c r="R50">
        <f t="shared" si="51"/>
        <v>4.1807787220331634E-4</v>
      </c>
    </row>
    <row r="51" spans="13:18" ht="15.75" customHeight="1" x14ac:dyDescent="0.2">
      <c r="M51">
        <f t="shared" si="48"/>
        <v>1100</v>
      </c>
      <c r="P51">
        <f t="shared" si="49"/>
        <v>20.239126984126983</v>
      </c>
      <c r="Q51">
        <f t="shared" si="50"/>
        <v>19.808333333333334</v>
      </c>
      <c r="R51">
        <f t="shared" si="51"/>
        <v>9.1695244419222697E-3</v>
      </c>
    </row>
    <row r="52" spans="13:18" ht="15.75" customHeight="1" x14ac:dyDescent="0.2">
      <c r="M52">
        <f t="shared" si="48"/>
        <v>1250</v>
      </c>
      <c r="P52">
        <f t="shared" si="49"/>
        <v>20.344841269841268</v>
      </c>
      <c r="Q52">
        <f t="shared" si="50"/>
        <v>20.425000000000001</v>
      </c>
      <c r="R52">
        <f t="shared" si="51"/>
        <v>3.1582561571445619E-4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3"/>
  <sheetViews>
    <sheetView topLeftCell="F1" zoomScale="90" zoomScaleNormal="90" workbookViewId="0">
      <selection activeCell="H4" sqref="H4"/>
    </sheetView>
  </sheetViews>
  <sheetFormatPr defaultColWidth="14.42578125" defaultRowHeight="15.75" customHeight="1" x14ac:dyDescent="0.2"/>
  <sheetData>
    <row r="2" spans="2:11" ht="15.75" customHeight="1" x14ac:dyDescent="0.2">
      <c r="B2" s="4" t="s">
        <v>1</v>
      </c>
      <c r="C2" s="4" t="s">
        <v>2</v>
      </c>
      <c r="D2" s="4" t="s">
        <v>26</v>
      </c>
      <c r="F2" s="4" t="s">
        <v>8</v>
      </c>
      <c r="G2" s="4" t="s">
        <v>26</v>
      </c>
      <c r="H2" s="4" t="s">
        <v>28</v>
      </c>
      <c r="I2" s="4"/>
      <c r="J2" s="4" t="s">
        <v>27</v>
      </c>
      <c r="K2" s="4" t="s">
        <v>26</v>
      </c>
    </row>
    <row r="3" spans="2:11" ht="15.75" customHeight="1" x14ac:dyDescent="0.2">
      <c r="B3">
        <v>0.8</v>
      </c>
      <c r="C3">
        <v>800</v>
      </c>
      <c r="D3">
        <f>0.01*1000</f>
        <v>10</v>
      </c>
      <c r="F3">
        <v>107</v>
      </c>
      <c r="G3">
        <f>SQRT(F3)</f>
        <v>10.344080432788601</v>
      </c>
      <c r="H3">
        <v>300</v>
      </c>
      <c r="J3">
        <f>F3/H3</f>
        <v>0.35666666666666669</v>
      </c>
      <c r="K3">
        <f>G3/H3</f>
        <v>3.4480268109295338E-2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Curva de Resposta</vt:lpstr>
      <vt:lpstr>Fundo de Radiação Ambiente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</cp:lastModifiedBy>
  <dcterms:modified xsi:type="dcterms:W3CDTF">2021-10-17T16:07:15Z</dcterms:modified>
</cp:coreProperties>
</file>