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duart\Desktop\"/>
    </mc:Choice>
  </mc:AlternateContent>
  <xr:revisionPtr revIDLastSave="0" documentId="8_{7C6312D2-97E6-47EF-9AC9-E39A6EA423CE}" xr6:coauthVersionLast="45" xr6:coauthVersionMax="45" xr10:uidLastSave="{00000000-0000-0000-0000-000000000000}"/>
  <bookViews>
    <workbookView xWindow="-120" yWindow="-120" windowWidth="20730" windowHeight="11160" tabRatio="0" xr2:uid="{00000000-000D-0000-FFFF-FFFF00000000}"/>
  </bookViews>
  <sheets>
    <sheet name="lel" sheetId="1" r:id="rId1"/>
  </sheets>
  <calcPr calcId="191029"/>
</workbook>
</file>

<file path=xl/calcChain.xml><?xml version="1.0" encoding="utf-8"?>
<calcChain xmlns="http://schemas.openxmlformats.org/spreadsheetml/2006/main">
  <c r="T17" i="1" l="1"/>
  <c r="Q26" i="1"/>
  <c r="R14" i="1"/>
  <c r="Q23" i="1"/>
  <c r="L10" i="1"/>
  <c r="K10" i="1"/>
  <c r="L7" i="1"/>
  <c r="K7" i="1"/>
  <c r="Q20" i="1"/>
  <c r="Q14" i="1"/>
  <c r="E11" i="1"/>
  <c r="D11" i="1"/>
  <c r="S5" i="1"/>
  <c r="T5" i="1" l="1"/>
  <c r="Q11" i="1" l="1"/>
  <c r="R11" i="1"/>
  <c r="R17" i="1" l="1"/>
  <c r="Q17" i="1" s="1"/>
  <c r="S17" i="1" l="1"/>
  <c r="R23" i="1" l="1"/>
  <c r="R26" i="1" s="1"/>
  <c r="R20" i="1"/>
</calcChain>
</file>

<file path=xl/sharedStrings.xml><?xml version="1.0" encoding="utf-8"?>
<sst xmlns="http://schemas.openxmlformats.org/spreadsheetml/2006/main" count="51" uniqueCount="51">
  <si>
    <t>y01 (m) [fit]</t>
  </si>
  <si>
    <t>e y01(m) [fit]</t>
  </si>
  <si>
    <t>m (kg)</t>
  </si>
  <si>
    <t>Resultados</t>
  </si>
  <si>
    <t>d (m)</t>
  </si>
  <si>
    <t>a (m)</t>
  </si>
  <si>
    <t>y02 (m) [fit]</t>
  </si>
  <si>
    <t>e y02 (m) [fit]</t>
  </si>
  <si>
    <t>T (s)  [fit]</t>
  </si>
  <si>
    <t>e T (s)  [fit]</t>
  </si>
  <si>
    <t>w (rad/s)</t>
  </si>
  <si>
    <t>e w (rad/s)</t>
  </si>
  <si>
    <t>m' (kg)</t>
  </si>
  <si>
    <t xml:space="preserve">   </t>
  </si>
  <si>
    <t>lambda(1/s)[fit]</t>
  </si>
  <si>
    <t>L (m)</t>
  </si>
  <si>
    <t>G_teor (N.m^2/kg^2)</t>
  </si>
  <si>
    <t>l^2</t>
  </si>
  <si>
    <t>l</t>
  </si>
  <si>
    <t>e l</t>
  </si>
  <si>
    <t>sen (γ)</t>
  </si>
  <si>
    <t>e sen (γ)</t>
  </si>
  <si>
    <t>K (kg m^2/s)</t>
  </si>
  <si>
    <t>e K (kg m^2/s)</t>
  </si>
  <si>
    <t>e l^2</t>
  </si>
  <si>
    <t>Incertezas</t>
  </si>
  <si>
    <t>(estimada)</t>
  </si>
  <si>
    <t>(pela média)</t>
  </si>
  <si>
    <t>y02-y01 (m)</t>
  </si>
  <si>
    <t>erro(m)</t>
  </si>
  <si>
    <t>Valores Tabelados (na maioria)</t>
  </si>
  <si>
    <r>
      <rPr>
        <sz val="11"/>
        <color rgb="FF000000"/>
        <rFont val="Calibri"/>
        <family val="2"/>
      </rPr>
      <t>ρ</t>
    </r>
    <r>
      <rPr>
        <sz val="9"/>
        <color rgb="FF000000"/>
        <rFont val="Calibri"/>
        <family val="2"/>
      </rPr>
      <t>v</t>
    </r>
    <r>
      <rPr>
        <sz val="11"/>
        <color rgb="FF000000"/>
        <rFont val="Calibri"/>
        <charset val="134"/>
      </rPr>
      <t xml:space="preserve"> (kg/m^3)</t>
    </r>
  </si>
  <si>
    <r>
      <rPr>
        <sz val="11"/>
        <color rgb="FF000000"/>
        <rFont val="Calibri"/>
        <family val="2"/>
      </rPr>
      <t>ρ</t>
    </r>
    <r>
      <rPr>
        <sz val="10"/>
        <color rgb="FF000000"/>
        <rFont val="Calibri"/>
        <family val="2"/>
      </rPr>
      <t>e</t>
    </r>
    <r>
      <rPr>
        <sz val="11"/>
        <color rgb="FF000000"/>
        <rFont val="Calibri"/>
        <charset val="134"/>
      </rPr>
      <t xml:space="preserve"> (kg/m^3)</t>
    </r>
  </si>
  <si>
    <r>
      <t>R</t>
    </r>
    <r>
      <rPr>
        <sz val="10"/>
        <color rgb="FF000000"/>
        <rFont val="Calibri"/>
        <family val="2"/>
      </rPr>
      <t>v</t>
    </r>
    <r>
      <rPr>
        <sz val="11"/>
        <color rgb="FF000000"/>
        <rFont val="Calibri"/>
        <charset val="134"/>
      </rPr>
      <t xml:space="preserve"> (m)</t>
    </r>
  </si>
  <si>
    <r>
      <t>R</t>
    </r>
    <r>
      <rPr>
        <sz val="10"/>
        <color rgb="FF000000"/>
        <rFont val="Calibri"/>
        <family val="2"/>
      </rPr>
      <t>e</t>
    </r>
    <r>
      <rPr>
        <sz val="11"/>
        <color rgb="FF000000"/>
        <rFont val="Calibri"/>
        <charset val="134"/>
      </rPr>
      <t xml:space="preserve"> (m)</t>
    </r>
  </si>
  <si>
    <r>
      <t>S</t>
    </r>
    <r>
      <rPr>
        <sz val="10"/>
        <color rgb="FF000000"/>
        <rFont val="Calibri"/>
        <family val="2"/>
      </rPr>
      <t>0</t>
    </r>
    <r>
      <rPr>
        <sz val="11"/>
        <color rgb="FF000000"/>
        <rFont val="Calibri"/>
        <charset val="134"/>
      </rPr>
      <t xml:space="preserve"> (m)</t>
    </r>
  </si>
  <si>
    <r>
      <t>I</t>
    </r>
    <r>
      <rPr>
        <sz val="10"/>
        <color rgb="FF000000"/>
        <rFont val="Calibri"/>
        <family val="2"/>
      </rPr>
      <t>zz</t>
    </r>
    <r>
      <rPr>
        <sz val="11"/>
        <color rgb="FF000000"/>
        <rFont val="Calibri"/>
        <charset val="134"/>
      </rPr>
      <t xml:space="preserve"> (kg.m^2)</t>
    </r>
  </si>
  <si>
    <t>e C (N.m)</t>
  </si>
  <si>
    <t>C (N.m)</t>
  </si>
  <si>
    <t>e lambda(1/s)[fit]</t>
  </si>
  <si>
    <r>
      <t>w</t>
    </r>
    <r>
      <rPr>
        <b/>
        <sz val="9"/>
        <color rgb="FFFFFFFF"/>
        <rFont val="Arial"/>
        <family val="2"/>
      </rPr>
      <t xml:space="preserve">0 </t>
    </r>
    <r>
      <rPr>
        <b/>
        <sz val="10"/>
        <color rgb="FFFFFFFF"/>
        <rFont val="Arial"/>
        <charset val="134"/>
      </rPr>
      <t>(rad/s)</t>
    </r>
  </si>
  <si>
    <r>
      <t>e w</t>
    </r>
    <r>
      <rPr>
        <b/>
        <sz val="9"/>
        <color rgb="FFFFFFFF"/>
        <rFont val="Arial"/>
        <family val="2"/>
      </rPr>
      <t>0</t>
    </r>
    <r>
      <rPr>
        <b/>
        <sz val="10"/>
        <color rgb="FFFFFFFF"/>
        <rFont val="Arial"/>
        <charset val="134"/>
      </rPr>
      <t xml:space="preserve"> (rad/s)</t>
    </r>
  </si>
  <si>
    <r>
      <rPr>
        <b/>
        <sz val="12"/>
        <color rgb="FFFFFFFF"/>
        <rFont val="Calibri"/>
        <family val="2"/>
      </rPr>
      <t>α</t>
    </r>
    <r>
      <rPr>
        <b/>
        <sz val="12"/>
        <color rgb="FFFFFFFF"/>
        <rFont val="Arial"/>
        <family val="2"/>
      </rPr>
      <t xml:space="preserve"> </t>
    </r>
    <r>
      <rPr>
        <b/>
        <sz val="10"/>
        <color rgb="FFFFFFFF"/>
        <rFont val="Arial"/>
        <charset val="134"/>
      </rPr>
      <t>(rad)</t>
    </r>
  </si>
  <si>
    <r>
      <t>e</t>
    </r>
    <r>
      <rPr>
        <b/>
        <sz val="11"/>
        <color rgb="FFFFFFFF"/>
        <rFont val="Arial"/>
        <family val="2"/>
      </rPr>
      <t xml:space="preserve"> </t>
    </r>
    <r>
      <rPr>
        <b/>
        <sz val="11"/>
        <color rgb="FFFFFFFF"/>
        <rFont val="Calibri"/>
        <family val="2"/>
      </rPr>
      <t>α</t>
    </r>
    <r>
      <rPr>
        <b/>
        <sz val="11"/>
        <color rgb="FFFFFFFF"/>
        <rFont val="Arial"/>
        <family val="2"/>
      </rPr>
      <t xml:space="preserve"> </t>
    </r>
    <r>
      <rPr>
        <b/>
        <sz val="10"/>
        <color rgb="FFFFFFFF"/>
        <rFont val="Arial"/>
        <charset val="134"/>
      </rPr>
      <t>(rad)</t>
    </r>
  </si>
  <si>
    <t>G (N.m^2/kg^2)</t>
  </si>
  <si>
    <t>e G (N.m^2/kg^2)</t>
  </si>
  <si>
    <t>Valores finais</t>
  </si>
  <si>
    <t>Valor final (G)</t>
  </si>
  <si>
    <t>Valor "corrigido"</t>
  </si>
  <si>
    <t>Erro (N.m^2/kg^2)</t>
  </si>
  <si>
    <r>
      <t>G</t>
    </r>
    <r>
      <rPr>
        <b/>
        <sz val="8"/>
        <color theme="0"/>
        <rFont val="Arial"/>
        <family val="2"/>
      </rPr>
      <t>corr</t>
    </r>
    <r>
      <rPr>
        <b/>
        <sz val="10"/>
        <color theme="0"/>
        <rFont val="Arial"/>
        <family val="2"/>
      </rPr>
      <t xml:space="preserve"> (N.m^2/kg^2)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</si>
</sst>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E+00"/>
    <numFmt numFmtId="167" formatCode="0.0000E+00"/>
    <numFmt numFmtId="173" formatCode="0.00000E+00"/>
  </numFmts>
  <fonts count="17"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FFFF"/>
      <name val="Arial"/>
      <family val="2"/>
    </font>
    <font>
      <b/>
      <sz val="12"/>
      <color rgb="FFFFFFFF"/>
      <name val="Arial"/>
      <family val="2"/>
    </font>
    <font>
      <b/>
      <sz val="10"/>
      <color rgb="FFFFFFFF"/>
      <name val="Arial"/>
      <family val="2"/>
      <charset val="134"/>
    </font>
    <font>
      <b/>
      <sz val="11"/>
      <color rgb="FFFFFFFF"/>
      <name val="Calibri"/>
      <family val="2"/>
    </font>
    <font>
      <b/>
      <sz val="11"/>
      <color rgb="FFFFFFFF"/>
      <name val="Arial"/>
      <family val="2"/>
    </font>
    <font>
      <b/>
      <sz val="12"/>
      <color rgb="FFFFFFFF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1155CC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2" fillId="0" borderId="1" xfId="0" applyFont="1" applyBorder="1" applyAlignment="1"/>
    <xf numFmtId="11" fontId="2" fillId="0" borderId="1" xfId="0" applyNumberFormat="1" applyFont="1" applyBorder="1" applyAlignment="1"/>
    <xf numFmtId="0" fontId="2" fillId="0" borderId="1" xfId="0" applyFont="1" applyBorder="1"/>
    <xf numFmtId="11" fontId="2" fillId="0" borderId="1" xfId="0" applyNumberFormat="1" applyFont="1" applyBorder="1"/>
    <xf numFmtId="11" fontId="2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4" fillId="3" borderId="0" xfId="0" applyFont="1" applyFill="1" applyAlignment="1"/>
    <xf numFmtId="0" fontId="10" fillId="2" borderId="0" xfId="0" applyFont="1" applyFill="1" applyAlignment="1"/>
    <xf numFmtId="166" fontId="2" fillId="0" borderId="1" xfId="0" applyNumberFormat="1" applyFont="1" applyBorder="1"/>
    <xf numFmtId="167" fontId="2" fillId="0" borderId="1" xfId="0" applyNumberFormat="1" applyFont="1" applyBorder="1"/>
    <xf numFmtId="173" fontId="2" fillId="0" borderId="1" xfId="0" applyNumberFormat="1" applyFont="1" applyBorder="1"/>
    <xf numFmtId="0" fontId="14" fillId="5" borderId="0" xfId="0" applyFont="1" applyFill="1" applyAlignment="1"/>
    <xf numFmtId="0" fontId="15" fillId="5" borderId="0" xfId="0" applyFont="1" applyFill="1" applyAlignment="1"/>
    <xf numFmtId="0" fontId="1" fillId="6" borderId="0" xfId="0" applyFont="1" applyFill="1" applyAlignment="1"/>
    <xf numFmtId="0" fontId="15" fillId="7" borderId="0" xfId="0" applyFont="1" applyFill="1" applyAlignment="1"/>
    <xf numFmtId="167" fontId="0" fillId="0" borderId="0" xfId="0" applyNumberFormat="1" applyFont="1" applyAlignment="1"/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8"/>
  <sheetViews>
    <sheetView tabSelected="1" zoomScale="90" zoomScaleNormal="90" workbookViewId="0">
      <selection activeCell="L7" sqref="L7"/>
    </sheetView>
  </sheetViews>
  <sheetFormatPr defaultColWidth="14.42578125" defaultRowHeight="15.75" customHeight="1"/>
  <cols>
    <col min="17" max="17" width="16.5703125" bestFit="1" customWidth="1"/>
  </cols>
  <sheetData>
    <row r="1" spans="1:20" ht="12.75">
      <c r="A1" s="13" t="s">
        <v>30</v>
      </c>
      <c r="B1" s="14"/>
      <c r="C1" s="19" t="s">
        <v>25</v>
      </c>
      <c r="D1" s="2" t="s">
        <v>0</v>
      </c>
      <c r="E1" s="20" t="s">
        <v>1</v>
      </c>
      <c r="G1" s="3"/>
      <c r="H1" s="3"/>
    </row>
    <row r="2" spans="1:20" ht="15">
      <c r="A2" s="15" t="s">
        <v>2</v>
      </c>
      <c r="B2" s="15">
        <v>0.02</v>
      </c>
      <c r="C2" s="10"/>
      <c r="D2" s="4">
        <v>2.4761E-4</v>
      </c>
      <c r="E2" s="4">
        <v>6.9569999999999996E-6</v>
      </c>
      <c r="G2" s="3"/>
      <c r="H2" s="3"/>
      <c r="Q2" s="27" t="s">
        <v>3</v>
      </c>
    </row>
    <row r="3" spans="1:20" ht="15.75" customHeight="1">
      <c r="A3" s="15" t="s">
        <v>4</v>
      </c>
      <c r="B3" s="15">
        <v>0.05</v>
      </c>
      <c r="C3" s="9"/>
    </row>
    <row r="4" spans="1:20" ht="15.75" customHeight="1">
      <c r="A4" s="15" t="s">
        <v>5</v>
      </c>
      <c r="B4" s="15">
        <v>4.2713000000000001E-2</v>
      </c>
      <c r="C4" s="9"/>
      <c r="D4" s="2" t="s">
        <v>6</v>
      </c>
      <c r="E4" s="2" t="s">
        <v>7</v>
      </c>
      <c r="K4" s="26" t="s">
        <v>46</v>
      </c>
      <c r="Q4" s="2" t="s">
        <v>8</v>
      </c>
      <c r="R4" s="2" t="s">
        <v>9</v>
      </c>
      <c r="S4" s="1" t="s">
        <v>10</v>
      </c>
      <c r="T4" s="1" t="s">
        <v>11</v>
      </c>
    </row>
    <row r="5" spans="1:20" ht="15.75" customHeight="1">
      <c r="A5" s="15" t="s">
        <v>12</v>
      </c>
      <c r="B5" s="15">
        <v>1.4285000000000001</v>
      </c>
      <c r="C5" s="10">
        <v>1E-3</v>
      </c>
      <c r="D5" s="4">
        <v>-0.15257000000000001</v>
      </c>
      <c r="E5" s="5">
        <v>5.5739999999999998E-5</v>
      </c>
      <c r="Q5" s="4">
        <v>622.89</v>
      </c>
      <c r="R5" s="4">
        <v>0.34128999999999998</v>
      </c>
      <c r="S5" s="6">
        <f>(2*PI())/Q5</f>
        <v>1.0087150712292036E-2</v>
      </c>
      <c r="T5" s="6">
        <f>(S5/Q5)*R5</f>
        <v>5.5268886426145051E-6</v>
      </c>
    </row>
    <row r="6" spans="1:20" ht="15.75" customHeight="1">
      <c r="A6" s="18" t="s">
        <v>31</v>
      </c>
      <c r="B6" s="15">
        <v>2700</v>
      </c>
      <c r="C6" s="9" t="s">
        <v>27</v>
      </c>
      <c r="K6" s="12" t="s">
        <v>38</v>
      </c>
      <c r="L6" s="12" t="s">
        <v>37</v>
      </c>
    </row>
    <row r="7" spans="1:20" ht="15.75" customHeight="1">
      <c r="A7" s="18" t="s">
        <v>32</v>
      </c>
      <c r="B7" s="15">
        <v>12340</v>
      </c>
      <c r="C7" s="10" t="s">
        <v>13</v>
      </c>
      <c r="K7" s="24">
        <f>Q11*Q11*B12</f>
        <v>1.0412042243682513E-8</v>
      </c>
      <c r="L7" s="22">
        <f>2*Q11*B12*R11</f>
        <v>1.2408401862605857E-11</v>
      </c>
      <c r="Q7" s="2" t="s">
        <v>14</v>
      </c>
      <c r="R7" s="20" t="s">
        <v>39</v>
      </c>
    </row>
    <row r="8" spans="1:20" ht="15.75" customHeight="1">
      <c r="A8" s="18" t="s">
        <v>33</v>
      </c>
      <c r="B8" s="15">
        <v>1.25E-3</v>
      </c>
      <c r="C8" s="9"/>
      <c r="Q8" s="11">
        <v>9.1164000000000002E-4</v>
      </c>
      <c r="R8" s="11">
        <v>5.8954999999999997E-6</v>
      </c>
    </row>
    <row r="9" spans="1:20" ht="15.75" customHeight="1">
      <c r="A9" s="18" t="s">
        <v>34</v>
      </c>
      <c r="B9" s="15">
        <v>7.2870000000000001E-3</v>
      </c>
      <c r="C9" s="9"/>
      <c r="K9" s="1" t="s">
        <v>22</v>
      </c>
      <c r="L9" s="1" t="s">
        <v>23</v>
      </c>
    </row>
    <row r="10" spans="1:20" ht="15.75" customHeight="1">
      <c r="A10" s="15" t="s">
        <v>15</v>
      </c>
      <c r="B10" s="15">
        <v>4.92</v>
      </c>
      <c r="C10" s="10">
        <v>1.4999999999999999E-2</v>
      </c>
      <c r="D10" s="1" t="s">
        <v>28</v>
      </c>
      <c r="E10" s="12" t="s">
        <v>29</v>
      </c>
      <c r="K10" s="23">
        <f>2*Q8*B12</f>
        <v>1.8506292E-7</v>
      </c>
      <c r="L10" s="23">
        <f>2*B12*R8</f>
        <v>1.1967864999999999E-9</v>
      </c>
      <c r="Q10" s="12" t="s">
        <v>40</v>
      </c>
      <c r="R10" s="12" t="s">
        <v>41</v>
      </c>
    </row>
    <row r="11" spans="1:20" ht="15.75" customHeight="1">
      <c r="A11" s="18" t="s">
        <v>35</v>
      </c>
      <c r="B11" s="15">
        <v>4.65E-2</v>
      </c>
      <c r="C11" s="9" t="s">
        <v>26</v>
      </c>
      <c r="D11" s="6">
        <f>D5-D2</f>
        <v>-0.15281761000000002</v>
      </c>
      <c r="E11" s="7">
        <f>E5+E2</f>
        <v>6.2697E-5</v>
      </c>
      <c r="I11" s="3"/>
      <c r="Q11" s="6">
        <f>SQRT(Q8*Q8+S5*S5)</f>
        <v>1.0128262288373742E-2</v>
      </c>
      <c r="R11" s="7">
        <f>S5*T5/SQRT(S5*S5+Q8*Q8)+Q8*R8/SQRT(S5*S5+Q8*Q8)</f>
        <v>6.03510558748793E-6</v>
      </c>
    </row>
    <row r="12" spans="1:20" ht="15.75" customHeight="1">
      <c r="A12" s="18" t="s">
        <v>36</v>
      </c>
      <c r="B12" s="16">
        <v>1.015E-4</v>
      </c>
      <c r="C12" s="10"/>
      <c r="I12" s="3"/>
    </row>
    <row r="13" spans="1:20" ht="15.75" customHeight="1">
      <c r="A13" s="18" t="s">
        <v>16</v>
      </c>
      <c r="B13" s="17">
        <v>6.6725899999999997E-11</v>
      </c>
      <c r="C13" s="9"/>
      <c r="I13" s="3"/>
      <c r="Q13" s="21" t="s">
        <v>42</v>
      </c>
      <c r="R13" s="12" t="s">
        <v>43</v>
      </c>
    </row>
    <row r="14" spans="1:20" ht="15.75" customHeight="1">
      <c r="I14" s="3"/>
      <c r="Q14" s="6">
        <f>0.5*ABS(ATAN(D11/(B10*2)))</f>
        <v>7.7644982635782581E-3</v>
      </c>
      <c r="R14" s="7">
        <f>(E2+E5)/(4+((E5-E2)/B10)*((E5-E2)/B10))</f>
        <v>1.5674249999614756E-5</v>
      </c>
    </row>
    <row r="15" spans="1:20" ht="15.75" customHeight="1">
      <c r="I15" s="3"/>
      <c r="J15" s="3"/>
      <c r="T15" s="3"/>
    </row>
    <row r="16" spans="1:20" ht="15.75" customHeight="1">
      <c r="I16" s="3"/>
      <c r="Q16" s="1" t="s">
        <v>17</v>
      </c>
      <c r="R16" s="1" t="s">
        <v>18</v>
      </c>
      <c r="S16" s="1" t="s">
        <v>19</v>
      </c>
      <c r="T16" s="1" t="s">
        <v>24</v>
      </c>
    </row>
    <row r="17" spans="11:20" ht="15.75" customHeight="1">
      <c r="K17" s="3"/>
      <c r="Q17" s="6">
        <f>R17*R17</f>
        <v>2.1262961636780739E-3</v>
      </c>
      <c r="R17" s="6">
        <f>SQRT((B3-B3*COS(Q14))*(B3-B3*COS(Q14))+(B11-B3*SIN(Q14))*(B11-B3*SIN(Q14)))</f>
        <v>4.6111779012287891E-2</v>
      </c>
      <c r="S17" s="7">
        <f>T17/(SQRT(Q17)*2)</f>
        <v>8.4977059394289701E-6</v>
      </c>
      <c r="T17" s="7">
        <f>ABS(((B3-B3*COS(Q14))*B3*SIN(Q14)-(B11-B3*SIN(Q14))*B3*COS(Q14))*(R14/R17))</f>
        <v>7.8368867678070996E-7</v>
      </c>
    </row>
    <row r="18" spans="11:20" ht="12.75">
      <c r="K18" s="3"/>
    </row>
    <row r="19" spans="11:20" ht="15.75" customHeight="1">
      <c r="Q19" s="1" t="s">
        <v>20</v>
      </c>
      <c r="R19" s="1" t="s">
        <v>21</v>
      </c>
    </row>
    <row r="20" spans="11:20" ht="15.75" customHeight="1">
      <c r="Q20" s="6">
        <f>((B11-B3*TAN(Q14))*COS(Q14))/R17</f>
        <v>0.99996960211808705</v>
      </c>
      <c r="R20" s="7">
        <f>ABS((Q20*S17)/R17+((B3/COS(Q14)+(B11-B3*TAN(Q14))*SIN(Q14)))/R17*R14)</f>
        <v>2.0139746980620354E-4</v>
      </c>
    </row>
    <row r="22" spans="11:20" ht="15.75" customHeight="1">
      <c r="O22" s="25" t="s">
        <v>47</v>
      </c>
      <c r="Q22" s="12" t="s">
        <v>44</v>
      </c>
      <c r="R22" s="12" t="s">
        <v>45</v>
      </c>
    </row>
    <row r="23" spans="11:20" ht="12.75">
      <c r="Q23" s="23">
        <f>(Q14*K7*Q17)/(2*B3*B2*B5*Q20)</f>
        <v>6.0169449169881167E-11</v>
      </c>
      <c r="R23" s="7">
        <f>(Q23*L7)/K7 + (Q23*R14)/Q14 + (Q23*R20)/Q20 + (2*Q23*S17)/R17</f>
        <v>2.2746557729883389E-13</v>
      </c>
      <c r="S23" s="8"/>
    </row>
    <row r="24" spans="11:20" ht="12.75"/>
    <row r="25" spans="11:20" ht="12.75">
      <c r="O25" s="25" t="s">
        <v>48</v>
      </c>
      <c r="Q25" s="28" t="s">
        <v>50</v>
      </c>
      <c r="R25" s="28" t="s">
        <v>49</v>
      </c>
    </row>
    <row r="26" spans="11:20" ht="12.75">
      <c r="Q26" s="29">
        <f>Q23 / (1 - (B11*B11*B11) / (B11*B11 + (2*B3)*(2*B3))^(3/2))</f>
        <v>6.5045342234295287E-11</v>
      </c>
      <c r="R26" s="30">
        <f>R23 / (1 - (B11*B11*B11) / (B11*B11 + (2*B3)*(2*B3))^(3/2))</f>
        <v>2.4589848379948896E-13</v>
      </c>
    </row>
    <row r="27" spans="11:20" ht="12.75"/>
    <row r="28" spans="11:20" ht="12.75"/>
    <row r="29" spans="11:20" ht="12.75"/>
    <row r="30" spans="11:20" ht="12.75"/>
    <row r="31" spans="11:20" ht="12.75"/>
    <row r="32" spans="11:20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spans="11:23" ht="12.75"/>
    <row r="98" spans="11:23" ht="12.75"/>
    <row r="99" spans="11:23" ht="12.75">
      <c r="K99" s="3"/>
    </row>
    <row r="100" spans="11:23" ht="12.75">
      <c r="K100" s="3"/>
    </row>
    <row r="101" spans="11:23" ht="12.75">
      <c r="K101" s="3"/>
    </row>
    <row r="102" spans="11:23" ht="12.75"/>
    <row r="103" spans="11:23" ht="12.75"/>
    <row r="104" spans="11:23" ht="12.75"/>
    <row r="105" spans="11:23" ht="12.75"/>
    <row r="106" spans="11:23" ht="12.75">
      <c r="K106" s="3"/>
    </row>
    <row r="107" spans="11:23" ht="12.75"/>
    <row r="108" spans="11:23" ht="12.75"/>
    <row r="109" spans="11:23" ht="12.75"/>
    <row r="110" spans="11:23" ht="12.75"/>
    <row r="111" spans="11:23" ht="12.75">
      <c r="U111" s="3"/>
      <c r="V111" s="3"/>
      <c r="W111" s="3"/>
    </row>
    <row r="112" spans="11:23" ht="12.75">
      <c r="U112" s="3"/>
      <c r="V112" s="3"/>
      <c r="W112" s="3"/>
    </row>
    <row r="113" spans="22:23" ht="12.75">
      <c r="V113" s="3"/>
      <c r="W113" s="3"/>
    </row>
    <row r="114" spans="22:23" ht="12.75">
      <c r="V114" s="3"/>
      <c r="W114" s="3"/>
    </row>
    <row r="115" spans="22:23" ht="12.75">
      <c r="V115" s="3"/>
      <c r="W115" s="3"/>
    </row>
    <row r="116" spans="22:23" ht="12.75">
      <c r="V116" s="3"/>
      <c r="W116" s="3"/>
    </row>
    <row r="117" spans="22:23" ht="12.75">
      <c r="V117" s="3"/>
      <c r="W117" s="3"/>
    </row>
    <row r="118" spans="22:23" ht="12.75">
      <c r="V118" s="3"/>
      <c r="W118" s="3"/>
    </row>
    <row r="119" spans="22:23" ht="12.75"/>
    <row r="120" spans="22:23" ht="12.75"/>
    <row r="121" spans="22:23" ht="12.75"/>
    <row r="122" spans="22:23" ht="12.75"/>
    <row r="123" spans="22:23" ht="12.75"/>
    <row r="124" spans="22:23" ht="12.75"/>
    <row r="125" spans="22:23" ht="12.75"/>
    <row r="126" spans="22:23" ht="12.75"/>
    <row r="127" spans="22:23" ht="12.75"/>
    <row r="128" spans="22:23" ht="12.7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</dc:creator>
  <cp:lastModifiedBy>duart</cp:lastModifiedBy>
  <dcterms:created xsi:type="dcterms:W3CDTF">2020-10-01T07:08:33Z</dcterms:created>
  <dcterms:modified xsi:type="dcterms:W3CDTF">2020-10-03T19:20:24Z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2070-11.2.0.9684</vt:lpwstr>
  </property>
</Properties>
</file>