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fc54832_alunos_fc_ul_pt/Documents/Documents/Faculdade/Mestrado/Estatística e Investigação Operacional/2º ano/Dissertação/Python/GerarQuadros/"/>
    </mc:Choice>
  </mc:AlternateContent>
  <xr:revisionPtr revIDLastSave="16" documentId="8_{A83E96CD-6252-43BA-87C8-0BE23A0FC4E0}" xr6:coauthVersionLast="47" xr6:coauthVersionMax="47" xr10:uidLastSave="{EFA51A16-78C0-4299-9571-EB0419183D5C}"/>
  <bookViews>
    <workbookView xWindow="-120" yWindow="-120" windowWidth="29040" windowHeight="16440" xr2:uid="{7CD72FE3-452B-474F-8228-41ED8F8F9CBA}"/>
  </bookViews>
  <sheets>
    <sheet name="Multiple" sheetId="2" r:id="rId1"/>
    <sheet name="Multiple_Compactness" sheetId="4" r:id="rId2"/>
    <sheet name="Single" sheetId="1" r:id="rId3"/>
    <sheet name="Single_Compactnes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2" l="1"/>
  <c r="M23" i="2"/>
  <c r="M13" i="2"/>
  <c r="M2" i="2"/>
  <c r="M3" i="2"/>
  <c r="M4" i="2"/>
  <c r="M5" i="2"/>
  <c r="M6" i="2"/>
  <c r="M7" i="2"/>
  <c r="M8" i="2"/>
  <c r="M9" i="2"/>
  <c r="M10" i="2"/>
  <c r="M11" i="2"/>
  <c r="M12" i="2"/>
  <c r="M14" i="2"/>
  <c r="M15" i="2"/>
  <c r="M16" i="2"/>
  <c r="M17" i="2"/>
  <c r="M18" i="2"/>
  <c r="M19" i="2"/>
  <c r="M20" i="2"/>
  <c r="M21" i="2"/>
  <c r="M22" i="2"/>
  <c r="M24" i="2"/>
  <c r="M25" i="2"/>
  <c r="M26" i="2"/>
  <c r="Z3" i="4"/>
  <c r="F2" i="3"/>
  <c r="A4" i="3"/>
  <c r="A5" i="3"/>
  <c r="A2" i="3"/>
  <c r="A3" i="3"/>
  <c r="A6" i="3"/>
  <c r="A7" i="3"/>
  <c r="A10" i="3"/>
  <c r="A11" i="3"/>
  <c r="A8" i="3"/>
  <c r="A9" i="3"/>
  <c r="A12" i="3"/>
  <c r="A13" i="3"/>
  <c r="A16" i="3"/>
  <c r="A17" i="3"/>
  <c r="A14" i="3"/>
  <c r="A15" i="3"/>
  <c r="A18" i="3"/>
  <c r="A19" i="3"/>
  <c r="A20" i="3"/>
  <c r="A21" i="3"/>
  <c r="A22" i="3"/>
  <c r="A23" i="3"/>
  <c r="A24" i="3"/>
  <c r="A25" i="3"/>
  <c r="A26" i="3"/>
  <c r="A27" i="3"/>
  <c r="E4" i="3"/>
  <c r="A3" i="4"/>
  <c r="A5" i="4"/>
  <c r="E5" i="4"/>
  <c r="F5" i="4"/>
  <c r="H5" i="4"/>
  <c r="I5" i="4"/>
  <c r="K5" i="4"/>
  <c r="L5" i="4"/>
  <c r="N5" i="4"/>
  <c r="O5" i="4"/>
  <c r="Q5" i="4"/>
  <c r="R5" i="4"/>
  <c r="T5" i="4"/>
  <c r="U5" i="4"/>
  <c r="AC5" i="4"/>
  <c r="AD5" i="4"/>
  <c r="AE5" i="4"/>
  <c r="A6" i="4"/>
  <c r="E6" i="4"/>
  <c r="F6" i="4"/>
  <c r="H6" i="4"/>
  <c r="I6" i="4"/>
  <c r="K6" i="4"/>
  <c r="L6" i="4"/>
  <c r="N6" i="4"/>
  <c r="O6" i="4"/>
  <c r="Q6" i="4"/>
  <c r="R6" i="4"/>
  <c r="T6" i="4"/>
  <c r="U6" i="4"/>
  <c r="AC6" i="4"/>
  <c r="AD6" i="4"/>
  <c r="AE6" i="4"/>
  <c r="A28" i="4"/>
  <c r="A27" i="4"/>
  <c r="A26" i="4"/>
  <c r="A25" i="4"/>
  <c r="A24" i="4"/>
  <c r="A23" i="4"/>
  <c r="A22" i="4"/>
  <c r="A21" i="4"/>
  <c r="A20" i="4"/>
  <c r="A19" i="4"/>
  <c r="A16" i="4"/>
  <c r="A15" i="4"/>
  <c r="A18" i="4"/>
  <c r="A17" i="4"/>
  <c r="A14" i="4"/>
  <c r="A13" i="4"/>
  <c r="A10" i="4"/>
  <c r="A9" i="4"/>
  <c r="A12" i="4"/>
  <c r="A11" i="4"/>
  <c r="A8" i="4"/>
  <c r="A7" i="4"/>
  <c r="A4" i="4"/>
  <c r="U17" i="4"/>
  <c r="AE7" i="4"/>
  <c r="AC3" i="4"/>
  <c r="AD3" i="4"/>
  <c r="AE3" i="4"/>
  <c r="AC4" i="4"/>
  <c r="AD4" i="4"/>
  <c r="AE4" i="4"/>
  <c r="AC7" i="4"/>
  <c r="AD7" i="4"/>
  <c r="AC8" i="4"/>
  <c r="AD8" i="4"/>
  <c r="AE8" i="4"/>
  <c r="AC11" i="4"/>
  <c r="AD11" i="4"/>
  <c r="AE11" i="4"/>
  <c r="AC12" i="4"/>
  <c r="AD12" i="4"/>
  <c r="AE12" i="4"/>
  <c r="AC9" i="4"/>
  <c r="AD9" i="4"/>
  <c r="AE9" i="4"/>
  <c r="AC10" i="4"/>
  <c r="AD10" i="4"/>
  <c r="AE10" i="4"/>
  <c r="AC13" i="4"/>
  <c r="AD13" i="4"/>
  <c r="AE13" i="4"/>
  <c r="AC14" i="4"/>
  <c r="AD14" i="4"/>
  <c r="AE14" i="4"/>
  <c r="AC17" i="4"/>
  <c r="AD17" i="4"/>
  <c r="AE17" i="4"/>
  <c r="AC18" i="4"/>
  <c r="AD18" i="4"/>
  <c r="AE18" i="4"/>
  <c r="AC15" i="4"/>
  <c r="AD15" i="4"/>
  <c r="AE15" i="4"/>
  <c r="AC16" i="4"/>
  <c r="AD16" i="4"/>
  <c r="AE16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E7" i="4"/>
  <c r="E8" i="4"/>
  <c r="U3" i="4"/>
  <c r="U4" i="4"/>
  <c r="U7" i="4"/>
  <c r="U8" i="4"/>
  <c r="U11" i="4"/>
  <c r="U12" i="4"/>
  <c r="U9" i="4"/>
  <c r="U10" i="4"/>
  <c r="U13" i="4"/>
  <c r="U14" i="4"/>
  <c r="U18" i="4"/>
  <c r="U15" i="4"/>
  <c r="U16" i="4"/>
  <c r="U19" i="4"/>
  <c r="U20" i="4"/>
  <c r="U21" i="4"/>
  <c r="U22" i="4"/>
  <c r="U25" i="4"/>
  <c r="U26" i="4"/>
  <c r="U27" i="4"/>
  <c r="U28" i="4"/>
  <c r="R3" i="4"/>
  <c r="R4" i="4"/>
  <c r="R7" i="4"/>
  <c r="R8" i="4"/>
  <c r="R11" i="4"/>
  <c r="R12" i="4"/>
  <c r="R9" i="4"/>
  <c r="R10" i="4"/>
  <c r="R13" i="4"/>
  <c r="R14" i="4"/>
  <c r="R17" i="4"/>
  <c r="R18" i="4"/>
  <c r="R15" i="4"/>
  <c r="R16" i="4"/>
  <c r="R19" i="4"/>
  <c r="R20" i="4"/>
  <c r="R21" i="4"/>
  <c r="R22" i="4"/>
  <c r="R23" i="4"/>
  <c r="R24" i="4"/>
  <c r="R25" i="4"/>
  <c r="R26" i="4"/>
  <c r="R27" i="4"/>
  <c r="R28" i="4"/>
  <c r="O3" i="4"/>
  <c r="O4" i="4"/>
  <c r="O7" i="4"/>
  <c r="O8" i="4"/>
  <c r="O11" i="4"/>
  <c r="O12" i="4"/>
  <c r="O9" i="4"/>
  <c r="O10" i="4"/>
  <c r="O13" i="4"/>
  <c r="O14" i="4"/>
  <c r="O17" i="4"/>
  <c r="O18" i="4"/>
  <c r="O15" i="4"/>
  <c r="O16" i="4"/>
  <c r="O19" i="4"/>
  <c r="O20" i="4"/>
  <c r="O21" i="4"/>
  <c r="O22" i="4"/>
  <c r="O23" i="4"/>
  <c r="O24" i="4"/>
  <c r="O25" i="4"/>
  <c r="O26" i="4"/>
  <c r="O27" i="4"/>
  <c r="O28" i="4"/>
  <c r="L3" i="4"/>
  <c r="L4" i="4"/>
  <c r="L7" i="4"/>
  <c r="L8" i="4"/>
  <c r="L11" i="4"/>
  <c r="L12" i="4"/>
  <c r="L9" i="4"/>
  <c r="L10" i="4"/>
  <c r="L13" i="4"/>
  <c r="L14" i="4"/>
  <c r="L17" i="4"/>
  <c r="L18" i="4"/>
  <c r="L15" i="4"/>
  <c r="L16" i="4"/>
  <c r="L19" i="4"/>
  <c r="L20" i="4"/>
  <c r="L21" i="4"/>
  <c r="L22" i="4"/>
  <c r="L23" i="4"/>
  <c r="L24" i="4"/>
  <c r="L25" i="4"/>
  <c r="L26" i="4"/>
  <c r="L27" i="4"/>
  <c r="L28" i="4"/>
  <c r="I3" i="4"/>
  <c r="I4" i="4"/>
  <c r="I7" i="4"/>
  <c r="I8" i="4"/>
  <c r="I11" i="4"/>
  <c r="I12" i="4"/>
  <c r="I9" i="4"/>
  <c r="I10" i="4"/>
  <c r="I13" i="4"/>
  <c r="I14" i="4"/>
  <c r="I17" i="4"/>
  <c r="I18" i="4"/>
  <c r="I15" i="4"/>
  <c r="I16" i="4"/>
  <c r="I19" i="4"/>
  <c r="I20" i="4"/>
  <c r="I21" i="4"/>
  <c r="I22" i="4"/>
  <c r="I23" i="4"/>
  <c r="I24" i="4"/>
  <c r="I25" i="4"/>
  <c r="I26" i="4"/>
  <c r="I27" i="4"/>
  <c r="I28" i="4"/>
  <c r="T3" i="4"/>
  <c r="T4" i="4"/>
  <c r="T7" i="4"/>
  <c r="T8" i="4"/>
  <c r="T11" i="4"/>
  <c r="T12" i="4"/>
  <c r="T9" i="4"/>
  <c r="T10" i="4"/>
  <c r="T13" i="4"/>
  <c r="T14" i="4"/>
  <c r="T17" i="4"/>
  <c r="T18" i="4"/>
  <c r="T15" i="4"/>
  <c r="T16" i="4"/>
  <c r="T19" i="4"/>
  <c r="T20" i="4"/>
  <c r="T21" i="4"/>
  <c r="T22" i="4"/>
  <c r="T25" i="4"/>
  <c r="T26" i="4"/>
  <c r="T27" i="4"/>
  <c r="T28" i="4"/>
  <c r="Q3" i="4"/>
  <c r="Q4" i="4"/>
  <c r="Q7" i="4"/>
  <c r="Q8" i="4"/>
  <c r="Q11" i="4"/>
  <c r="Q12" i="4"/>
  <c r="Q9" i="4"/>
  <c r="Q10" i="4"/>
  <c r="Q13" i="4"/>
  <c r="Q14" i="4"/>
  <c r="Q17" i="4"/>
  <c r="Q18" i="4"/>
  <c r="Q15" i="4"/>
  <c r="Q16" i="4"/>
  <c r="Q19" i="4"/>
  <c r="Q20" i="4"/>
  <c r="Q21" i="4"/>
  <c r="Q22" i="4"/>
  <c r="Q23" i="4"/>
  <c r="Q24" i="4"/>
  <c r="Q25" i="4"/>
  <c r="Q26" i="4"/>
  <c r="Q27" i="4"/>
  <c r="Q28" i="4"/>
  <c r="N3" i="4"/>
  <c r="N4" i="4"/>
  <c r="N7" i="4"/>
  <c r="N8" i="4"/>
  <c r="N11" i="4"/>
  <c r="N12" i="4"/>
  <c r="N9" i="4"/>
  <c r="N10" i="4"/>
  <c r="N13" i="4"/>
  <c r="N14" i="4"/>
  <c r="N17" i="4"/>
  <c r="N18" i="4"/>
  <c r="N15" i="4"/>
  <c r="N16" i="4"/>
  <c r="N19" i="4"/>
  <c r="N20" i="4"/>
  <c r="N21" i="4"/>
  <c r="N22" i="4"/>
  <c r="N23" i="4"/>
  <c r="N24" i="4"/>
  <c r="N25" i="4"/>
  <c r="N26" i="4"/>
  <c r="N27" i="4"/>
  <c r="N28" i="4"/>
  <c r="K3" i="4"/>
  <c r="K4" i="4"/>
  <c r="K7" i="4"/>
  <c r="K8" i="4"/>
  <c r="K11" i="4"/>
  <c r="K12" i="4"/>
  <c r="K9" i="4"/>
  <c r="K10" i="4"/>
  <c r="K13" i="4"/>
  <c r="K14" i="4"/>
  <c r="K17" i="4"/>
  <c r="K18" i="4"/>
  <c r="K15" i="4"/>
  <c r="K16" i="4"/>
  <c r="K19" i="4"/>
  <c r="K20" i="4"/>
  <c r="K21" i="4"/>
  <c r="K22" i="4"/>
  <c r="K23" i="4"/>
  <c r="K24" i="4"/>
  <c r="K25" i="4"/>
  <c r="K26" i="4"/>
  <c r="K27" i="4"/>
  <c r="K28" i="4"/>
  <c r="H3" i="4"/>
  <c r="H4" i="4"/>
  <c r="H7" i="4"/>
  <c r="H8" i="4"/>
  <c r="H11" i="4"/>
  <c r="H12" i="4"/>
  <c r="H9" i="4"/>
  <c r="H10" i="4"/>
  <c r="H13" i="4"/>
  <c r="H14" i="4"/>
  <c r="H17" i="4"/>
  <c r="H18" i="4"/>
  <c r="H15" i="4"/>
  <c r="H16" i="4"/>
  <c r="H19" i="4"/>
  <c r="H20" i="4"/>
  <c r="H21" i="4"/>
  <c r="H22" i="4"/>
  <c r="H23" i="4"/>
  <c r="H24" i="4"/>
  <c r="H25" i="4"/>
  <c r="H26" i="4"/>
  <c r="H27" i="4"/>
  <c r="H28" i="4"/>
  <c r="F3" i="4"/>
  <c r="F4" i="4"/>
  <c r="F7" i="4"/>
  <c r="F8" i="4"/>
  <c r="F11" i="4"/>
  <c r="F12" i="4"/>
  <c r="F9" i="4"/>
  <c r="F10" i="4"/>
  <c r="F13" i="4"/>
  <c r="F14" i="4"/>
  <c r="F17" i="4"/>
  <c r="F18" i="4"/>
  <c r="F15" i="4"/>
  <c r="F16" i="4"/>
  <c r="F19" i="4"/>
  <c r="F20" i="4"/>
  <c r="F21" i="4"/>
  <c r="F22" i="4"/>
  <c r="F23" i="4"/>
  <c r="F24" i="4"/>
  <c r="F25" i="4"/>
  <c r="F26" i="4"/>
  <c r="F27" i="4"/>
  <c r="F28" i="4"/>
  <c r="E3" i="4"/>
  <c r="E4" i="4"/>
  <c r="E11" i="4"/>
  <c r="E12" i="4"/>
  <c r="E9" i="4"/>
  <c r="E10" i="4"/>
  <c r="E13" i="4"/>
  <c r="E14" i="4"/>
  <c r="E17" i="4"/>
  <c r="E18" i="4"/>
  <c r="E15" i="4"/>
  <c r="E16" i="4"/>
  <c r="E19" i="4"/>
  <c r="E20" i="4"/>
  <c r="E21" i="4"/>
  <c r="E22" i="4"/>
  <c r="E23" i="4"/>
  <c r="E24" i="4"/>
  <c r="E25" i="4"/>
  <c r="E26" i="4"/>
  <c r="E27" i="4"/>
  <c r="E28" i="4"/>
  <c r="E5" i="3"/>
  <c r="F5" i="3"/>
  <c r="E2" i="3"/>
  <c r="E3" i="3"/>
  <c r="F3" i="3"/>
  <c r="E6" i="3"/>
  <c r="F6" i="3"/>
  <c r="E7" i="3"/>
  <c r="F7" i="3"/>
  <c r="E10" i="3"/>
  <c r="F10" i="3"/>
  <c r="E11" i="3"/>
  <c r="F11" i="3"/>
  <c r="E8" i="3"/>
  <c r="F8" i="3"/>
  <c r="E9" i="3"/>
  <c r="F9" i="3"/>
  <c r="E12" i="3"/>
  <c r="F12" i="3"/>
  <c r="E13" i="3"/>
  <c r="F13" i="3"/>
  <c r="E16" i="3"/>
  <c r="F16" i="3"/>
  <c r="E17" i="3"/>
  <c r="F17" i="3"/>
  <c r="E14" i="3"/>
  <c r="F14" i="3"/>
  <c r="E15" i="3"/>
  <c r="F15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F4" i="3"/>
  <c r="M20" i="1"/>
  <c r="M21" i="1"/>
  <c r="M22" i="1"/>
  <c r="M23" i="1"/>
  <c r="M24" i="1"/>
  <c r="M25" i="1"/>
  <c r="M26" i="1"/>
  <c r="M27" i="1"/>
  <c r="M6" i="1"/>
  <c r="M7" i="1"/>
  <c r="M12" i="1"/>
  <c r="M13" i="1"/>
  <c r="M18" i="1"/>
  <c r="M19" i="1"/>
  <c r="M4" i="1"/>
  <c r="M5" i="1"/>
  <c r="M2" i="1"/>
  <c r="M3" i="1"/>
  <c r="M10" i="1"/>
  <c r="M11" i="1"/>
  <c r="M8" i="1"/>
  <c r="M9" i="1"/>
  <c r="M16" i="1"/>
  <c r="M17" i="1"/>
  <c r="M14" i="1"/>
  <c r="M15" i="1"/>
  <c r="W5" i="4" l="1"/>
  <c r="AB5" i="4"/>
  <c r="Y5" i="4"/>
  <c r="X5" i="4"/>
  <c r="Z6" i="4"/>
  <c r="W6" i="4"/>
  <c r="AA6" i="4"/>
  <c r="X6" i="4"/>
  <c r="Z5" i="4"/>
  <c r="AB6" i="4"/>
  <c r="Y6" i="4"/>
  <c r="AA5" i="4"/>
  <c r="X3" i="4"/>
  <c r="Z9" i="4"/>
  <c r="AA18" i="4"/>
  <c r="AB18" i="4"/>
  <c r="Z26" i="4"/>
  <c r="AA27" i="4"/>
  <c r="W15" i="4"/>
  <c r="AA25" i="4"/>
  <c r="AB11" i="4"/>
  <c r="Z8" i="4"/>
  <c r="Y13" i="4"/>
  <c r="Y28" i="4"/>
  <c r="Z16" i="4"/>
  <c r="W13" i="4"/>
  <c r="Z27" i="4"/>
  <c r="Y18" i="4"/>
  <c r="Z4" i="4"/>
  <c r="W25" i="4"/>
  <c r="AB25" i="4"/>
  <c r="Z24" i="4"/>
  <c r="X20" i="4"/>
  <c r="W9" i="4"/>
  <c r="W26" i="4"/>
  <c r="W3" i="4"/>
  <c r="AB15" i="4"/>
  <c r="AA11" i="4"/>
  <c r="W24" i="4"/>
  <c r="W4" i="4"/>
  <c r="AB26" i="4"/>
  <c r="AA12" i="4"/>
  <c r="X13" i="4"/>
  <c r="Z11" i="4"/>
  <c r="X10" i="4"/>
  <c r="X16" i="4"/>
  <c r="W12" i="4"/>
  <c r="Z18" i="4"/>
  <c r="X11" i="4"/>
  <c r="Z21" i="4"/>
  <c r="Z25" i="4"/>
  <c r="X23" i="4"/>
  <c r="Z17" i="4"/>
  <c r="W14" i="4"/>
  <c r="W27" i="4"/>
  <c r="Z23" i="4"/>
  <c r="W21" i="4"/>
  <c r="Z13" i="4"/>
  <c r="Z14" i="4"/>
  <c r="Y3" i="4"/>
  <c r="Z10" i="4"/>
  <c r="X22" i="4"/>
  <c r="AB8" i="4"/>
  <c r="Z28" i="4"/>
  <c r="W8" i="4"/>
  <c r="W17" i="4"/>
  <c r="Z22" i="4"/>
  <c r="Z20" i="4"/>
  <c r="AB19" i="4"/>
  <c r="AB16" i="4"/>
  <c r="AB28" i="4"/>
  <c r="AB24" i="4"/>
  <c r="W22" i="4"/>
  <c r="Y19" i="4"/>
  <c r="AB27" i="4"/>
  <c r="AA9" i="4"/>
  <c r="AA16" i="4"/>
  <c r="Y9" i="4"/>
  <c r="X9" i="4"/>
  <c r="AB23" i="4"/>
  <c r="AB14" i="4"/>
  <c r="Y25" i="4"/>
  <c r="AB4" i="4"/>
  <c r="AB10" i="4"/>
  <c r="Y23" i="4"/>
  <c r="AA10" i="4"/>
  <c r="AA19" i="4"/>
  <c r="X21" i="4"/>
  <c r="Y10" i="4"/>
  <c r="X28" i="4"/>
  <c r="X19" i="4"/>
  <c r="Z15" i="4"/>
  <c r="AB17" i="4"/>
  <c r="W10" i="4"/>
  <c r="Y12" i="4"/>
  <c r="AA8" i="4"/>
  <c r="Y20" i="4"/>
  <c r="Y27" i="4"/>
  <c r="X27" i="4"/>
  <c r="Y11" i="4"/>
  <c r="AA14" i="4"/>
  <c r="X25" i="4"/>
  <c r="W11" i="4"/>
  <c r="W18" i="4"/>
  <c r="AA28" i="4"/>
  <c r="AA26" i="4"/>
  <c r="AA15" i="4"/>
  <c r="Z12" i="4"/>
  <c r="W28" i="4"/>
  <c r="Y26" i="4"/>
  <c r="AA24" i="4"/>
  <c r="AB22" i="4"/>
  <c r="W19" i="4"/>
  <c r="Y15" i="4"/>
  <c r="AA17" i="4"/>
  <c r="X12" i="4"/>
  <c r="W20" i="4"/>
  <c r="AB7" i="4"/>
  <c r="AA21" i="4"/>
  <c r="Y14" i="4"/>
  <c r="Y21" i="4"/>
  <c r="Y4" i="4"/>
  <c r="X4" i="4"/>
  <c r="X26" i="4"/>
  <c r="AA22" i="4"/>
  <c r="X15" i="4"/>
  <c r="AB13" i="4"/>
  <c r="Y8" i="4"/>
  <c r="W23" i="4"/>
  <c r="W16" i="4"/>
  <c r="W7" i="4"/>
  <c r="AA4" i="4"/>
  <c r="Y24" i="4"/>
  <c r="AB20" i="4"/>
  <c r="Y17" i="4"/>
  <c r="AA13" i="4"/>
  <c r="X8" i="4"/>
  <c r="AB3" i="4"/>
  <c r="Y16" i="4"/>
  <c r="AB21" i="4"/>
  <c r="X18" i="4"/>
  <c r="AB12" i="4"/>
  <c r="Z19" i="4"/>
  <c r="X24" i="4"/>
  <c r="Y22" i="4"/>
  <c r="AA20" i="4"/>
  <c r="X17" i="4"/>
  <c r="AB9" i="4"/>
  <c r="AA3" i="4"/>
  <c r="AA23" i="4"/>
  <c r="X14" i="4"/>
  <c r="Z7" i="4"/>
  <c r="AA7" i="4"/>
  <c r="X7" i="4"/>
  <c r="Y7" i="4"/>
</calcChain>
</file>

<file path=xl/sharedStrings.xml><?xml version="1.0" encoding="utf-8"?>
<sst xmlns="http://schemas.openxmlformats.org/spreadsheetml/2006/main" count="550" uniqueCount="61">
  <si>
    <t>Objetivo</t>
  </si>
  <si>
    <t>Distância Máxima</t>
  </si>
  <si>
    <t>Perímetro</t>
  </si>
  <si>
    <t>Solução Inteira</t>
  </si>
  <si>
    <t>Relaxação Linear</t>
  </si>
  <si>
    <t>Dados</t>
  </si>
  <si>
    <t>Tempo (SI)</t>
  </si>
  <si>
    <t>Tempo (RL)</t>
  </si>
  <si>
    <t>Área (R1)</t>
  </si>
  <si>
    <t>Área (R2)</t>
  </si>
  <si>
    <t>Tipo</t>
  </si>
  <si>
    <t>Dataset_1 - 125 Conc</t>
  </si>
  <si>
    <t>Dataset_2 - 96 Conc</t>
  </si>
  <si>
    <t>Distritos</t>
  </si>
  <si>
    <t>Contínuo</t>
  </si>
  <si>
    <t>Discreto</t>
  </si>
  <si>
    <t>Único</t>
  </si>
  <si>
    <t>Primeiro Momento</t>
  </si>
  <si>
    <t>Segundo Momento</t>
  </si>
  <si>
    <t>Partição</t>
  </si>
  <si>
    <t>Área (R3)</t>
  </si>
  <si>
    <t>Área (R4)</t>
  </si>
  <si>
    <t>Área (R5)</t>
  </si>
  <si>
    <t>Área (R6)</t>
  </si>
  <si>
    <t>Perímetro (R1)</t>
  </si>
  <si>
    <t>Perímetro (R2)</t>
  </si>
  <si>
    <t>Perímetro (R3)</t>
  </si>
  <si>
    <t>Perímetro (R4)</t>
  </si>
  <si>
    <t>Perímetro (R5)</t>
  </si>
  <si>
    <t>Perímetro (R6)</t>
  </si>
  <si>
    <t>Distância Max (R1)</t>
  </si>
  <si>
    <t>Distância Max (R2)</t>
  </si>
  <si>
    <t>Distância Max (R3)</t>
  </si>
  <si>
    <t>Distância Max (R4)</t>
  </si>
  <si>
    <t>Distância Max (R5)</t>
  </si>
  <si>
    <t>Distância Max (R6)</t>
  </si>
  <si>
    <t>Gap Linear</t>
  </si>
  <si>
    <t>Gap Ótima</t>
  </si>
  <si>
    <t>Square_100</t>
  </si>
  <si>
    <t>Hexagon_127</t>
  </si>
  <si>
    <t>Intervalo Área</t>
  </si>
  <si>
    <t>15%-20%</t>
  </si>
  <si>
    <t>-</t>
  </si>
  <si>
    <t>Dataset_3 - 57 Conc</t>
  </si>
  <si>
    <t>Primeiro Momento Ajustado</t>
  </si>
  <si>
    <t>Segundo Momento Ajustado</t>
  </si>
  <si>
    <t>L</t>
  </si>
  <si>
    <t>U</t>
  </si>
  <si>
    <t>gamma_2</t>
  </si>
  <si>
    <t>gamma_4</t>
  </si>
  <si>
    <t>gamma_14</t>
  </si>
  <si>
    <t>R1</t>
  </si>
  <si>
    <t>R2</t>
  </si>
  <si>
    <t>R3</t>
  </si>
  <si>
    <t>R4</t>
  </si>
  <si>
    <t>R5</t>
  </si>
  <si>
    <t>R6</t>
  </si>
  <si>
    <t>Min</t>
  </si>
  <si>
    <t>Max</t>
  </si>
  <si>
    <t>Avg</t>
  </si>
  <si>
    <t>Sub-optimal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</si>
</sst>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7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0" fillId="0" borderId="4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2" fontId="4" fillId="4" borderId="1" xfId="1" applyNumberFormat="1" applyBorder="1" applyAlignment="1">
      <alignment horizontal="center" vertical="center"/>
    </xf>
    <xf numFmtId="2" fontId="4" fillId="4" borderId="0" xfId="1" applyNumberFormat="1" applyAlignment="1">
      <alignment horizontal="center" vertical="center"/>
    </xf>
    <xf numFmtId="2" fontId="4" fillId="4" borderId="6" xfId="1" applyNumberFormat="1" applyBorder="1" applyAlignment="1">
      <alignment horizontal="center" vertical="center"/>
    </xf>
    <xf numFmtId="2" fontId="4" fillId="4" borderId="0" xfId="1" applyNumberFormat="1" applyBorder="1" applyAlignment="1">
      <alignment horizontal="center" vertical="center"/>
    </xf>
    <xf numFmtId="2" fontId="4" fillId="4" borderId="1" xfId="1" applyNumberFormat="1" applyBorder="1"/>
    <xf numFmtId="2" fontId="4" fillId="4" borderId="0" xfId="1" applyNumberFormat="1" applyBorder="1"/>
    <xf numFmtId="2" fontId="4" fillId="4" borderId="6" xfId="1" applyNumberFormat="1" applyBorder="1"/>
    <xf numFmtId="2" fontId="4" fillId="4" borderId="3" xfId="1" applyNumberFormat="1" applyBorder="1" applyAlignment="1">
      <alignment horizontal="center" vertical="center"/>
    </xf>
    <xf numFmtId="2" fontId="4" fillId="4" borderId="2" xfId="1" applyNumberFormat="1" applyBorder="1" applyAlignment="1">
      <alignment horizontal="center" vertical="center"/>
    </xf>
    <xf numFmtId="2" fontId="4" fillId="4" borderId="7" xfId="1" applyNumberFormat="1" applyBorder="1" applyAlignment="1">
      <alignment horizontal="center" vertical="center"/>
    </xf>
    <xf numFmtId="2" fontId="4" fillId="4" borderId="3" xfId="1" applyNumberFormat="1" applyBorder="1"/>
    <xf numFmtId="2" fontId="4" fillId="4" borderId="2" xfId="1" applyNumberFormat="1" applyBorder="1"/>
    <xf numFmtId="2" fontId="4" fillId="4" borderId="7" xfId="1" applyNumberFormat="1" applyBorder="1"/>
    <xf numFmtId="0" fontId="4" fillId="4" borderId="0" xfId="1"/>
    <xf numFmtId="0" fontId="3" fillId="2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2" fontId="4" fillId="4" borderId="1" xfId="1" applyNumberFormat="1" applyBorder="1" applyAlignment="1">
      <alignment horizontal="center"/>
    </xf>
    <xf numFmtId="2" fontId="4" fillId="4" borderId="3" xfId="1" applyNumberFormat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5" fontId="4" fillId="4" borderId="0" xfId="1" applyNumberFormat="1" applyAlignment="1">
      <alignment horizontal="center"/>
    </xf>
    <xf numFmtId="165" fontId="4" fillId="4" borderId="2" xfId="1" applyNumberFormat="1" applyBorder="1" applyAlignment="1">
      <alignment horizontal="center"/>
    </xf>
    <xf numFmtId="2" fontId="4" fillId="4" borderId="0" xfId="1" applyNumberFormat="1" applyAlignment="1">
      <alignment horizontal="center"/>
    </xf>
    <xf numFmtId="2" fontId="4" fillId="4" borderId="2" xfId="1" applyNumberForma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outline="0">
        <left style="thin">
          <color indexed="64"/>
        </left>
      </border>
    </dxf>
    <dxf>
      <numFmt numFmtId="165" formatCode="0.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vertic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vertic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488FD0"/>
      <color rgb="FF6AA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104775</xdr:colOff>
      <xdr:row>9</xdr:row>
      <xdr:rowOff>1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EA0F06-8AE9-46B8-B4B6-338FD1286B1E}"/>
                </a:ext>
              </a:extLst>
            </xdr:cNvPr>
            <xdr:cNvSpPr txBox="1"/>
          </xdr:nvSpPr>
          <xdr:spPr>
            <a:xfrm>
              <a:off x="12896850" y="1905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=4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𝜋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EA0F06-8AE9-46B8-B4B6-338FD1286B1E}"/>
                </a:ext>
              </a:extLst>
            </xdr:cNvPr>
            <xdr:cNvSpPr txBox="1"/>
          </xdr:nvSpPr>
          <xdr:spPr>
            <a:xfrm>
              <a:off x="12896850" y="1905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𝛾_2  =4𝜋 𝐴/𝑃^2  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38100</xdr:colOff>
      <xdr:row>13</xdr:row>
      <xdr:rowOff>1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B4994-5B22-4BEF-8A08-00F9B0360379}"/>
                </a:ext>
              </a:extLst>
            </xdr:cNvPr>
            <xdr:cNvSpPr txBox="1"/>
          </xdr:nvSpPr>
          <xdr:spPr>
            <a:xfrm>
              <a:off x="12830175" y="2667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𝜋</m:t>
                        </m:r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FB4994-5B22-4BEF-8A08-00F9B0360379}"/>
                </a:ext>
              </a:extLst>
            </xdr:cNvPr>
            <xdr:cNvSpPr txBox="1"/>
          </xdr:nvSpPr>
          <xdr:spPr>
            <a:xfrm>
              <a:off x="12830175" y="2667001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𝛾_4  =4𝐴/(𝜋𝐿^2 ) 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104775</xdr:colOff>
      <xdr:row>17</xdr:row>
      <xdr:rowOff>0</xdr:rowOff>
    </xdr:from>
    <xdr:ext cx="2438400" cy="628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B7DB-E538-4A62-A0FA-4D595E600E8B}"/>
                </a:ext>
              </a:extLst>
            </xdr:cNvPr>
            <xdr:cNvSpPr txBox="1"/>
          </xdr:nvSpPr>
          <xdr:spPr>
            <a:xfrm>
              <a:off x="12896850" y="3476626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=∫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800" b="0" i="1">
                        <a:latin typeface="Cambria Math" panose="02040503050406030204" pitchFamily="18" charset="0"/>
                      </a:rPr>
                      <m:t>𝑑𝑎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5F6B7DB-E538-4A62-A0FA-4D595E600E8B}"/>
                </a:ext>
              </a:extLst>
            </xdr:cNvPr>
            <xdr:cNvSpPr txBox="1"/>
          </xdr:nvSpPr>
          <xdr:spPr>
            <a:xfrm>
              <a:off x="12896850" y="3476626"/>
              <a:ext cx="2438400" cy="6286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𝐼_𝑔=∫𝑧^2 𝑑𝑎 </a:t>
              </a:r>
              <a:endParaRPr lang="en-US" sz="1800"/>
            </a:p>
          </xdr:txBody>
        </xdr:sp>
      </mc:Fallback>
    </mc:AlternateContent>
    <xdr:clientData/>
  </xdr:oneCellAnchor>
  <xdr:oneCellAnchor>
    <xdr:from>
      <xdr:col>19</xdr:col>
      <xdr:colOff>47625</xdr:colOff>
      <xdr:row>19</xdr:row>
      <xdr:rowOff>0</xdr:rowOff>
    </xdr:from>
    <xdr:ext cx="2438400" cy="8096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CE8B57-21B8-43B2-8C13-1FBFDEF62B5E}"/>
                </a:ext>
              </a:extLst>
            </xdr:cNvPr>
            <xdr:cNvSpPr txBox="1"/>
          </xdr:nvSpPr>
          <xdr:spPr>
            <a:xfrm>
              <a:off x="12839700" y="3924301"/>
              <a:ext cx="2438400" cy="809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14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𝜋</m:t>
                        </m:r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6CE8B57-21B8-43B2-8C13-1FBFDEF62B5E}"/>
                </a:ext>
              </a:extLst>
            </xdr:cNvPr>
            <xdr:cNvSpPr txBox="1"/>
          </xdr:nvSpPr>
          <xdr:spPr>
            <a:xfrm>
              <a:off x="12839700" y="3924301"/>
              <a:ext cx="2438400" cy="8096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𝛾_14  =𝐴^2/(2𝜋𝐼_𝑔 )  </a:t>
              </a:r>
              <a:endParaRPr lang="en-US" sz="18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Resultados%20Computacionais.xlsx" TargetMode="External"/><Relationship Id="rId1" Type="http://schemas.openxmlformats.org/officeDocument/2006/relationships/externalLinkPath" Target="file:///G:\My%20Drive\Resultados%20Computacion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os_Multiple"/>
      <sheetName val="Multiple"/>
      <sheetName val="Multiple_Compactness"/>
      <sheetName val="Gráficos_SIngle"/>
      <sheetName val="Single"/>
      <sheetName val="Single_Compactnes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8BCE24-FFA8-4BDB-BDA6-0DF6D6918985}" name="Table13" displayName="Table13" ref="A1:AE27" totalsRowShown="0" headerRowDxfId="67" dataDxfId="65" headerRowBorderDxfId="66" tableBorderDxfId="64">
  <autoFilter ref="A1:AE27" xr:uid="{FFF3E63B-0E0B-4C22-8066-1E10ADBF5B8C}"/>
  <tableColumns count="31">
    <tableColumn id="1" xr3:uid="{049D652F-DDE2-4BCE-9337-00C7CA25B866}" name="Objetivo" dataDxfId="63"/>
    <tableColumn id="12" xr3:uid="{37F5FA74-E744-42A1-AF9D-FFBE770022BD}" name="Tipo" dataDxfId="62"/>
    <tableColumn id="11" xr3:uid="{54309340-1488-4822-9EFD-DEBFA8836174}" name="Distritos" dataDxfId="61"/>
    <tableColumn id="2" xr3:uid="{CEC05D2B-4B64-41D0-BA7E-564C122F92A7}" name="Dados" dataDxfId="60"/>
    <tableColumn id="7" xr3:uid="{3A53DFAA-FF5E-4486-AB2F-67CCF953CC61}" name="Intervalo Área" dataDxfId="59"/>
    <tableColumn id="14" xr3:uid="{BBF9C884-83F1-4B88-94D2-27F220818434}" name="L" dataDxfId="58"/>
    <tableColumn id="10" xr3:uid="{E19364F1-6F23-442B-9030-764ED172F672}" name="U" dataDxfId="57"/>
    <tableColumn id="3" xr3:uid="{58BF55D7-7C48-4412-8C25-7FE5942C155C}" name="Solução Inteira" dataDxfId="56"/>
    <tableColumn id="4" xr3:uid="{C03BAF25-261E-4D3C-8AD3-5FFA5613C672}" name="Tempo (SI)" dataDxfId="55"/>
    <tableColumn id="5" xr3:uid="{BB24448C-8FE0-440D-A149-DFC2C06CB84B}" name="Relaxação Linear" dataDxfId="54"/>
    <tableColumn id="6" xr3:uid="{B950042C-9CC7-450A-A41A-322D417A5AC7}" name="Tempo (RL)" dataDxfId="53"/>
    <tableColumn id="41" xr3:uid="{FD42194F-BCC5-464F-9D09-AB4A508719E8}" name="Gap Ótima" dataDxfId="52"/>
    <tableColumn id="40" xr3:uid="{9F1409D3-28AE-47E8-8A96-7087CCB3C04E}" name="Gap Linear" dataDxfId="51">
      <calculatedColumnFormula>ROUND(([1]!Table13[[#This Row],[Solução Inteira]]-_xlfn.CEILING.MATH([1]!Table13[[#This Row],[Relaxação Linear]]))/[1]!Table13[[#This Row],[Solução Inteira]]*100,2)</calculatedColumnFormula>
    </tableColumn>
    <tableColumn id="8" xr3:uid="{6C911166-EAC2-4F5D-AF90-1C27C39C3704}" name="Área (R1)" dataDxfId="50"/>
    <tableColumn id="27" xr3:uid="{44FD0F25-8857-4BCF-934B-CA8635DF2078}" name="Perímetro (R1)" dataDxfId="49"/>
    <tableColumn id="28" xr3:uid="{830FFAD6-11F5-4B2D-8E29-74A7BFD37786}" name="Distância Max (R1)" dataDxfId="48"/>
    <tableColumn id="13" xr3:uid="{F2E28D54-7F16-4EC9-994B-2DE9032BFB24}" name="Área (R2)" dataDxfId="47"/>
    <tableColumn id="30" xr3:uid="{2B647438-14FF-4AE5-878D-71EC11CC77BA}" name="Perímetro (R2)" dataDxfId="46"/>
    <tableColumn id="29" xr3:uid="{26587961-5CE6-46BC-A459-0F994E2F8175}" name="Distância Max (R2)" dataDxfId="45"/>
    <tableColumn id="16" xr3:uid="{2DB97E53-22F8-4F37-917F-BC62AE98FC7A}" name="Área (R3)" dataDxfId="44"/>
    <tableColumn id="32" xr3:uid="{DF0D7288-5A15-4370-9BF7-97D9B2C5E97D}" name="Perímetro (R3)" dataDxfId="43"/>
    <tableColumn id="31" xr3:uid="{D6D1D57C-289D-41CD-BC80-E081029BF238}" name="Distância Max (R3)" dataDxfId="42"/>
    <tableColumn id="19" xr3:uid="{A1D9D2C3-CA65-4B92-BB25-BAE67B447901}" name="Área (R4)" dataDxfId="41"/>
    <tableColumn id="34" xr3:uid="{5E3034AC-F4F7-4EB7-8826-534A94762DCE}" name="Perímetro (R4)" dataDxfId="40"/>
    <tableColumn id="33" xr3:uid="{6B4B7EDE-2CE3-4AD8-81B2-6A375458172D}" name="Distância Max (R4)" dataDxfId="39"/>
    <tableColumn id="22" xr3:uid="{38A6F669-D7A5-468E-A0F1-D85B35AE48A2}" name="Área (R5)" dataDxfId="38"/>
    <tableColumn id="36" xr3:uid="{8539854B-64A5-4255-BEBA-CC0DD2CE9BCC}" name="Perímetro (R5)" dataDxfId="37"/>
    <tableColumn id="38" xr3:uid="{3A6EBF5E-8D1F-4226-A041-A934AA0371E8}" name="Distância Max (R5)" dataDxfId="36"/>
    <tableColumn id="37" xr3:uid="{96864F05-6EB8-41AF-81A8-8B808984413C}" name="Área (R6)" dataDxfId="35"/>
    <tableColumn id="35" xr3:uid="{80F141D9-D657-451E-BA0B-ADB356354122}" name="Perímetro (R6)" dataDxfId="34"/>
    <tableColumn id="25" xr3:uid="{7951A9C8-18C0-4CF4-9DDD-B286C8968EBA}" name="Distância Max (R6)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3E63B-0E0B-4C22-8066-1E10ADBF5B8C}" name="Table1" displayName="Table1" ref="A1:P27" totalsRowShown="0" headerRowDxfId="32" dataDxfId="30" headerRowBorderDxfId="31" tableBorderDxfId="29">
  <autoFilter ref="A1:P27" xr:uid="{FFF3E63B-0E0B-4C22-8066-1E10ADBF5B8C}"/>
  <tableColumns count="16">
    <tableColumn id="1" xr3:uid="{1CA83C8E-9340-4263-BDE2-44373041A1EC}" name="Objetivo" dataDxfId="28"/>
    <tableColumn id="12" xr3:uid="{048EE974-C1A5-40BB-97C5-B3E321669D66}" name="Tipo" dataDxfId="27"/>
    <tableColumn id="11" xr3:uid="{A5F47816-7093-4222-8D0E-B5FF9E829688}" name="Distritos" dataDxfId="26"/>
    <tableColumn id="2" xr3:uid="{ACF66A66-A3F3-4C30-8BCC-55A3D8E3C3AE}" name="Dados" dataDxfId="25"/>
    <tableColumn id="9" xr3:uid="{3438734B-C7B0-4A83-9927-3FDD23FD8B96}" name="Intervalo Área" dataDxfId="24"/>
    <tableColumn id="15" xr3:uid="{E4DB42D9-5D5A-43F1-A054-0564F6E02D40}" name="L" dataDxfId="23"/>
    <tableColumn id="16" xr3:uid="{257328B1-E462-45DF-A8D9-C37E8960164B}" name="U" dataDxfId="22"/>
    <tableColumn id="3" xr3:uid="{CEB8C119-2163-4628-8BC6-15CF9C7452CB}" name="Solução Inteira" dataDxfId="21"/>
    <tableColumn id="4" xr3:uid="{58E2EB68-33C4-4D5A-BF12-81E07305E3F3}" name="Tempo (SI)" dataDxfId="20"/>
    <tableColumn id="5" xr3:uid="{FB2D886B-7B13-4C89-8488-ADBE67B54303}" name="Relaxação Linear" dataDxfId="19"/>
    <tableColumn id="6" xr3:uid="{CACB11D1-205F-41F5-9763-59D3E62C5CA5}" name="Tempo (RL)" dataDxfId="18"/>
    <tableColumn id="14" xr3:uid="{345F4DA8-F934-45A8-914F-57D7008140AA}" name="Gap Ótima" dataDxfId="17"/>
    <tableColumn id="7" xr3:uid="{5629CA9C-4F2E-44A1-A910-764F9B3191D6}" name="Gap Linear" dataDxfId="16">
      <calculatedColumnFormula>ROUND((Table1[[#This Row],[Solução Inteira]]-_xlfn.CEILING.MATH(Table1[[#This Row],[Relaxação Linear]]))/Table1[[#This Row],[Solução Inteira]]*100,2)</calculatedColumnFormula>
    </tableColumn>
    <tableColumn id="8" xr3:uid="{67818FA6-EE9C-4231-AC69-5AEDCE7875B3}" name="Área (R1)" dataDxfId="15"/>
    <tableColumn id="10" xr3:uid="{8E7F74A3-5E64-4D05-98AB-B8B1F065C3DC}" name="Perímetro (R1)" dataDxfId="14"/>
    <tableColumn id="13" xr3:uid="{477238D0-96DC-4613-8755-23ED9B3AC938}" name="Distância Max (R1)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54B3EC-16E6-4EA4-9CEF-EAE26D0D9179}" name="Table3" displayName="Table3" ref="A1:G27" totalsRowShown="0" headerRowDxfId="12" dataDxfId="10" headerRowBorderDxfId="11" tableBorderDxfId="9" totalsRowBorderDxfId="8">
  <autoFilter ref="A1:G27" xr:uid="{1B54B3EC-16E6-4EA4-9CEF-EAE26D0D9179}"/>
  <tableColumns count="7">
    <tableColumn id="1" xr3:uid="{9095DCE9-7C1C-4C12-895A-8B4B1B905472}" name="Objetivo" dataDxfId="7">
      <calculatedColumnFormula>Single!A4</calculatedColumnFormula>
    </tableColumn>
    <tableColumn id="2" xr3:uid="{56B73FB5-7B7C-4894-8F91-9835DA4D0002}" name="Tipo" dataDxfId="6"/>
    <tableColumn id="3" xr3:uid="{F795024B-280C-432F-ADFD-D887A29AAB6A}" name="Distritos" dataDxfId="5"/>
    <tableColumn id="4" xr3:uid="{A36362B0-E20C-4453-9A5F-2C84155DDD62}" name="Dados" dataDxfId="4"/>
    <tableColumn id="5" xr3:uid="{685E99CF-7CE6-42C9-B240-725BF2146FA9}" name="gamma_2" dataDxfId="3">
      <calculatedColumnFormula>4*PI()*(Single!N4)/(Single!O4^2)</calculatedColumnFormula>
    </tableColumn>
    <tableColumn id="6" xr3:uid="{A7591229-EFEB-4543-A713-247DAD8C1C38}" name="gamma_4" dataDxfId="2">
      <calculatedColumnFormula>(4*Table1[[#This Row],[Área (R1)]])/(PI()*Table1[[#This Row],[Distância Max (R1)]]^2)</calculatedColumnFormula>
    </tableColumn>
    <tableColumn id="7" xr3:uid="{0E5E203F-0265-4430-A30D-2DC7830B1050}" name="gamma_14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A3E7-1B39-41B6-93E2-AAA729F7E1FA}">
  <dimension ref="A1:AG27"/>
  <sheetViews>
    <sheetView tabSelected="1" zoomScale="75" zoomScaleNormal="75" workbookViewId="0">
      <selection activeCell="I31" sqref="I31"/>
    </sheetView>
  </sheetViews>
  <sheetFormatPr defaultRowHeight="15" x14ac:dyDescent="0.25"/>
  <cols>
    <col min="1" max="1" width="28.7109375" bestFit="1" customWidth="1"/>
    <col min="2" max="2" width="13.140625" customWidth="1"/>
    <col min="3" max="3" width="17.42578125" customWidth="1"/>
    <col min="4" max="4" width="21.7109375" customWidth="1"/>
    <col min="5" max="5" width="20" bestFit="1" customWidth="1"/>
    <col min="6" max="7" width="8.7109375" bestFit="1" customWidth="1"/>
    <col min="8" max="8" width="25.42578125" customWidth="1"/>
    <col min="9" max="9" width="20.28515625" customWidth="1"/>
    <col min="10" max="10" width="28.28515625" customWidth="1"/>
    <col min="11" max="11" width="16.140625" customWidth="1"/>
    <col min="12" max="12" width="19" customWidth="1"/>
    <col min="13" max="13" width="22.7109375" customWidth="1"/>
    <col min="14" max="14" width="15.42578125" bestFit="1" customWidth="1"/>
    <col min="15" max="15" width="20.28515625" bestFit="1" customWidth="1"/>
    <col min="16" max="16" width="23.5703125" bestFit="1" customWidth="1"/>
    <col min="17" max="17" width="15.42578125" bestFit="1" customWidth="1"/>
    <col min="18" max="18" width="20.28515625" bestFit="1" customWidth="1"/>
    <col min="19" max="19" width="23.5703125" bestFit="1" customWidth="1"/>
    <col min="20" max="20" width="15.42578125" bestFit="1" customWidth="1"/>
    <col min="21" max="21" width="20.28515625" bestFit="1" customWidth="1"/>
    <col min="22" max="22" width="23.5703125" bestFit="1" customWidth="1"/>
    <col min="23" max="23" width="15.42578125" bestFit="1" customWidth="1"/>
    <col min="24" max="24" width="20.28515625" bestFit="1" customWidth="1"/>
    <col min="25" max="25" width="23.5703125" bestFit="1" customWidth="1"/>
    <col min="26" max="26" width="15.42578125" bestFit="1" customWidth="1"/>
    <col min="27" max="27" width="20.28515625" bestFit="1" customWidth="1"/>
    <col min="28" max="28" width="23.5703125" bestFit="1" customWidth="1"/>
    <col min="29" max="29" width="15.42578125" bestFit="1" customWidth="1"/>
    <col min="30" max="30" width="20.28515625" bestFit="1" customWidth="1"/>
    <col min="31" max="31" width="23.5703125" bestFit="1" customWidth="1"/>
  </cols>
  <sheetData>
    <row r="1" spans="1:33" x14ac:dyDescent="0.25">
      <c r="A1" s="2" t="s">
        <v>0</v>
      </c>
      <c r="B1" s="2" t="s">
        <v>10</v>
      </c>
      <c r="C1" s="2" t="s">
        <v>13</v>
      </c>
      <c r="D1" s="2" t="s">
        <v>5</v>
      </c>
      <c r="E1" s="31" t="s">
        <v>40</v>
      </c>
      <c r="F1" s="31" t="s">
        <v>46</v>
      </c>
      <c r="G1" s="31" t="s">
        <v>47</v>
      </c>
      <c r="H1" s="2" t="s">
        <v>3</v>
      </c>
      <c r="I1" s="2" t="s">
        <v>6</v>
      </c>
      <c r="J1" s="2" t="s">
        <v>4</v>
      </c>
      <c r="K1" s="2" t="s">
        <v>7</v>
      </c>
      <c r="L1" s="3" t="s">
        <v>37</v>
      </c>
      <c r="M1" s="2" t="s">
        <v>36</v>
      </c>
      <c r="N1" s="3" t="s">
        <v>8</v>
      </c>
      <c r="O1" s="2" t="s">
        <v>24</v>
      </c>
      <c r="P1" s="2" t="s">
        <v>30</v>
      </c>
      <c r="Q1" s="3" t="s">
        <v>9</v>
      </c>
      <c r="R1" s="2" t="s">
        <v>25</v>
      </c>
      <c r="S1" s="2" t="s">
        <v>31</v>
      </c>
      <c r="T1" s="3" t="s">
        <v>20</v>
      </c>
      <c r="U1" s="2" t="s">
        <v>26</v>
      </c>
      <c r="V1" s="2" t="s">
        <v>32</v>
      </c>
      <c r="W1" s="3" t="s">
        <v>21</v>
      </c>
      <c r="X1" s="2" t="s">
        <v>27</v>
      </c>
      <c r="Y1" s="2" t="s">
        <v>33</v>
      </c>
      <c r="Z1" s="3" t="s">
        <v>22</v>
      </c>
      <c r="AA1" s="2" t="s">
        <v>28</v>
      </c>
      <c r="AB1" s="2" t="s">
        <v>34</v>
      </c>
      <c r="AC1" s="3" t="s">
        <v>23</v>
      </c>
      <c r="AD1" s="2" t="s">
        <v>29</v>
      </c>
      <c r="AE1" s="2" t="s">
        <v>35</v>
      </c>
      <c r="AG1" s="72" t="s">
        <v>60</v>
      </c>
    </row>
    <row r="2" spans="1:33" x14ac:dyDescent="0.25">
      <c r="A2" s="32" t="s">
        <v>17</v>
      </c>
      <c r="B2" s="32" t="s">
        <v>14</v>
      </c>
      <c r="C2" s="32" t="s">
        <v>19</v>
      </c>
      <c r="D2" s="32" t="s">
        <v>11</v>
      </c>
      <c r="E2" s="1" t="s">
        <v>41</v>
      </c>
      <c r="F2" s="12">
        <v>4726.3227563999999</v>
      </c>
      <c r="G2" s="18">
        <v>6301.7636751999999</v>
      </c>
      <c r="H2" s="33">
        <v>3300</v>
      </c>
      <c r="I2" s="12">
        <v>605.93568549999998</v>
      </c>
      <c r="J2" s="33">
        <v>1314.6162549999999</v>
      </c>
      <c r="K2" s="12">
        <v>0.1514538</v>
      </c>
      <c r="L2" s="1">
        <v>0</v>
      </c>
      <c r="M2" s="6">
        <f>ROUND(([1]!Table13[[#This Row],[Solução Inteira]]-_xlfn.CEILING.MATH([1]!Table13[[#This Row],[Relaxação Linear]]))/[1]!Table13[[#This Row],[Solução Inteira]]*100,2)</f>
        <v>55.09</v>
      </c>
      <c r="N2" s="32">
        <v>4762</v>
      </c>
      <c r="O2" s="32">
        <v>498</v>
      </c>
      <c r="P2" s="32">
        <v>98</v>
      </c>
      <c r="Q2" s="1">
        <v>6270</v>
      </c>
      <c r="R2" s="32">
        <v>674</v>
      </c>
      <c r="S2" s="6">
        <v>122</v>
      </c>
      <c r="T2" s="32">
        <v>5709</v>
      </c>
      <c r="U2" s="32">
        <v>567</v>
      </c>
      <c r="V2" s="32">
        <v>114</v>
      </c>
      <c r="W2" s="1">
        <v>4732</v>
      </c>
      <c r="X2" s="32">
        <v>466</v>
      </c>
      <c r="Y2" s="6">
        <v>103</v>
      </c>
      <c r="Z2" s="1">
        <v>4742</v>
      </c>
      <c r="AA2" s="32">
        <v>522</v>
      </c>
      <c r="AB2" s="6">
        <v>110</v>
      </c>
      <c r="AC2" s="32">
        <v>5293</v>
      </c>
      <c r="AD2" s="32">
        <v>601</v>
      </c>
      <c r="AE2" s="32">
        <v>106</v>
      </c>
    </row>
    <row r="3" spans="1:33" x14ac:dyDescent="0.25">
      <c r="A3" s="32" t="s">
        <v>18</v>
      </c>
      <c r="B3" s="32" t="s">
        <v>14</v>
      </c>
      <c r="C3" s="32" t="s">
        <v>19</v>
      </c>
      <c r="D3" s="32" t="s">
        <v>11</v>
      </c>
      <c r="E3" s="1" t="s">
        <v>41</v>
      </c>
      <c r="F3" s="12">
        <v>4726.3227563999999</v>
      </c>
      <c r="G3" s="18">
        <v>6301.7636751999999</v>
      </c>
      <c r="H3" s="33">
        <v>104959</v>
      </c>
      <c r="I3" s="12">
        <v>307.30191819999999</v>
      </c>
      <c r="J3" s="33">
        <v>16289.144389999999</v>
      </c>
      <c r="K3" s="12">
        <v>0.15454229999999999</v>
      </c>
      <c r="L3" s="1">
        <v>0</v>
      </c>
      <c r="M3" s="6">
        <f>ROUND(([1]!Table13[[#This Row],[Solução Inteira]]-_xlfn.CEILING.MATH([1]!Table13[[#This Row],[Relaxação Linear]]))/[1]!Table13[[#This Row],[Solução Inteira]]*100,2)</f>
        <v>79.17</v>
      </c>
      <c r="N3" s="32">
        <v>4729</v>
      </c>
      <c r="O3" s="32">
        <v>568</v>
      </c>
      <c r="P3" s="32">
        <v>113</v>
      </c>
      <c r="Q3" s="1">
        <v>4860</v>
      </c>
      <c r="R3" s="32">
        <v>512</v>
      </c>
      <c r="S3" s="6">
        <v>108</v>
      </c>
      <c r="T3" s="32">
        <v>6270</v>
      </c>
      <c r="U3" s="32">
        <v>674</v>
      </c>
      <c r="V3" s="32">
        <v>122</v>
      </c>
      <c r="W3" s="1">
        <v>5662</v>
      </c>
      <c r="X3" s="32">
        <v>537</v>
      </c>
      <c r="Y3" s="6">
        <v>111</v>
      </c>
      <c r="Z3" s="1">
        <v>4793</v>
      </c>
      <c r="AA3" s="32">
        <v>505</v>
      </c>
      <c r="AB3" s="6">
        <v>108</v>
      </c>
      <c r="AC3" s="32">
        <v>5194</v>
      </c>
      <c r="AD3" s="32">
        <v>672</v>
      </c>
      <c r="AE3" s="32">
        <v>110</v>
      </c>
    </row>
    <row r="4" spans="1:33" x14ac:dyDescent="0.25">
      <c r="A4" s="32" t="s">
        <v>44</v>
      </c>
      <c r="B4" s="32" t="s">
        <v>14</v>
      </c>
      <c r="C4" s="32" t="s">
        <v>19</v>
      </c>
      <c r="D4" s="32" t="s">
        <v>11</v>
      </c>
      <c r="E4" s="4" t="s">
        <v>41</v>
      </c>
      <c r="F4" s="16">
        <v>4726.3227563999999</v>
      </c>
      <c r="G4" s="17">
        <v>6301.7636751999999</v>
      </c>
      <c r="H4" s="33">
        <v>870920</v>
      </c>
      <c r="I4" s="12">
        <v>3817.6307839999999</v>
      </c>
      <c r="J4" s="33">
        <v>391110.90289999999</v>
      </c>
      <c r="K4" s="12">
        <v>0.14978379999999999</v>
      </c>
      <c r="L4" s="1">
        <v>0</v>
      </c>
      <c r="M4" s="6">
        <f>ROUND(([1]!Table13[[#This Row],[Solução Inteira]]-_xlfn.CEILING.MATH([1]!Table13[[#This Row],[Relaxação Linear]]))/[1]!Table13[[#This Row],[Solução Inteira]]*100,2)</f>
        <v>60.15</v>
      </c>
      <c r="N4" s="32">
        <v>5396</v>
      </c>
      <c r="O4" s="32">
        <v>470</v>
      </c>
      <c r="P4" s="32">
        <v>110</v>
      </c>
      <c r="Q4" s="4">
        <v>6276</v>
      </c>
      <c r="R4" s="9">
        <v>556</v>
      </c>
      <c r="S4" s="5">
        <v>114</v>
      </c>
      <c r="T4" s="32">
        <v>4775</v>
      </c>
      <c r="U4" s="32">
        <v>551</v>
      </c>
      <c r="V4" s="32">
        <v>104</v>
      </c>
      <c r="W4" s="4">
        <v>4860</v>
      </c>
      <c r="X4" s="9">
        <v>512</v>
      </c>
      <c r="Y4" s="5">
        <v>108</v>
      </c>
      <c r="Z4" s="4">
        <v>5353</v>
      </c>
      <c r="AA4" s="9">
        <v>587</v>
      </c>
      <c r="AB4" s="5">
        <v>110</v>
      </c>
      <c r="AC4" s="32">
        <v>4848</v>
      </c>
      <c r="AD4" s="32">
        <v>500</v>
      </c>
      <c r="AE4" s="32">
        <v>98</v>
      </c>
    </row>
    <row r="5" spans="1:33" x14ac:dyDescent="0.25">
      <c r="A5" s="32" t="s">
        <v>45</v>
      </c>
      <c r="B5" s="32" t="s">
        <v>14</v>
      </c>
      <c r="C5" s="32" t="s">
        <v>19</v>
      </c>
      <c r="D5" s="32" t="s">
        <v>11</v>
      </c>
      <c r="E5" s="1" t="s">
        <v>41</v>
      </c>
      <c r="F5" s="12">
        <v>4726.3227563999999</v>
      </c>
      <c r="G5" s="18">
        <v>6301.7636751999999</v>
      </c>
      <c r="H5" s="33">
        <v>27808352</v>
      </c>
      <c r="I5" s="12">
        <v>524.98658479999995</v>
      </c>
      <c r="J5" s="33">
        <v>5793232.3370000003</v>
      </c>
      <c r="K5" s="12">
        <v>0.15526690000000001</v>
      </c>
      <c r="L5" s="1">
        <v>0</v>
      </c>
      <c r="M5" s="6">
        <f>ROUND(([1]!Table13[[#This Row],[Solução Inteira]]-_xlfn.CEILING.MATH([1]!Table13[[#This Row],[Relaxação Linear]]))/[1]!Table13[[#This Row],[Solução Inteira]]*100,2)</f>
        <v>84.48</v>
      </c>
      <c r="N5" s="32">
        <v>5396</v>
      </c>
      <c r="O5" s="32">
        <v>470</v>
      </c>
      <c r="P5" s="32">
        <v>110</v>
      </c>
      <c r="Q5" s="1">
        <v>6276</v>
      </c>
      <c r="R5" s="32">
        <v>556</v>
      </c>
      <c r="S5" s="6">
        <v>114</v>
      </c>
      <c r="T5" s="32">
        <v>4775</v>
      </c>
      <c r="U5" s="32">
        <v>551</v>
      </c>
      <c r="V5" s="32">
        <v>104</v>
      </c>
      <c r="W5" s="1">
        <v>4860</v>
      </c>
      <c r="X5" s="32">
        <v>512</v>
      </c>
      <c r="Y5" s="6">
        <v>108</v>
      </c>
      <c r="Z5" s="1">
        <v>5353</v>
      </c>
      <c r="AA5" s="32">
        <v>587</v>
      </c>
      <c r="AB5" s="6">
        <v>110</v>
      </c>
      <c r="AC5" s="32">
        <v>4848</v>
      </c>
      <c r="AD5" s="32">
        <v>500</v>
      </c>
      <c r="AE5" s="32">
        <v>98</v>
      </c>
    </row>
    <row r="6" spans="1:33" x14ac:dyDescent="0.25">
      <c r="A6" s="32" t="s">
        <v>1</v>
      </c>
      <c r="B6" s="32" t="s">
        <v>14</v>
      </c>
      <c r="C6" s="32" t="s">
        <v>19</v>
      </c>
      <c r="D6" s="32" t="s">
        <v>11</v>
      </c>
      <c r="E6" s="1" t="s">
        <v>41</v>
      </c>
      <c r="F6" s="12">
        <v>4726.3227563999999</v>
      </c>
      <c r="G6" s="18">
        <v>6301.7636751999999</v>
      </c>
      <c r="H6" s="82">
        <v>831</v>
      </c>
      <c r="I6" s="12">
        <v>10019.70874</v>
      </c>
      <c r="J6" s="33">
        <v>27</v>
      </c>
      <c r="K6" s="12">
        <v>29.812271899999999</v>
      </c>
      <c r="L6" s="78">
        <v>71.358000000000004</v>
      </c>
      <c r="M6" s="6">
        <f>ROUND(([1]!Table13[[#This Row],[Solução Inteira]]-_xlfn.CEILING.MATH([1]!Table13[[#This Row],[Relaxação Linear]]))/[1]!Table13[[#This Row],[Solução Inteira]]*100,2)</f>
        <v>96.75</v>
      </c>
      <c r="N6" s="32">
        <v>4875</v>
      </c>
      <c r="O6" s="32">
        <v>799</v>
      </c>
      <c r="P6" s="32">
        <v>99</v>
      </c>
      <c r="Q6" s="1">
        <v>6229</v>
      </c>
      <c r="R6" s="32">
        <v>1318</v>
      </c>
      <c r="S6" s="6">
        <v>219</v>
      </c>
      <c r="T6" s="32">
        <v>4752</v>
      </c>
      <c r="U6" s="32">
        <v>938</v>
      </c>
      <c r="V6" s="32">
        <v>110</v>
      </c>
      <c r="W6" s="1">
        <v>5763</v>
      </c>
      <c r="X6" s="32">
        <v>1088</v>
      </c>
      <c r="Y6" s="6">
        <v>157</v>
      </c>
      <c r="Z6" s="1">
        <v>5149</v>
      </c>
      <c r="AA6" s="32">
        <v>992</v>
      </c>
      <c r="AB6" s="6">
        <v>125</v>
      </c>
      <c r="AC6" s="32">
        <v>4740</v>
      </c>
      <c r="AD6" s="32">
        <v>973</v>
      </c>
      <c r="AE6" s="32">
        <v>121</v>
      </c>
    </row>
    <row r="7" spans="1:33" x14ac:dyDescent="0.25">
      <c r="A7" s="10" t="s">
        <v>2</v>
      </c>
      <c r="B7" s="10" t="s">
        <v>14</v>
      </c>
      <c r="C7" s="10" t="s">
        <v>19</v>
      </c>
      <c r="D7" s="10" t="s">
        <v>11</v>
      </c>
      <c r="E7" s="7" t="s">
        <v>41</v>
      </c>
      <c r="F7" s="19">
        <v>4726.3227563999999</v>
      </c>
      <c r="G7" s="20">
        <v>6301.7636751999999</v>
      </c>
      <c r="H7" s="82">
        <v>3100</v>
      </c>
      <c r="I7" s="12">
        <v>10002.578390000001</v>
      </c>
      <c r="J7" s="33">
        <v>1732.8790799999999</v>
      </c>
      <c r="K7" s="12">
        <v>7.4753562999999996</v>
      </c>
      <c r="L7" s="78">
        <v>38.6815</v>
      </c>
      <c r="M7" s="6">
        <f>ROUND(([1]!Table13[[#This Row],[Solução Inteira]]-_xlfn.CEILING.MATH([1]!Table13[[#This Row],[Relaxação Linear]]))/[1]!Table13[[#This Row],[Solução Inteira]]*100,2)</f>
        <v>44.1</v>
      </c>
      <c r="N7" s="32">
        <v>4767</v>
      </c>
      <c r="O7" s="32">
        <v>523</v>
      </c>
      <c r="P7" s="32">
        <v>103</v>
      </c>
      <c r="Q7" s="1">
        <v>4884</v>
      </c>
      <c r="R7" s="32">
        <v>557</v>
      </c>
      <c r="S7" s="6">
        <v>208</v>
      </c>
      <c r="T7" s="32">
        <v>5417</v>
      </c>
      <c r="U7" s="32">
        <v>494</v>
      </c>
      <c r="V7" s="32">
        <v>212</v>
      </c>
      <c r="W7" s="1">
        <v>6077</v>
      </c>
      <c r="X7" s="32">
        <v>574</v>
      </c>
      <c r="Y7" s="6">
        <v>154</v>
      </c>
      <c r="Z7" s="1">
        <v>5600</v>
      </c>
      <c r="AA7" s="32">
        <v>456</v>
      </c>
      <c r="AB7" s="6">
        <v>121</v>
      </c>
      <c r="AC7" s="32">
        <v>4763</v>
      </c>
      <c r="AD7" s="32">
        <v>496</v>
      </c>
      <c r="AE7" s="32">
        <v>114</v>
      </c>
    </row>
    <row r="8" spans="1:33" x14ac:dyDescent="0.25">
      <c r="A8" s="1" t="s">
        <v>17</v>
      </c>
      <c r="B8" s="32" t="s">
        <v>14</v>
      </c>
      <c r="C8" s="32" t="s">
        <v>19</v>
      </c>
      <c r="D8" s="32" t="s">
        <v>12</v>
      </c>
      <c r="E8" s="1" t="s">
        <v>41</v>
      </c>
      <c r="F8" s="12">
        <v>4453.4724845249903</v>
      </c>
      <c r="G8" s="18">
        <v>5937.9633126999997</v>
      </c>
      <c r="H8" s="33">
        <v>2448</v>
      </c>
      <c r="I8" s="12">
        <v>39.565505199999997</v>
      </c>
      <c r="J8" s="33">
        <v>1080.805906</v>
      </c>
      <c r="K8" s="12">
        <v>8.3880200000000002E-2</v>
      </c>
      <c r="L8" s="1">
        <v>0</v>
      </c>
      <c r="M8" s="18">
        <f>ROUND(([1]!Table13[[#This Row],[Solução Inteira]]-_xlfn.CEILING.MATH([1]!Table13[[#This Row],[Relaxação Linear]]))/[1]!Table13[[#This Row],[Solução Inteira]]*100,2)</f>
        <v>48.06</v>
      </c>
      <c r="N8" s="32">
        <v>5499</v>
      </c>
      <c r="O8" s="32">
        <v>589</v>
      </c>
      <c r="P8" s="32">
        <v>116</v>
      </c>
      <c r="Q8" s="1">
        <v>4868</v>
      </c>
      <c r="R8" s="32">
        <v>589</v>
      </c>
      <c r="S8" s="6">
        <v>104</v>
      </c>
      <c r="T8" s="32">
        <v>5171</v>
      </c>
      <c r="U8" s="32">
        <v>622</v>
      </c>
      <c r="V8" s="32">
        <v>139</v>
      </c>
      <c r="W8" s="1">
        <v>4950</v>
      </c>
      <c r="X8" s="32">
        <v>519</v>
      </c>
      <c r="Y8" s="6">
        <v>108</v>
      </c>
      <c r="Z8" s="1">
        <v>4664</v>
      </c>
      <c r="AA8" s="32">
        <v>420</v>
      </c>
      <c r="AB8" s="6">
        <v>109</v>
      </c>
      <c r="AC8" s="32">
        <v>4537</v>
      </c>
      <c r="AD8" s="32">
        <v>530</v>
      </c>
      <c r="AE8" s="6">
        <v>108</v>
      </c>
    </row>
    <row r="9" spans="1:33" x14ac:dyDescent="0.25">
      <c r="A9" s="1" t="s">
        <v>18</v>
      </c>
      <c r="B9" s="32" t="s">
        <v>14</v>
      </c>
      <c r="C9" s="32" t="s">
        <v>19</v>
      </c>
      <c r="D9" s="32" t="s">
        <v>12</v>
      </c>
      <c r="E9" s="1" t="s">
        <v>41</v>
      </c>
      <c r="F9" s="12">
        <v>4453.4724845249903</v>
      </c>
      <c r="G9" s="18">
        <v>5937.9633126999997</v>
      </c>
      <c r="H9" s="33">
        <v>76366</v>
      </c>
      <c r="I9" s="12">
        <v>11.837767100000001</v>
      </c>
      <c r="J9" s="33">
        <v>14961.873009999999</v>
      </c>
      <c r="K9" s="12">
        <v>9.0125999999999998E-2</v>
      </c>
      <c r="L9" s="1">
        <v>0</v>
      </c>
      <c r="M9" s="18">
        <f>ROUND(([1]!Table13[[#This Row],[Solução Inteira]]-_xlfn.CEILING.MATH([1]!Table13[[#This Row],[Relaxação Linear]]))/[1]!Table13[[#This Row],[Solução Inteira]]*100,2)</f>
        <v>73.400000000000006</v>
      </c>
      <c r="N9" s="32">
        <v>5499</v>
      </c>
      <c r="O9" s="32">
        <v>589</v>
      </c>
      <c r="P9" s="32">
        <v>116</v>
      </c>
      <c r="Q9" s="1">
        <v>4868</v>
      </c>
      <c r="R9" s="32">
        <v>589</v>
      </c>
      <c r="S9" s="6">
        <v>104</v>
      </c>
      <c r="T9" s="32">
        <v>5171</v>
      </c>
      <c r="U9" s="32">
        <v>622</v>
      </c>
      <c r="V9" s="32">
        <v>139</v>
      </c>
      <c r="W9" s="1">
        <v>4950</v>
      </c>
      <c r="X9" s="32">
        <v>519</v>
      </c>
      <c r="Y9" s="6">
        <v>108</v>
      </c>
      <c r="Z9" s="1">
        <v>4714</v>
      </c>
      <c r="AA9" s="32">
        <v>424</v>
      </c>
      <c r="AB9" s="6">
        <v>109</v>
      </c>
      <c r="AC9" s="32">
        <v>4487</v>
      </c>
      <c r="AD9" s="32">
        <v>536</v>
      </c>
      <c r="AE9" s="6">
        <v>108</v>
      </c>
    </row>
    <row r="10" spans="1:33" x14ac:dyDescent="0.25">
      <c r="A10" s="1" t="s">
        <v>44</v>
      </c>
      <c r="B10" s="32" t="s">
        <v>14</v>
      </c>
      <c r="C10" s="32" t="s">
        <v>19</v>
      </c>
      <c r="D10" s="32" t="s">
        <v>12</v>
      </c>
      <c r="E10" s="1" t="s">
        <v>41</v>
      </c>
      <c r="F10" s="12">
        <v>4453.4724845249903</v>
      </c>
      <c r="G10" s="18">
        <v>5937.9633126999997</v>
      </c>
      <c r="H10" s="33">
        <v>794386</v>
      </c>
      <c r="I10" s="12">
        <v>164.27431569999999</v>
      </c>
      <c r="J10" s="33">
        <v>412619.11050000001</v>
      </c>
      <c r="K10" s="12">
        <v>9.61032E-2</v>
      </c>
      <c r="L10" s="1">
        <v>0</v>
      </c>
      <c r="M10" s="18">
        <f>ROUND(([1]!Table13[[#This Row],[Solução Inteira]]-_xlfn.CEILING.MATH([1]!Table13[[#This Row],[Relaxação Linear]]))/[1]!Table13[[#This Row],[Solução Inteira]]*100,2)</f>
        <v>55.84</v>
      </c>
      <c r="N10" s="32">
        <v>5870</v>
      </c>
      <c r="O10" s="32">
        <v>517</v>
      </c>
      <c r="P10" s="32">
        <v>110</v>
      </c>
      <c r="Q10" s="1">
        <v>4596</v>
      </c>
      <c r="R10" s="32">
        <v>653</v>
      </c>
      <c r="S10" s="6">
        <v>144</v>
      </c>
      <c r="T10" s="32">
        <v>4584</v>
      </c>
      <c r="U10" s="32">
        <v>540</v>
      </c>
      <c r="V10" s="32">
        <v>100</v>
      </c>
      <c r="W10" s="1">
        <v>5645</v>
      </c>
      <c r="X10" s="32">
        <v>610</v>
      </c>
      <c r="Y10" s="6">
        <v>132</v>
      </c>
      <c r="Z10" s="1">
        <v>4465</v>
      </c>
      <c r="AA10" s="32">
        <v>580</v>
      </c>
      <c r="AB10" s="6">
        <v>102</v>
      </c>
      <c r="AC10" s="32">
        <v>4529</v>
      </c>
      <c r="AD10" s="32">
        <v>519</v>
      </c>
      <c r="AE10" s="6">
        <v>113</v>
      </c>
    </row>
    <row r="11" spans="1:33" x14ac:dyDescent="0.25">
      <c r="A11" s="1" t="s">
        <v>45</v>
      </c>
      <c r="B11" s="32" t="s">
        <v>14</v>
      </c>
      <c r="C11" s="32" t="s">
        <v>19</v>
      </c>
      <c r="D11" s="32" t="s">
        <v>12</v>
      </c>
      <c r="E11" s="1" t="s">
        <v>41</v>
      </c>
      <c r="F11" s="12">
        <v>4453.4724845249903</v>
      </c>
      <c r="G11" s="18">
        <v>5937.9633126999997</v>
      </c>
      <c r="H11" s="33">
        <v>26240029</v>
      </c>
      <c r="I11" s="12">
        <v>77.407671100000002</v>
      </c>
      <c r="J11" s="33">
        <v>6980683.8569999998</v>
      </c>
      <c r="K11" s="12">
        <v>0.113677</v>
      </c>
      <c r="L11" s="1">
        <v>0</v>
      </c>
      <c r="M11" s="18">
        <f>ROUND(([1]!Table13[[#This Row],[Solução Inteira]]-_xlfn.CEILING.MATH([1]!Table13[[#This Row],[Relaxação Linear]]))/[1]!Table13[[#This Row],[Solução Inteira]]*100,2)</f>
        <v>80.41</v>
      </c>
      <c r="N11" s="32">
        <v>5028</v>
      </c>
      <c r="O11" s="32">
        <v>553</v>
      </c>
      <c r="P11" s="32">
        <v>116</v>
      </c>
      <c r="Q11" s="1">
        <v>5028</v>
      </c>
      <c r="R11" s="32">
        <v>587</v>
      </c>
      <c r="S11" s="6">
        <v>104</v>
      </c>
      <c r="T11" s="32">
        <v>5029</v>
      </c>
      <c r="U11" s="32">
        <v>623</v>
      </c>
      <c r="V11" s="32">
        <v>139</v>
      </c>
      <c r="W11" s="1">
        <v>4949</v>
      </c>
      <c r="X11" s="32">
        <v>511</v>
      </c>
      <c r="Y11" s="6">
        <v>121</v>
      </c>
      <c r="Z11" s="1">
        <v>5193</v>
      </c>
      <c r="AA11" s="32">
        <v>458</v>
      </c>
      <c r="AB11" s="6">
        <v>109</v>
      </c>
      <c r="AC11" s="32">
        <v>4462</v>
      </c>
      <c r="AD11" s="32">
        <v>519</v>
      </c>
      <c r="AE11" s="6">
        <v>97</v>
      </c>
    </row>
    <row r="12" spans="1:33" x14ac:dyDescent="0.25">
      <c r="A12" s="1" t="s">
        <v>1</v>
      </c>
      <c r="B12" s="32" t="s">
        <v>14</v>
      </c>
      <c r="C12" s="32" t="s">
        <v>19</v>
      </c>
      <c r="D12" s="32" t="s">
        <v>12</v>
      </c>
      <c r="E12" s="1" t="s">
        <v>41</v>
      </c>
      <c r="F12" s="12">
        <v>4453.4724845249903</v>
      </c>
      <c r="G12" s="18">
        <v>5937.9633126999997</v>
      </c>
      <c r="H12" s="82">
        <v>748</v>
      </c>
      <c r="I12" s="12">
        <v>10006.237859999999</v>
      </c>
      <c r="J12" s="33">
        <v>43</v>
      </c>
      <c r="K12" s="12">
        <v>5.7577373999999999</v>
      </c>
      <c r="L12" s="78">
        <v>55.814599999999999</v>
      </c>
      <c r="M12" s="18">
        <f>ROUND(([1]!Table13[[#This Row],[Solução Inteira]]-_xlfn.CEILING.MATH([1]!Table13[[#This Row],[Relaxação Linear]]))/[1]!Table13[[#This Row],[Solução Inteira]]*100,2)</f>
        <v>94.25</v>
      </c>
      <c r="N12" s="32">
        <v>5858</v>
      </c>
      <c r="O12" s="32">
        <v>1253</v>
      </c>
      <c r="P12" s="32">
        <v>161</v>
      </c>
      <c r="Q12" s="1">
        <v>5064</v>
      </c>
      <c r="R12" s="32">
        <v>772</v>
      </c>
      <c r="S12" s="6">
        <v>121</v>
      </c>
      <c r="T12" s="32">
        <v>4711</v>
      </c>
      <c r="U12" s="32">
        <v>893</v>
      </c>
      <c r="V12" s="32">
        <v>137</v>
      </c>
      <c r="W12" s="1">
        <v>4535</v>
      </c>
      <c r="X12" s="32">
        <v>616</v>
      </c>
      <c r="Y12" s="6">
        <v>101</v>
      </c>
      <c r="Z12" s="1">
        <v>4571</v>
      </c>
      <c r="AA12" s="32">
        <v>760</v>
      </c>
      <c r="AB12" s="6">
        <v>120</v>
      </c>
      <c r="AC12" s="32">
        <v>4950</v>
      </c>
      <c r="AD12" s="32">
        <v>519</v>
      </c>
      <c r="AE12" s="6">
        <v>108</v>
      </c>
    </row>
    <row r="13" spans="1:33" x14ac:dyDescent="0.25">
      <c r="A13" s="7" t="s">
        <v>2</v>
      </c>
      <c r="B13" s="10" t="s">
        <v>14</v>
      </c>
      <c r="C13" s="10" t="s">
        <v>19</v>
      </c>
      <c r="D13" s="10" t="s">
        <v>12</v>
      </c>
      <c r="E13" s="7" t="s">
        <v>41</v>
      </c>
      <c r="F13" s="19">
        <v>4453.4724845249903</v>
      </c>
      <c r="G13" s="20">
        <v>5937.9633126999997</v>
      </c>
      <c r="H13" s="83">
        <v>3137</v>
      </c>
      <c r="I13" s="19">
        <v>10000.556430000001</v>
      </c>
      <c r="J13" s="30">
        <v>2179.7241100000001</v>
      </c>
      <c r="K13" s="19">
        <v>12.3255512</v>
      </c>
      <c r="L13" s="79">
        <v>21.2638</v>
      </c>
      <c r="M13" s="20">
        <f>ROUND(([1]!Table13[[#This Row],[Solução Inteira]]-_xlfn.CEILING.MATH([1]!Table13[[#This Row],[Relaxação Linear]]))/[1]!Table13[[#This Row],[Solução Inteira]]*100,2)</f>
        <v>30.51</v>
      </c>
      <c r="N13" s="10">
        <v>5123</v>
      </c>
      <c r="O13" s="10">
        <v>472</v>
      </c>
      <c r="P13" s="10">
        <v>110</v>
      </c>
      <c r="Q13" s="7">
        <v>4948</v>
      </c>
      <c r="R13" s="10">
        <v>640</v>
      </c>
      <c r="S13" s="8">
        <v>114</v>
      </c>
      <c r="T13" s="10">
        <v>4514</v>
      </c>
      <c r="U13" s="10">
        <v>455</v>
      </c>
      <c r="V13" s="10">
        <v>115</v>
      </c>
      <c r="W13" s="7">
        <v>4775</v>
      </c>
      <c r="X13" s="10">
        <v>456</v>
      </c>
      <c r="Y13" s="8">
        <v>115</v>
      </c>
      <c r="Z13" s="7">
        <v>4539</v>
      </c>
      <c r="AA13" s="10">
        <v>525</v>
      </c>
      <c r="AB13" s="8">
        <v>120</v>
      </c>
      <c r="AC13" s="10">
        <v>5790</v>
      </c>
      <c r="AD13" s="10">
        <v>545</v>
      </c>
      <c r="AE13" s="8">
        <v>121</v>
      </c>
    </row>
    <row r="14" spans="1:33" x14ac:dyDescent="0.25">
      <c r="A14" s="32" t="s">
        <v>17</v>
      </c>
      <c r="B14" s="32" t="s">
        <v>14</v>
      </c>
      <c r="C14" s="32" t="s">
        <v>19</v>
      </c>
      <c r="D14" s="32" t="s">
        <v>43</v>
      </c>
      <c r="E14" s="1" t="s">
        <v>41</v>
      </c>
      <c r="F14" s="12">
        <v>4185.99453705</v>
      </c>
      <c r="G14" s="18">
        <v>5581.3260493999996</v>
      </c>
      <c r="H14" s="33">
        <v>1474</v>
      </c>
      <c r="I14" s="12">
        <v>1.480769</v>
      </c>
      <c r="J14" s="33">
        <v>841.69064419999995</v>
      </c>
      <c r="K14" s="12">
        <v>6.0183899999999999E-2</v>
      </c>
      <c r="L14" s="1">
        <v>0</v>
      </c>
      <c r="M14" s="18">
        <f>ROUND(([1]!Table13[[#This Row],[Solução Inteira]]-_xlfn.CEILING.MATH([1]!Table13[[#This Row],[Relaxação Linear]]))/[1]!Table13[[#This Row],[Solução Inteira]]*100,2)</f>
        <v>33.619999999999997</v>
      </c>
      <c r="N14" s="32">
        <v>4491</v>
      </c>
      <c r="O14" s="32">
        <v>686</v>
      </c>
      <c r="P14" s="32">
        <v>135</v>
      </c>
      <c r="Q14" s="1">
        <v>4747</v>
      </c>
      <c r="R14" s="32">
        <v>480</v>
      </c>
      <c r="S14" s="6">
        <v>108</v>
      </c>
      <c r="T14" s="32">
        <v>4666</v>
      </c>
      <c r="U14" s="32">
        <v>543</v>
      </c>
      <c r="V14" s="32">
        <v>108</v>
      </c>
      <c r="W14" s="1">
        <v>4680</v>
      </c>
      <c r="X14" s="32">
        <v>830</v>
      </c>
      <c r="Y14" s="6">
        <v>112</v>
      </c>
      <c r="Z14" s="1">
        <v>4865</v>
      </c>
      <c r="AA14" s="32">
        <v>492</v>
      </c>
      <c r="AB14" s="6">
        <v>99</v>
      </c>
      <c r="AC14" s="32">
        <v>4457</v>
      </c>
      <c r="AD14" s="32">
        <v>711</v>
      </c>
      <c r="AE14" s="32">
        <v>110</v>
      </c>
    </row>
    <row r="15" spans="1:33" x14ac:dyDescent="0.25">
      <c r="A15" s="32" t="s">
        <v>18</v>
      </c>
      <c r="B15" s="32" t="s">
        <v>14</v>
      </c>
      <c r="C15" s="32" t="s">
        <v>19</v>
      </c>
      <c r="D15" s="32" t="s">
        <v>43</v>
      </c>
      <c r="E15" s="1" t="s">
        <v>41</v>
      </c>
      <c r="F15" s="12">
        <v>4185.99453705</v>
      </c>
      <c r="G15" s="18">
        <v>5581.3260493999996</v>
      </c>
      <c r="H15" s="33">
        <v>50023</v>
      </c>
      <c r="I15" s="12">
        <v>0.67830279999999998</v>
      </c>
      <c r="J15" s="33">
        <v>15847.82726</v>
      </c>
      <c r="K15" s="12">
        <v>6.6521399999999994E-2</v>
      </c>
      <c r="L15" s="1">
        <v>0</v>
      </c>
      <c r="M15" s="18">
        <f>ROUND(([1]!Table13[[#This Row],[Solução Inteira]]-_xlfn.CEILING.MATH([1]!Table13[[#This Row],[Relaxação Linear]]))/[1]!Table13[[#This Row],[Solução Inteira]]*100,2)</f>
        <v>56.66</v>
      </c>
      <c r="N15" s="32">
        <v>4491</v>
      </c>
      <c r="O15" s="32">
        <v>686</v>
      </c>
      <c r="P15" s="32">
        <v>135</v>
      </c>
      <c r="Q15" s="1">
        <v>4747</v>
      </c>
      <c r="R15" s="32">
        <v>480</v>
      </c>
      <c r="S15" s="6">
        <v>108</v>
      </c>
      <c r="T15" s="32">
        <v>4666</v>
      </c>
      <c r="U15" s="32">
        <v>543</v>
      </c>
      <c r="V15" s="32">
        <v>108</v>
      </c>
      <c r="W15" s="1">
        <v>4680</v>
      </c>
      <c r="X15" s="32">
        <v>830</v>
      </c>
      <c r="Y15" s="6">
        <v>112</v>
      </c>
      <c r="Z15" s="1">
        <v>4865</v>
      </c>
      <c r="AA15" s="32">
        <v>492</v>
      </c>
      <c r="AB15" s="6">
        <v>99</v>
      </c>
      <c r="AC15" s="32">
        <v>4457</v>
      </c>
      <c r="AD15" s="32">
        <v>711</v>
      </c>
      <c r="AE15" s="32">
        <v>110</v>
      </c>
    </row>
    <row r="16" spans="1:33" x14ac:dyDescent="0.25">
      <c r="A16" s="32" t="s">
        <v>44</v>
      </c>
      <c r="B16" s="32" t="s">
        <v>14</v>
      </c>
      <c r="C16" s="32" t="s">
        <v>19</v>
      </c>
      <c r="D16" s="32" t="s">
        <v>43</v>
      </c>
      <c r="E16" s="1" t="s">
        <v>41</v>
      </c>
      <c r="F16" s="12">
        <v>4185.99453705</v>
      </c>
      <c r="G16" s="18">
        <v>5581.3260493999996</v>
      </c>
      <c r="H16" s="33">
        <v>727457</v>
      </c>
      <c r="I16" s="12">
        <v>4.2250316000000003</v>
      </c>
      <c r="J16" s="33">
        <v>482874.44319999998</v>
      </c>
      <c r="K16" s="12">
        <v>6.28499E-2</v>
      </c>
      <c r="L16" s="1">
        <v>0</v>
      </c>
      <c r="M16" s="18">
        <f>ROUND(([1]!Table13[[#This Row],[Solução Inteira]]-_xlfn.CEILING.MATH([1]!Table13[[#This Row],[Relaxação Linear]]))/[1]!Table13[[#This Row],[Solução Inteira]]*100,2)</f>
        <v>42.88</v>
      </c>
      <c r="N16" s="32">
        <v>4585</v>
      </c>
      <c r="O16" s="32">
        <v>744</v>
      </c>
      <c r="P16" s="32">
        <v>112</v>
      </c>
      <c r="Q16" s="1">
        <v>4206</v>
      </c>
      <c r="R16" s="32">
        <v>537</v>
      </c>
      <c r="S16" s="6">
        <v>146</v>
      </c>
      <c r="T16" s="32">
        <v>5267</v>
      </c>
      <c r="U16" s="32">
        <v>530</v>
      </c>
      <c r="V16" s="32">
        <v>110</v>
      </c>
      <c r="W16" s="1">
        <v>4900</v>
      </c>
      <c r="X16" s="32">
        <v>558</v>
      </c>
      <c r="Y16" s="6">
        <v>108</v>
      </c>
      <c r="Z16" s="1">
        <v>4762</v>
      </c>
      <c r="AA16" s="32">
        <v>670</v>
      </c>
      <c r="AB16" s="6">
        <v>124</v>
      </c>
      <c r="AC16" s="32">
        <v>4186</v>
      </c>
      <c r="AD16" s="32">
        <v>755</v>
      </c>
      <c r="AE16" s="32">
        <v>156</v>
      </c>
    </row>
    <row r="17" spans="1:31" x14ac:dyDescent="0.25">
      <c r="A17" s="32" t="s">
        <v>45</v>
      </c>
      <c r="B17" s="32" t="s">
        <v>14</v>
      </c>
      <c r="C17" s="32" t="s">
        <v>19</v>
      </c>
      <c r="D17" s="32" t="s">
        <v>43</v>
      </c>
      <c r="E17" s="1" t="s">
        <v>41</v>
      </c>
      <c r="F17" s="12">
        <v>4185.99453705</v>
      </c>
      <c r="G17" s="18">
        <v>5581.3260493999996</v>
      </c>
      <c r="H17" s="33">
        <v>24713806</v>
      </c>
      <c r="I17" s="12">
        <v>1.9946017</v>
      </c>
      <c r="J17" s="33">
        <v>10711422.970000001</v>
      </c>
      <c r="K17" s="12">
        <v>6.5751199999999996E-2</v>
      </c>
      <c r="L17" s="1">
        <v>0</v>
      </c>
      <c r="M17" s="18">
        <f>ROUND(([1]!Table13[[#This Row],[Solução Inteira]]-_xlfn.CEILING.MATH([1]!Table13[[#This Row],[Relaxação Linear]]))/[1]!Table13[[#This Row],[Solução Inteira]]*100,2)</f>
        <v>68.319999999999993</v>
      </c>
      <c r="N17" s="32">
        <v>4411</v>
      </c>
      <c r="O17" s="32">
        <v>664</v>
      </c>
      <c r="P17" s="32">
        <v>130</v>
      </c>
      <c r="Q17" s="1">
        <v>4226</v>
      </c>
      <c r="R17" s="32">
        <v>583</v>
      </c>
      <c r="S17" s="6">
        <v>127</v>
      </c>
      <c r="T17" s="32">
        <v>4823</v>
      </c>
      <c r="U17" s="32">
        <v>459</v>
      </c>
      <c r="V17" s="32">
        <v>91</v>
      </c>
      <c r="W17" s="1">
        <v>4901</v>
      </c>
      <c r="X17" s="32">
        <v>854</v>
      </c>
      <c r="Y17" s="6">
        <v>130</v>
      </c>
      <c r="Z17" s="1">
        <v>4865</v>
      </c>
      <c r="AA17" s="32">
        <v>492</v>
      </c>
      <c r="AB17" s="6">
        <v>99</v>
      </c>
      <c r="AC17" s="32">
        <v>4680</v>
      </c>
      <c r="AD17" s="32">
        <v>830</v>
      </c>
      <c r="AE17" s="32">
        <v>112</v>
      </c>
    </row>
    <row r="18" spans="1:31" x14ac:dyDescent="0.25">
      <c r="A18" s="32" t="s">
        <v>1</v>
      </c>
      <c r="B18" s="32" t="s">
        <v>14</v>
      </c>
      <c r="C18" s="32" t="s">
        <v>19</v>
      </c>
      <c r="D18" s="32" t="s">
        <v>43</v>
      </c>
      <c r="E18" s="1" t="s">
        <v>41</v>
      </c>
      <c r="F18" s="12">
        <v>4185.99453705</v>
      </c>
      <c r="G18" s="18">
        <v>5581.3260493999996</v>
      </c>
      <c r="H18" s="82">
        <v>695</v>
      </c>
      <c r="I18" s="12">
        <v>10001.43665</v>
      </c>
      <c r="J18" s="33">
        <v>39</v>
      </c>
      <c r="K18" s="12">
        <v>1.2405697</v>
      </c>
      <c r="L18" s="78">
        <v>39.368299999999998</v>
      </c>
      <c r="M18" s="18">
        <f>ROUND(([1]!Table13[[#This Row],[Solução Inteira]]-_xlfn.CEILING.MATH([1]!Table13[[#This Row],[Relaxação Linear]]))/[1]!Table13[[#This Row],[Solução Inteira]]*100,2)</f>
        <v>94.39</v>
      </c>
      <c r="N18" s="32">
        <v>5140</v>
      </c>
      <c r="O18" s="32">
        <v>512</v>
      </c>
      <c r="P18" s="32">
        <v>103</v>
      </c>
      <c r="Q18" s="1">
        <v>4610</v>
      </c>
      <c r="R18" s="32">
        <v>1159</v>
      </c>
      <c r="S18" s="6">
        <v>130</v>
      </c>
      <c r="T18" s="32">
        <v>5424</v>
      </c>
      <c r="U18" s="32">
        <v>888</v>
      </c>
      <c r="V18" s="32">
        <v>127</v>
      </c>
      <c r="W18" s="1">
        <v>4237</v>
      </c>
      <c r="X18" s="32">
        <v>611</v>
      </c>
      <c r="Y18" s="6">
        <v>120</v>
      </c>
      <c r="Z18" s="1">
        <v>4211</v>
      </c>
      <c r="AA18" s="32">
        <v>777</v>
      </c>
      <c r="AB18" s="6">
        <v>118</v>
      </c>
      <c r="AC18" s="32">
        <v>4284</v>
      </c>
      <c r="AD18" s="32">
        <v>517</v>
      </c>
      <c r="AE18" s="32">
        <v>97</v>
      </c>
    </row>
    <row r="19" spans="1:31" x14ac:dyDescent="0.25">
      <c r="A19" s="10" t="s">
        <v>2</v>
      </c>
      <c r="B19" s="10" t="s">
        <v>14</v>
      </c>
      <c r="C19" s="10" t="s">
        <v>19</v>
      </c>
      <c r="D19" s="10" t="s">
        <v>43</v>
      </c>
      <c r="E19" s="7" t="s">
        <v>41</v>
      </c>
      <c r="F19" s="19">
        <v>4185.99453705</v>
      </c>
      <c r="G19" s="20">
        <v>5581.3260493999996</v>
      </c>
      <c r="H19" s="30">
        <v>3610</v>
      </c>
      <c r="I19" s="19">
        <v>1778.3627489999999</v>
      </c>
      <c r="J19" s="30">
        <v>2695.6665680000001</v>
      </c>
      <c r="K19" s="19">
        <v>0.55030020000000002</v>
      </c>
      <c r="L19" s="15">
        <v>0</v>
      </c>
      <c r="M19" s="20">
        <f>ROUND(([1]!Table13[[#This Row],[Solução Inteira]]-_xlfn.CEILING.MATH([1]!Table13[[#This Row],[Relaxação Linear]]))/[1]!Table13[[#This Row],[Solução Inteira]]*100,2)</f>
        <v>25.32</v>
      </c>
      <c r="N19" s="10">
        <v>4409</v>
      </c>
      <c r="O19" s="10">
        <v>558</v>
      </c>
      <c r="P19" s="10">
        <v>134</v>
      </c>
      <c r="Q19" s="7">
        <v>5529</v>
      </c>
      <c r="R19" s="10">
        <v>535</v>
      </c>
      <c r="S19" s="8">
        <v>108</v>
      </c>
      <c r="T19" s="10">
        <v>4330</v>
      </c>
      <c r="U19" s="10">
        <v>499</v>
      </c>
      <c r="V19" s="10">
        <v>109</v>
      </c>
      <c r="W19" s="7">
        <v>4585</v>
      </c>
      <c r="X19" s="10">
        <v>744</v>
      </c>
      <c r="Y19" s="8">
        <v>112</v>
      </c>
      <c r="Z19" s="7">
        <v>4202</v>
      </c>
      <c r="AA19" s="10">
        <v>537</v>
      </c>
      <c r="AB19" s="8">
        <v>100</v>
      </c>
      <c r="AC19" s="10">
        <v>4851</v>
      </c>
      <c r="AD19" s="10">
        <v>737</v>
      </c>
      <c r="AE19" s="10">
        <v>124</v>
      </c>
    </row>
    <row r="20" spans="1:31" x14ac:dyDescent="0.25">
      <c r="A20" s="32" t="s">
        <v>17</v>
      </c>
      <c r="B20" s="32" t="s">
        <v>15</v>
      </c>
      <c r="C20" s="32" t="s">
        <v>19</v>
      </c>
      <c r="D20" s="32" t="s">
        <v>38</v>
      </c>
      <c r="E20" s="1" t="s">
        <v>41</v>
      </c>
      <c r="F20" s="12">
        <v>15</v>
      </c>
      <c r="G20" s="18">
        <v>20</v>
      </c>
      <c r="H20" s="12">
        <v>159.88</v>
      </c>
      <c r="I20" s="11">
        <v>9768.1366049999997</v>
      </c>
      <c r="J20" s="12">
        <v>93.333333330000002</v>
      </c>
      <c r="K20" s="11">
        <v>0.36227019999999999</v>
      </c>
      <c r="L20" s="1">
        <v>0</v>
      </c>
      <c r="M20" s="18">
        <f>ROUND(([1]!Table13[[#This Row],[Solução Inteira]]-_xlfn.CEILING.MATH([1]!Table13[[#This Row],[Relaxação Linear]]))/[1]!Table13[[#This Row],[Solução Inteira]]*100,2)</f>
        <v>41.21</v>
      </c>
      <c r="N20" s="32">
        <v>15</v>
      </c>
      <c r="O20" s="32">
        <v>16</v>
      </c>
      <c r="P20" s="32">
        <v>5.83</v>
      </c>
      <c r="Q20" s="1">
        <v>20</v>
      </c>
      <c r="R20" s="32">
        <v>18</v>
      </c>
      <c r="S20" s="6">
        <v>6.4</v>
      </c>
      <c r="T20" s="32">
        <v>20</v>
      </c>
      <c r="U20" s="32">
        <v>18</v>
      </c>
      <c r="V20" s="32">
        <v>6.4</v>
      </c>
      <c r="W20" s="1">
        <v>15</v>
      </c>
      <c r="X20" s="32">
        <v>16</v>
      </c>
      <c r="Y20" s="6">
        <v>5.83</v>
      </c>
      <c r="Z20" s="1">
        <v>15</v>
      </c>
      <c r="AA20" s="32">
        <v>16</v>
      </c>
      <c r="AB20" s="6">
        <v>5.83</v>
      </c>
      <c r="AC20" s="32">
        <v>15</v>
      </c>
      <c r="AD20" s="32">
        <v>16</v>
      </c>
      <c r="AE20" s="32">
        <v>5.83</v>
      </c>
    </row>
    <row r="21" spans="1:31" x14ac:dyDescent="0.25">
      <c r="A21" s="32" t="s">
        <v>18</v>
      </c>
      <c r="B21" s="32" t="s">
        <v>15</v>
      </c>
      <c r="C21" s="32" t="s">
        <v>19</v>
      </c>
      <c r="D21" s="32" t="s">
        <v>38</v>
      </c>
      <c r="E21" s="1" t="s">
        <v>41</v>
      </c>
      <c r="F21" s="12">
        <v>15</v>
      </c>
      <c r="G21" s="18">
        <v>20</v>
      </c>
      <c r="H21" s="12">
        <v>300.24279999999999</v>
      </c>
      <c r="I21" s="11">
        <v>306.06175669999999</v>
      </c>
      <c r="J21" s="12">
        <v>93.333333330000002</v>
      </c>
      <c r="K21" s="11">
        <v>0.11326609999999999</v>
      </c>
      <c r="L21" s="1">
        <v>0</v>
      </c>
      <c r="M21" s="18">
        <f>ROUND(([1]!Table13[[#This Row],[Solução Inteira]]-_xlfn.CEILING.MATH([1]!Table13[[#This Row],[Relaxação Linear]]))/[1]!Table13[[#This Row],[Solução Inteira]]*100,2)</f>
        <v>68.69</v>
      </c>
      <c r="N21" s="32">
        <v>15</v>
      </c>
      <c r="O21" s="32">
        <v>16</v>
      </c>
      <c r="P21" s="32">
        <v>5.83</v>
      </c>
      <c r="Q21" s="1">
        <v>15</v>
      </c>
      <c r="R21" s="32">
        <v>16</v>
      </c>
      <c r="S21" s="6">
        <v>5.83</v>
      </c>
      <c r="T21" s="32">
        <v>20</v>
      </c>
      <c r="U21" s="32">
        <v>18</v>
      </c>
      <c r="V21" s="32">
        <v>6.4</v>
      </c>
      <c r="W21" s="1">
        <v>20</v>
      </c>
      <c r="X21" s="32">
        <v>18</v>
      </c>
      <c r="Y21" s="6">
        <v>6.4</v>
      </c>
      <c r="Z21" s="1">
        <v>15</v>
      </c>
      <c r="AA21" s="32">
        <v>16</v>
      </c>
      <c r="AB21" s="6">
        <v>5.83</v>
      </c>
      <c r="AC21" s="32">
        <v>15</v>
      </c>
      <c r="AD21" s="32">
        <v>16</v>
      </c>
      <c r="AE21" s="32">
        <v>5.83</v>
      </c>
    </row>
    <row r="22" spans="1:31" x14ac:dyDescent="0.25">
      <c r="A22" s="32" t="s">
        <v>1</v>
      </c>
      <c r="B22" s="32" t="s">
        <v>15</v>
      </c>
      <c r="C22" s="32" t="s">
        <v>19</v>
      </c>
      <c r="D22" s="32" t="s">
        <v>38</v>
      </c>
      <c r="E22" s="1" t="s">
        <v>41</v>
      </c>
      <c r="F22" s="12">
        <v>15</v>
      </c>
      <c r="G22" s="18">
        <v>20</v>
      </c>
      <c r="H22" s="84">
        <v>42.9</v>
      </c>
      <c r="I22" s="11">
        <v>10008.10864</v>
      </c>
      <c r="J22" s="12">
        <v>1.41</v>
      </c>
      <c r="K22" s="11">
        <v>6.4122887999999998</v>
      </c>
      <c r="L22" s="78">
        <v>63.616</v>
      </c>
      <c r="M22" s="18">
        <f>ROUND(([1]!Table13[[#This Row],[Solução Inteira]]-_xlfn.CEILING.MATH([1]!Table13[[#This Row],[Relaxação Linear]]))/[1]!Table13[[#This Row],[Solução Inteira]]*100,2)</f>
        <v>95.34</v>
      </c>
      <c r="N22" s="32">
        <v>20</v>
      </c>
      <c r="O22" s="32">
        <v>24</v>
      </c>
      <c r="P22" s="32">
        <v>6.4</v>
      </c>
      <c r="Q22" s="1">
        <v>20</v>
      </c>
      <c r="R22" s="32">
        <v>32</v>
      </c>
      <c r="S22" s="6">
        <v>7.81</v>
      </c>
      <c r="T22" s="32">
        <v>20</v>
      </c>
      <c r="U22" s="32">
        <v>42</v>
      </c>
      <c r="V22" s="32">
        <v>11.66</v>
      </c>
      <c r="W22" s="1">
        <v>20</v>
      </c>
      <c r="X22" s="32">
        <v>38</v>
      </c>
      <c r="Y22" s="6">
        <v>9.2200000000000006</v>
      </c>
      <c r="Z22" s="1">
        <v>20</v>
      </c>
      <c r="AA22" s="32">
        <v>28</v>
      </c>
      <c r="AB22" s="6">
        <v>7.81</v>
      </c>
      <c r="AC22" s="32" t="s">
        <v>42</v>
      </c>
      <c r="AD22" s="32" t="s">
        <v>42</v>
      </c>
      <c r="AE22" s="32" t="s">
        <v>42</v>
      </c>
    </row>
    <row r="23" spans="1:31" x14ac:dyDescent="0.25">
      <c r="A23" s="10" t="s">
        <v>2</v>
      </c>
      <c r="B23" s="10" t="s">
        <v>15</v>
      </c>
      <c r="C23" s="10" t="s">
        <v>19</v>
      </c>
      <c r="D23" s="10" t="s">
        <v>38</v>
      </c>
      <c r="E23" s="7" t="s">
        <v>41</v>
      </c>
      <c r="F23" s="19">
        <v>15</v>
      </c>
      <c r="G23" s="20">
        <v>20</v>
      </c>
      <c r="H23" s="85">
        <v>112</v>
      </c>
      <c r="I23" s="29">
        <v>10004.819820000001</v>
      </c>
      <c r="J23" s="19">
        <v>56.332735329999998</v>
      </c>
      <c r="K23" s="29">
        <v>3.3424694000000001</v>
      </c>
      <c r="L23" s="79">
        <v>43.391199999999998</v>
      </c>
      <c r="M23" s="20">
        <f>ROUND(([1]!Table13[[#This Row],[Solução Inteira]]-_xlfn.CEILING.MATH([1]!Table13[[#This Row],[Relaxação Linear]]))/[1]!Table13[[#This Row],[Solução Inteira]]*100,2)</f>
        <v>49.11</v>
      </c>
      <c r="N23" s="10">
        <v>20</v>
      </c>
      <c r="O23" s="10">
        <v>24</v>
      </c>
      <c r="P23" s="10">
        <v>11.18</v>
      </c>
      <c r="Q23" s="7">
        <v>20</v>
      </c>
      <c r="R23" s="10">
        <v>24</v>
      </c>
      <c r="S23" s="8">
        <v>7.81</v>
      </c>
      <c r="T23" s="10">
        <v>20</v>
      </c>
      <c r="U23" s="10">
        <v>28</v>
      </c>
      <c r="V23" s="10">
        <v>11.18</v>
      </c>
      <c r="W23" s="7">
        <v>20</v>
      </c>
      <c r="X23" s="10">
        <v>18</v>
      </c>
      <c r="Y23" s="8">
        <v>6.4</v>
      </c>
      <c r="Z23" s="7">
        <v>20</v>
      </c>
      <c r="AA23" s="10">
        <v>18</v>
      </c>
      <c r="AB23" s="8">
        <v>6.4</v>
      </c>
      <c r="AC23" s="10" t="s">
        <v>42</v>
      </c>
      <c r="AD23" s="10" t="s">
        <v>42</v>
      </c>
      <c r="AE23" s="10" t="s">
        <v>42</v>
      </c>
    </row>
    <row r="24" spans="1:31" x14ac:dyDescent="0.25">
      <c r="A24" s="1" t="s">
        <v>17</v>
      </c>
      <c r="B24" s="32" t="s">
        <v>15</v>
      </c>
      <c r="C24" s="32" t="s">
        <v>19</v>
      </c>
      <c r="D24" s="32" t="s">
        <v>39</v>
      </c>
      <c r="E24" s="1" t="s">
        <v>41</v>
      </c>
      <c r="F24" s="12">
        <v>49.53</v>
      </c>
      <c r="G24" s="18">
        <v>66.040000000000006</v>
      </c>
      <c r="H24" s="12">
        <v>366.44</v>
      </c>
      <c r="I24" s="11">
        <v>93.668633099999994</v>
      </c>
      <c r="J24" s="12">
        <v>208.1766667</v>
      </c>
      <c r="K24" s="11">
        <v>0.1721403</v>
      </c>
      <c r="L24" s="1">
        <v>0</v>
      </c>
      <c r="M24" s="18">
        <f>ROUND(([1]!Table13[[#This Row],[Solução Inteira]]-_xlfn.CEILING.MATH([1]!Table13[[#This Row],[Relaxação Linear]]))/[1]!Table13[[#This Row],[Solução Inteira]]*100,2)</f>
        <v>42.96</v>
      </c>
      <c r="N24" s="32">
        <v>65</v>
      </c>
      <c r="O24" s="32">
        <v>38</v>
      </c>
      <c r="P24" s="32">
        <v>12.17</v>
      </c>
      <c r="Q24" s="1">
        <v>52</v>
      </c>
      <c r="R24" s="32">
        <v>36</v>
      </c>
      <c r="S24" s="6">
        <v>11</v>
      </c>
      <c r="T24" s="32">
        <v>54.6</v>
      </c>
      <c r="U24" s="32">
        <v>34</v>
      </c>
      <c r="V24" s="32">
        <v>10.44</v>
      </c>
      <c r="W24" s="1">
        <v>54.6</v>
      </c>
      <c r="X24" s="32">
        <v>36</v>
      </c>
      <c r="Y24" s="6">
        <v>10.44</v>
      </c>
      <c r="Z24" s="1">
        <v>52</v>
      </c>
      <c r="AA24" s="32">
        <v>36</v>
      </c>
      <c r="AB24" s="6">
        <v>10.44</v>
      </c>
      <c r="AC24" s="32">
        <v>52</v>
      </c>
      <c r="AD24" s="32">
        <v>34</v>
      </c>
      <c r="AE24" s="6">
        <v>11</v>
      </c>
    </row>
    <row r="25" spans="1:31" x14ac:dyDescent="0.25">
      <c r="A25" s="1" t="s">
        <v>18</v>
      </c>
      <c r="B25" s="32" t="s">
        <v>15</v>
      </c>
      <c r="C25" s="32" t="s">
        <v>19</v>
      </c>
      <c r="D25" s="32" t="s">
        <v>39</v>
      </c>
      <c r="E25" s="1" t="s">
        <v>41</v>
      </c>
      <c r="F25" s="12">
        <v>49.53</v>
      </c>
      <c r="G25" s="18">
        <v>66.040000000000006</v>
      </c>
      <c r="H25" s="12">
        <v>1237.7716</v>
      </c>
      <c r="I25" s="11">
        <v>428.21137220000003</v>
      </c>
      <c r="J25" s="12">
        <v>360.14563329999999</v>
      </c>
      <c r="K25" s="11">
        <v>0.35934250000000001</v>
      </c>
      <c r="L25" s="1">
        <v>0</v>
      </c>
      <c r="M25" s="18">
        <f>ROUND(([1]!Table13[[#This Row],[Solução Inteira]]-_xlfn.CEILING.MATH([1]!Table13[[#This Row],[Relaxação Linear]]))/[1]!Table13[[#This Row],[Solução Inteira]]*100,2)</f>
        <v>70.83</v>
      </c>
      <c r="N25" s="32">
        <v>65</v>
      </c>
      <c r="O25" s="32">
        <v>38</v>
      </c>
      <c r="P25" s="32">
        <v>12.17</v>
      </c>
      <c r="Q25" s="1">
        <v>52</v>
      </c>
      <c r="R25" s="32">
        <v>34</v>
      </c>
      <c r="S25" s="6">
        <v>11</v>
      </c>
      <c r="T25" s="32">
        <v>54.6</v>
      </c>
      <c r="U25" s="32">
        <v>36</v>
      </c>
      <c r="V25" s="32">
        <v>10.44</v>
      </c>
      <c r="W25" s="1">
        <v>52</v>
      </c>
      <c r="X25" s="32">
        <v>34</v>
      </c>
      <c r="Y25" s="6">
        <v>10.44</v>
      </c>
      <c r="Z25" s="1">
        <v>52</v>
      </c>
      <c r="AA25" s="32">
        <v>36</v>
      </c>
      <c r="AB25" s="6">
        <v>10.44</v>
      </c>
      <c r="AC25" s="32">
        <v>54.6</v>
      </c>
      <c r="AD25" s="32">
        <v>36</v>
      </c>
      <c r="AE25" s="6">
        <v>11</v>
      </c>
    </row>
    <row r="26" spans="1:31" x14ac:dyDescent="0.25">
      <c r="A26" s="1" t="s">
        <v>1</v>
      </c>
      <c r="B26" s="32" t="s">
        <v>15</v>
      </c>
      <c r="C26" s="32" t="s">
        <v>19</v>
      </c>
      <c r="D26" s="32" t="s">
        <v>39</v>
      </c>
      <c r="E26" s="1" t="s">
        <v>41</v>
      </c>
      <c r="F26" s="12">
        <v>49.53</v>
      </c>
      <c r="G26" s="18">
        <v>66.040000000000006</v>
      </c>
      <c r="H26" s="84">
        <v>73.819999999999993</v>
      </c>
      <c r="I26" s="11">
        <v>10014.33087</v>
      </c>
      <c r="J26" s="12">
        <v>2</v>
      </c>
      <c r="K26" s="11">
        <v>13.641784599999999</v>
      </c>
      <c r="L26" s="78">
        <v>72.189499999999995</v>
      </c>
      <c r="M26" s="18">
        <f>ROUND(([1]!Table13[[#This Row],[Solução Inteira]]-_xlfn.CEILING.MATH([1]!Table13[[#This Row],[Relaxação Linear]]))/[1]!Table13[[#This Row],[Solução Inteira]]*100,2)</f>
        <v>97.29</v>
      </c>
      <c r="N26" s="32">
        <v>54.6</v>
      </c>
      <c r="O26" s="32">
        <v>72</v>
      </c>
      <c r="P26" s="32">
        <v>14.11</v>
      </c>
      <c r="Q26" s="1">
        <v>52</v>
      </c>
      <c r="R26" s="32">
        <v>68</v>
      </c>
      <c r="S26" s="6">
        <v>11.53</v>
      </c>
      <c r="T26" s="32">
        <v>65</v>
      </c>
      <c r="U26" s="32">
        <v>66</v>
      </c>
      <c r="V26" s="32">
        <v>14.42</v>
      </c>
      <c r="W26" s="1">
        <v>54.6</v>
      </c>
      <c r="X26" s="32">
        <v>48</v>
      </c>
      <c r="Y26" s="6">
        <v>9.85</v>
      </c>
      <c r="Z26" s="1">
        <v>52</v>
      </c>
      <c r="AA26" s="32">
        <v>46</v>
      </c>
      <c r="AB26" s="6">
        <v>12.77</v>
      </c>
      <c r="AC26" s="32">
        <v>52</v>
      </c>
      <c r="AD26" s="32">
        <v>54</v>
      </c>
      <c r="AE26" s="6">
        <v>11.14</v>
      </c>
    </row>
    <row r="27" spans="1:31" x14ac:dyDescent="0.25">
      <c r="A27" s="7" t="s">
        <v>2</v>
      </c>
      <c r="B27" s="10" t="s">
        <v>15</v>
      </c>
      <c r="C27" s="10" t="s">
        <v>19</v>
      </c>
      <c r="D27" s="10" t="s">
        <v>39</v>
      </c>
      <c r="E27" s="7" t="s">
        <v>41</v>
      </c>
      <c r="F27" s="19">
        <v>49.53</v>
      </c>
      <c r="G27" s="20">
        <v>66.040000000000006</v>
      </c>
      <c r="H27" s="85">
        <v>238</v>
      </c>
      <c r="I27" s="29">
        <v>10001.14027</v>
      </c>
      <c r="J27" s="19">
        <v>113.5743011</v>
      </c>
      <c r="K27" s="29">
        <v>43.382682099999997</v>
      </c>
      <c r="L27" s="79">
        <v>48.016199999999998</v>
      </c>
      <c r="M27" s="20">
        <f>ROUND(([1]!Table13[[#This Row],[Solução Inteira]]-_xlfn.CEILING.MATH([1]!Table13[[#This Row],[Relaxação Linear]]))/[1]!Table13[[#This Row],[Solução Inteira]]*100,2)</f>
        <v>52.1</v>
      </c>
      <c r="N27" s="10">
        <v>52</v>
      </c>
      <c r="O27" s="10">
        <v>38</v>
      </c>
      <c r="P27" s="10">
        <v>12.17</v>
      </c>
      <c r="Q27" s="7">
        <v>52</v>
      </c>
      <c r="R27" s="10">
        <v>42</v>
      </c>
      <c r="S27" s="8">
        <v>12.77</v>
      </c>
      <c r="T27" s="10">
        <v>52</v>
      </c>
      <c r="U27" s="10">
        <v>40</v>
      </c>
      <c r="V27" s="10">
        <v>13.23</v>
      </c>
      <c r="W27" s="7">
        <v>62.4</v>
      </c>
      <c r="X27" s="10">
        <v>38</v>
      </c>
      <c r="Y27" s="8">
        <v>11.53</v>
      </c>
      <c r="Z27" s="7">
        <v>52</v>
      </c>
      <c r="AA27" s="10">
        <v>38</v>
      </c>
      <c r="AB27" s="8">
        <v>10.44</v>
      </c>
      <c r="AC27" s="10">
        <v>59.8</v>
      </c>
      <c r="AD27" s="10">
        <v>42</v>
      </c>
      <c r="AE27" s="8">
        <v>14.93</v>
      </c>
    </row>
  </sheetData>
  <phoneticPr fontId="1" type="noConversion"/>
  <conditionalFormatting sqref="I2:I27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69A5A-6746-48BF-B5F7-2160492A6378}">
  <dimension ref="A1:AG28"/>
  <sheetViews>
    <sheetView workbookViewId="0">
      <selection activeCell="AM25" sqref="AM25"/>
    </sheetView>
  </sheetViews>
  <sheetFormatPr defaultRowHeight="15" x14ac:dyDescent="0.25"/>
  <cols>
    <col min="1" max="1" width="26.7109375" bestFit="1" customWidth="1"/>
    <col min="2" max="2" width="9" customWidth="1"/>
    <col min="3" max="3" width="8.42578125" customWidth="1"/>
    <col min="4" max="4" width="19.28515625" bestFit="1" customWidth="1"/>
    <col min="5" max="5" width="9.140625" customWidth="1"/>
    <col min="6" max="6" width="9.42578125" customWidth="1"/>
    <col min="7" max="7" width="10.42578125" customWidth="1"/>
    <col min="8" max="8" width="9.140625" customWidth="1"/>
    <col min="9" max="9" width="9.42578125" customWidth="1"/>
    <col min="10" max="10" width="10.42578125" customWidth="1"/>
    <col min="11" max="12" width="9.42578125" customWidth="1"/>
    <col min="13" max="13" width="10.42578125" customWidth="1"/>
    <col min="14" max="15" width="9.140625" customWidth="1"/>
    <col min="16" max="16" width="10.42578125" customWidth="1"/>
    <col min="17" max="18" width="9.140625" customWidth="1"/>
    <col min="19" max="19" width="10.42578125" customWidth="1"/>
    <col min="20" max="21" width="9.140625" customWidth="1"/>
    <col min="22" max="22" width="10.42578125" customWidth="1"/>
  </cols>
  <sheetData>
    <row r="1" spans="1:33" x14ac:dyDescent="0.25">
      <c r="A1" s="92" t="s">
        <v>0</v>
      </c>
      <c r="B1" s="92" t="s">
        <v>10</v>
      </c>
      <c r="C1" s="92" t="s">
        <v>13</v>
      </c>
      <c r="D1" s="94" t="s">
        <v>5</v>
      </c>
      <c r="E1" s="89" t="s">
        <v>51</v>
      </c>
      <c r="F1" s="90"/>
      <c r="G1" s="91"/>
      <c r="H1" s="89" t="s">
        <v>52</v>
      </c>
      <c r="I1" s="90"/>
      <c r="J1" s="91"/>
      <c r="K1" s="89" t="s">
        <v>53</v>
      </c>
      <c r="L1" s="90"/>
      <c r="M1" s="91"/>
      <c r="N1" s="89" t="s">
        <v>54</v>
      </c>
      <c r="O1" s="90"/>
      <c r="P1" s="91"/>
      <c r="Q1" s="89" t="s">
        <v>55</v>
      </c>
      <c r="R1" s="90"/>
      <c r="S1" s="91"/>
      <c r="T1" s="89" t="s">
        <v>56</v>
      </c>
      <c r="U1" s="90"/>
      <c r="V1" s="91"/>
      <c r="W1" s="86" t="s">
        <v>48</v>
      </c>
      <c r="X1" s="87"/>
      <c r="Y1" s="88"/>
      <c r="Z1" s="87" t="s">
        <v>49</v>
      </c>
      <c r="AA1" s="87"/>
      <c r="AB1" s="88"/>
      <c r="AC1" s="87" t="s">
        <v>50</v>
      </c>
      <c r="AD1" s="87"/>
      <c r="AE1" s="88"/>
    </row>
    <row r="2" spans="1:33" x14ac:dyDescent="0.25">
      <c r="A2" s="93"/>
      <c r="B2" s="93"/>
      <c r="C2" s="93"/>
      <c r="D2" s="95"/>
      <c r="E2" s="23" t="s">
        <v>48</v>
      </c>
      <c r="F2" s="24" t="s">
        <v>49</v>
      </c>
      <c r="G2" s="43" t="s">
        <v>50</v>
      </c>
      <c r="H2" s="23" t="s">
        <v>48</v>
      </c>
      <c r="I2" s="24" t="s">
        <v>49</v>
      </c>
      <c r="J2" s="43" t="s">
        <v>50</v>
      </c>
      <c r="K2" s="23" t="s">
        <v>48</v>
      </c>
      <c r="L2" s="24" t="s">
        <v>49</v>
      </c>
      <c r="M2" s="43" t="s">
        <v>50</v>
      </c>
      <c r="N2" s="23" t="s">
        <v>48</v>
      </c>
      <c r="O2" s="24" t="s">
        <v>49</v>
      </c>
      <c r="P2" s="24" t="s">
        <v>50</v>
      </c>
      <c r="Q2" s="23" t="s">
        <v>48</v>
      </c>
      <c r="R2" s="24" t="s">
        <v>49</v>
      </c>
      <c r="S2" s="43" t="s">
        <v>50</v>
      </c>
      <c r="T2" s="23" t="s">
        <v>48</v>
      </c>
      <c r="U2" s="24" t="s">
        <v>49</v>
      </c>
      <c r="V2" s="43" t="s">
        <v>50</v>
      </c>
      <c r="W2" s="53" t="s">
        <v>57</v>
      </c>
      <c r="X2" s="53" t="s">
        <v>58</v>
      </c>
      <c r="Y2" s="73" t="s">
        <v>59</v>
      </c>
      <c r="Z2" s="53" t="s">
        <v>57</v>
      </c>
      <c r="AA2" s="53" t="s">
        <v>58</v>
      </c>
      <c r="AB2" s="73" t="s">
        <v>59</v>
      </c>
      <c r="AC2" s="53" t="s">
        <v>57</v>
      </c>
      <c r="AD2" s="53" t="s">
        <v>58</v>
      </c>
      <c r="AE2" s="74" t="s">
        <v>59</v>
      </c>
      <c r="AG2" s="72" t="s">
        <v>60</v>
      </c>
    </row>
    <row r="3" spans="1:33" x14ac:dyDescent="0.25">
      <c r="A3" s="39" t="str">
        <f>Multiple!A2</f>
        <v>Primeiro Momento</v>
      </c>
      <c r="B3" s="21" t="s">
        <v>14</v>
      </c>
      <c r="C3" s="21" t="s">
        <v>19</v>
      </c>
      <c r="D3" s="21" t="s">
        <v>11</v>
      </c>
      <c r="E3" s="44">
        <f>4*PI()*(Multiple!N2/(Multiple!O2^2))</f>
        <v>0.24129069235003622</v>
      </c>
      <c r="F3" s="45">
        <f>(4*Multiple!N2)/(PI()*Multiple!P2^2)</f>
        <v>0.63131681716252031</v>
      </c>
      <c r="G3" s="46">
        <v>0.89</v>
      </c>
      <c r="H3" s="44">
        <f>4*PI()*(Multiple!Q2/(Multiple!R2^2))</f>
        <v>0.17344333346254701</v>
      </c>
      <c r="I3" s="45">
        <f>(4*Multiple!Q2)/(PI()*Multiple!S2^2)</f>
        <v>0.53636199580015254</v>
      </c>
      <c r="J3" s="46">
        <v>0.79</v>
      </c>
      <c r="K3" s="44">
        <f>4*PI()*(Multiple!T2/(Multiple!U2^2))</f>
        <v>0.22315354440548982</v>
      </c>
      <c r="L3" s="45">
        <f>(4*Multiple!T2)/(PI()*Multiple!V2^2)</f>
        <v>0.55932014165074206</v>
      </c>
      <c r="M3" s="46">
        <v>0.84</v>
      </c>
      <c r="N3" s="45">
        <f>4*PI()*(Multiple!W2/(Multiple!X2^2))</f>
        <v>0.27383109721650611</v>
      </c>
      <c r="O3" s="45">
        <f>(4*Multiple!W2)/(PI()*Multiple!Y2^2)</f>
        <v>0.56791116275679043</v>
      </c>
      <c r="P3" s="45">
        <v>0.91</v>
      </c>
      <c r="Q3" s="44">
        <f>4*PI()*(Multiple!Z2/(Multiple!AA2^2))</f>
        <v>0.21869074680822065</v>
      </c>
      <c r="R3" s="45">
        <f>(4*Multiple!Z2)/(PI()*Multiple!AB2^2)</f>
        <v>0.49898362984579681</v>
      </c>
      <c r="S3" s="46">
        <v>0.7</v>
      </c>
      <c r="T3" s="45">
        <f>4*PI()*(Multiple!AC2/(Multiple!AD2^2))</f>
        <v>0.18414622235764325</v>
      </c>
      <c r="U3" s="45">
        <f>(4*Multiple!AC2)/(PI()*Multiple!AE2^2)</f>
        <v>0.59979146584934284</v>
      </c>
      <c r="V3" s="45">
        <v>0.85</v>
      </c>
      <c r="W3" s="57">
        <f>MIN(E3,H3,K3,N3,Q3,T3)</f>
        <v>0.17344333346254701</v>
      </c>
      <c r="X3" s="13">
        <f>MAX(E3,H3,K3,N3,Q3,T3)</f>
        <v>0.27383109721650611</v>
      </c>
      <c r="Y3" s="13">
        <f>AVERAGE(E3,H3,K3,N3,Q3,T3)</f>
        <v>0.21909260610007386</v>
      </c>
      <c r="Z3" s="57">
        <f>MIN(F3,I3,L3,O3,R3,U3)</f>
        <v>0.49898362984579681</v>
      </c>
      <c r="AA3" s="13">
        <f>MAX(F3,I3,L3,O3,R3,U3)</f>
        <v>0.63131681716252031</v>
      </c>
      <c r="AB3" s="58">
        <f>AVERAGE(F3,I3,L3,O3,R3,U3)</f>
        <v>0.56561420217755753</v>
      </c>
      <c r="AC3" s="13">
        <f>MIN(G3,J3,M3,P3,S3,V3)</f>
        <v>0.7</v>
      </c>
      <c r="AD3" s="13">
        <f>MAX(G3,J3,M3,P3,S3,V3)</f>
        <v>0.91</v>
      </c>
      <c r="AE3" s="58">
        <f>AVERAGE(G3,J3,M3,P3,S3,V3)</f>
        <v>0.83</v>
      </c>
    </row>
    <row r="4" spans="1:33" x14ac:dyDescent="0.25">
      <c r="A4" s="39" t="str">
        <f>Multiple!A3</f>
        <v>Segundo Momento</v>
      </c>
      <c r="B4" s="22" t="s">
        <v>14</v>
      </c>
      <c r="C4" s="22" t="s">
        <v>19</v>
      </c>
      <c r="D4" s="22" t="s">
        <v>11</v>
      </c>
      <c r="E4" s="44">
        <f>4*PI()*(Multiple!N3/(Multiple!O3^2))</f>
        <v>0.18419698049526548</v>
      </c>
      <c r="F4" s="45">
        <f>(4*Multiple!N3)/(PI()*Multiple!P3^2)</f>
        <v>0.47154435014900026</v>
      </c>
      <c r="G4" s="46">
        <v>0.8</v>
      </c>
      <c r="H4" s="44">
        <f>4*PI()*(Multiple!Q3/(Multiple!R3^2))</f>
        <v>0.23297333216013175</v>
      </c>
      <c r="I4" s="45">
        <f>(4*Multiple!Q3)/(PI()*Multiple!S3^2)</f>
        <v>0.53051647697298454</v>
      </c>
      <c r="J4" s="46">
        <v>0.79</v>
      </c>
      <c r="K4" s="44">
        <f>4*PI()*(Multiple!T3/(Multiple!U3^2))</f>
        <v>0.17344333346254701</v>
      </c>
      <c r="L4" s="45">
        <f>(4*Multiple!T3)/(PI()*Multiple!V3^2)</f>
        <v>0.53636199580015254</v>
      </c>
      <c r="M4" s="46">
        <v>0.79</v>
      </c>
      <c r="N4" s="45">
        <f>4*PI()*(Multiple!W3/(Multiple!X3^2))</f>
        <v>0.24673522611134219</v>
      </c>
      <c r="O4" s="45">
        <f>(4*Multiple!W3)/(PI()*Multiple!Y3^2)</f>
        <v>0.58510529196416616</v>
      </c>
      <c r="P4" s="45">
        <v>0.92</v>
      </c>
      <c r="Q4" s="44">
        <f>4*PI()*(Multiple!Z3/(Multiple!AA3^2))</f>
        <v>0.23617533322075682</v>
      </c>
      <c r="R4" s="45">
        <f>(4*Multiple!Z3)/(PI()*Multiple!AB3^2)</f>
        <v>0.52320277245504421</v>
      </c>
      <c r="S4" s="46">
        <v>0.91</v>
      </c>
      <c r="T4" s="44">
        <f>4*PI()*(Multiple!AC3/(Multiple!AD3^2))</f>
        <v>0.14453507868078042</v>
      </c>
      <c r="U4" s="45">
        <f>(4*Multiple!AC3)/(PI()*Multiple!AE3^2)</f>
        <v>0.54654596655821774</v>
      </c>
      <c r="V4" s="46">
        <v>0.78</v>
      </c>
      <c r="W4" s="57">
        <f>MIN(E4,H4,K4,N4,Q4,T4)</f>
        <v>0.14453507868078042</v>
      </c>
      <c r="X4" s="13">
        <f>MAX(E4,H4,K4,N4,Q4,T4)</f>
        <v>0.24673522611134219</v>
      </c>
      <c r="Y4" s="13">
        <f>AVERAGE(E4,H4,K4,N4,Q4,T4)</f>
        <v>0.20300988068847059</v>
      </c>
      <c r="Z4" s="57">
        <f>MIN(F4,I4,L4,O4,R4,U4)</f>
        <v>0.47154435014900026</v>
      </c>
      <c r="AA4" s="13">
        <f>MAX(F4,I4,L4,O4,R4,U4)</f>
        <v>0.58510529196416616</v>
      </c>
      <c r="AB4" s="58">
        <f>AVERAGE(F4,I4,L4,O4,R4,U4)</f>
        <v>0.53221280898326084</v>
      </c>
      <c r="AC4" s="13">
        <f>MIN(G4,J4,M4,P4,S4,V4)</f>
        <v>0.78</v>
      </c>
      <c r="AD4" s="13">
        <f>MAX(G4,J4,M4,P4,S4,V4)</f>
        <v>0.92</v>
      </c>
      <c r="AE4" s="58">
        <f>AVERAGE(G4,J4,M4,P4,S4,V4)</f>
        <v>0.83166666666666667</v>
      </c>
    </row>
    <row r="5" spans="1:33" x14ac:dyDescent="0.25">
      <c r="A5" s="39" t="str">
        <f>Multiple!A4</f>
        <v>Primeiro Momento Ajustado</v>
      </c>
      <c r="B5" s="21" t="s">
        <v>14</v>
      </c>
      <c r="C5" s="21" t="s">
        <v>19</v>
      </c>
      <c r="D5" s="21" t="s">
        <v>11</v>
      </c>
      <c r="E5" s="44">
        <f>4*PI()*(Multiple!N4/(Multiple!O4^2))</f>
        <v>0.30696304135392527</v>
      </c>
      <c r="F5" s="45">
        <f>(4*Multiple!N4)/(PI()*Multiple!P4^2)</f>
        <v>0.56780170110668904</v>
      </c>
      <c r="G5" s="46">
        <v>0.79</v>
      </c>
      <c r="H5" s="44">
        <f>4*PI()*(Multiple!Q4/(Multiple!R4^2))</f>
        <v>0.25511924193791136</v>
      </c>
      <c r="I5" s="45">
        <f>(4*Multiple!Q4)/(PI()*Multiple!S4^2)</f>
        <v>0.61487006638641739</v>
      </c>
      <c r="J5" s="46">
        <v>0.91</v>
      </c>
      <c r="K5" s="44">
        <f>4*PI()*(Multiple!T4/(Multiple!U4^2))</f>
        <v>0.19764236508959143</v>
      </c>
      <c r="L5" s="45">
        <f>(4*Multiple!T4)/(PI()*Multiple!V4^2)</f>
        <v>0.56210418140813623</v>
      </c>
      <c r="M5" s="46">
        <v>0.93</v>
      </c>
      <c r="N5" s="45">
        <f>4*PI()*(Multiple!W4/(Multiple!X4^2))</f>
        <v>0.23297333216013175</v>
      </c>
      <c r="O5" s="45">
        <f>(4*Multiple!W4)/(PI()*Multiple!Y4^2)</f>
        <v>0.53051647697298454</v>
      </c>
      <c r="P5" s="45">
        <v>0.79</v>
      </c>
      <c r="Q5" s="44">
        <f>4*PI()*(Multiple!Z4/(Multiple!AA4^2))</f>
        <v>0.19522296520773677</v>
      </c>
      <c r="R5" s="45">
        <f>(4*Multiple!Z4)/(PI()*Multiple!AB4^2)</f>
        <v>0.56327696553448969</v>
      </c>
      <c r="S5" s="46">
        <v>0.88</v>
      </c>
      <c r="T5" s="44">
        <f>4*PI()*(Multiple!AC4/(Multiple!AD4^2))</f>
        <v>0.24368705895365306</v>
      </c>
      <c r="U5" s="45">
        <f>(4*Multiple!AC4)/(PI()*Multiple!AE4^2)</f>
        <v>0.64271817085340155</v>
      </c>
      <c r="V5" s="45">
        <v>0.88</v>
      </c>
      <c r="W5" s="57">
        <f>MIN(E5,H5,K5,N5,Q5,T5)</f>
        <v>0.19522296520773677</v>
      </c>
      <c r="X5" s="13">
        <f>MAX(E5,H5,K5,N5,Q5,T5)</f>
        <v>0.30696304135392527</v>
      </c>
      <c r="Y5" s="13">
        <f>AVERAGE(E5,H5,K5,N5,Q5,T5)</f>
        <v>0.23860133411715825</v>
      </c>
      <c r="Z5" s="57">
        <f>MIN(F5,I5,L5,O5,R5,U5)</f>
        <v>0.53051647697298454</v>
      </c>
      <c r="AA5" s="13">
        <f>MAX(F5,I5,L5,O5,R5,U5)</f>
        <v>0.64271817085340155</v>
      </c>
      <c r="AB5" s="58">
        <f>AVERAGE(F5,I5,L5,O5,R5,U5)</f>
        <v>0.58021459371035311</v>
      </c>
      <c r="AC5" s="13">
        <f>MIN(G5,J5,M5,P5,S5,V5)</f>
        <v>0.79</v>
      </c>
      <c r="AD5" s="13">
        <f>MAX(G5,J5,M5,P5,S5,V5)</f>
        <v>0.93</v>
      </c>
      <c r="AE5" s="58">
        <f>AVERAGE(G5,J5,M5,P5,S5,V5)</f>
        <v>0.8633333333333334</v>
      </c>
    </row>
    <row r="6" spans="1:33" x14ac:dyDescent="0.25">
      <c r="A6" s="39" t="str">
        <f>Multiple!A5</f>
        <v>Segundo Momento Ajustado</v>
      </c>
      <c r="B6" s="22" t="s">
        <v>14</v>
      </c>
      <c r="C6" s="22" t="s">
        <v>19</v>
      </c>
      <c r="D6" s="22" t="s">
        <v>11</v>
      </c>
      <c r="E6" s="44">
        <f>4*PI()*(Multiple!N5/(Multiple!O5^2))</f>
        <v>0.30696304135392527</v>
      </c>
      <c r="F6" s="45">
        <f>(4*Multiple!N5)/(PI()*Multiple!P5^2)</f>
        <v>0.56780170110668904</v>
      </c>
      <c r="G6" s="46">
        <v>0.79</v>
      </c>
      <c r="H6" s="44">
        <f>4*PI()*(Multiple!Q5/(Multiple!R5^2))</f>
        <v>0.25511924193791136</v>
      </c>
      <c r="I6" s="45">
        <f>(4*Multiple!Q5)/(PI()*Multiple!S5^2)</f>
        <v>0.61487006638641739</v>
      </c>
      <c r="J6" s="46">
        <v>0.91</v>
      </c>
      <c r="K6" s="44">
        <f>4*PI()*(Multiple!T5/(Multiple!U5^2))</f>
        <v>0.19764236508959143</v>
      </c>
      <c r="L6" s="45">
        <f>(4*Multiple!T5)/(PI()*Multiple!V5^2)</f>
        <v>0.56210418140813623</v>
      </c>
      <c r="M6" s="46">
        <v>0.93</v>
      </c>
      <c r="N6" s="45">
        <f>4*PI()*(Multiple!W5/(Multiple!X5^2))</f>
        <v>0.23297333216013175</v>
      </c>
      <c r="O6" s="45">
        <f>(4*Multiple!W5)/(PI()*Multiple!Y5^2)</f>
        <v>0.53051647697298454</v>
      </c>
      <c r="P6" s="45">
        <v>0.79</v>
      </c>
      <c r="Q6" s="44">
        <f>4*PI()*(Multiple!Z5/(Multiple!AA5^2))</f>
        <v>0.19522296520773677</v>
      </c>
      <c r="R6" s="45">
        <f>(4*Multiple!Z5)/(PI()*Multiple!AB5^2)</f>
        <v>0.56327696553448969</v>
      </c>
      <c r="S6" s="46">
        <v>0.88</v>
      </c>
      <c r="T6" s="45">
        <f>4*PI()*(Multiple!AC5/(Multiple!AD5^2))</f>
        <v>0.24368705895365306</v>
      </c>
      <c r="U6" s="45">
        <f>(4*Multiple!AC5)/(PI()*Multiple!AE5^2)</f>
        <v>0.64271817085340155</v>
      </c>
      <c r="V6" s="45">
        <v>0.88</v>
      </c>
      <c r="W6" s="57">
        <f>MIN(E6,H6,K6,N6,Q6,T6)</f>
        <v>0.19522296520773677</v>
      </c>
      <c r="X6" s="13">
        <f>MAX(E6,H6,K6,N6,Q6,T6)</f>
        <v>0.30696304135392527</v>
      </c>
      <c r="Y6" s="13">
        <f>AVERAGE(E6,H6,K6,N6,Q6,T6)</f>
        <v>0.23860133411715825</v>
      </c>
      <c r="Z6" s="57">
        <f>MIN(F6,I6,L6,O6,R6,U6)</f>
        <v>0.53051647697298454</v>
      </c>
      <c r="AA6" s="13">
        <f>MAX(F6,I6,L6,O6,R6,U6)</f>
        <v>0.64271817085340155</v>
      </c>
      <c r="AB6" s="58">
        <f>AVERAGE(F6,I6,L6,O6,R6,U6)</f>
        <v>0.58021459371035311</v>
      </c>
      <c r="AC6" s="13">
        <f>MIN(G6,J6,M6,P6,S6,V6)</f>
        <v>0.79</v>
      </c>
      <c r="AD6" s="13">
        <f>MAX(G6,J6,M6,P6,S6,V6)</f>
        <v>0.93</v>
      </c>
      <c r="AE6" s="58">
        <f>AVERAGE(G6,J6,M6,P6,S6,V6)</f>
        <v>0.8633333333333334</v>
      </c>
    </row>
    <row r="7" spans="1:33" x14ac:dyDescent="0.25">
      <c r="A7" s="39" t="str">
        <f>Multiple!A6</f>
        <v>Distância Máxima</v>
      </c>
      <c r="B7" s="21" t="s">
        <v>14</v>
      </c>
      <c r="C7" s="21" t="s">
        <v>19</v>
      </c>
      <c r="D7" s="21" t="s">
        <v>11</v>
      </c>
      <c r="E7" s="59">
        <f>4*PI()*(Multiple!N6/(Multiple!O6^2))</f>
        <v>9.596015160534048E-2</v>
      </c>
      <c r="F7" s="60">
        <f>(4*Multiple!N6)/(PI()*Multiple!P6^2)</f>
        <v>0.63330708913212108</v>
      </c>
      <c r="G7" s="61">
        <v>0.73</v>
      </c>
      <c r="H7" s="59">
        <f>4*PI()*(Multiple!Q6/(Multiple!R6^2))</f>
        <v>4.5060641932782738E-2</v>
      </c>
      <c r="I7" s="60">
        <f>(4*Multiple!Q6)/(PI()*Multiple!S6^2)</f>
        <v>0.16536371477148787</v>
      </c>
      <c r="J7" s="61">
        <v>0.19</v>
      </c>
      <c r="K7" s="59">
        <f>4*PI()*(Multiple!T6/(Multiple!U6^2))</f>
        <v>6.7870432894279881E-2</v>
      </c>
      <c r="L7" s="60">
        <f>(4*Multiple!T6)/(PI()*Multiple!V6^2)</f>
        <v>0.50003589393235481</v>
      </c>
      <c r="M7" s="61">
        <v>0.53</v>
      </c>
      <c r="N7" s="60">
        <f>4*PI()*(Multiple!W6/(Multiple!X6^2))</f>
        <v>6.1178763187439103E-2</v>
      </c>
      <c r="O7" s="60">
        <f>(4*Multiple!W6)/(PI()*Multiple!Y6^2)</f>
        <v>0.29768670113630341</v>
      </c>
      <c r="P7" s="60">
        <v>0.45</v>
      </c>
      <c r="Q7" s="59">
        <f>4*PI()*(Multiple!Z6/(Multiple!AA6^2))</f>
        <v>6.5752067236821365E-2</v>
      </c>
      <c r="R7" s="60">
        <f>(4*Multiple!Z6)/(PI()*Multiple!AB6^2)</f>
        <v>0.41957826661384662</v>
      </c>
      <c r="S7" s="61">
        <v>0.53</v>
      </c>
      <c r="T7" s="60">
        <f>4*PI()*(Multiple!AC6/(Multiple!AD6^2))</f>
        <v>6.2916205917493265E-2</v>
      </c>
      <c r="U7" s="60">
        <f>(4*Multiple!AC6)/(PI()*Multiple!AE6^2)</f>
        <v>0.41220923721362418</v>
      </c>
      <c r="V7" s="62">
        <v>0.39</v>
      </c>
      <c r="W7" s="63">
        <f t="shared" ref="W7:W28" si="0">MIN(E7,H7,K7,N7,Q7,T7)</f>
        <v>4.5060641932782738E-2</v>
      </c>
      <c r="X7" s="64">
        <f t="shared" ref="X7:X28" si="1">MAX(E7,H7,K7,N7,Q7,T7)</f>
        <v>9.596015160534048E-2</v>
      </c>
      <c r="Y7" s="64">
        <f t="shared" ref="Y7:Y28" si="2">AVERAGE(E7,H7,K7,N7,Q7,T7)</f>
        <v>6.6456377129026134E-2</v>
      </c>
      <c r="Z7" s="63">
        <f t="shared" ref="Z7:Z28" si="3">MIN(F7,I7,L7,O7,R7,U7)</f>
        <v>0.16536371477148787</v>
      </c>
      <c r="AA7" s="64">
        <f t="shared" ref="AA7:AA28" si="4">MAX(F7,I7,L7,O7,R7,U7)</f>
        <v>0.63330708913212108</v>
      </c>
      <c r="AB7" s="65">
        <f t="shared" ref="AB7:AB28" si="5">AVERAGE(F7,I7,L7,O7,R7,U7)</f>
        <v>0.40469681713328964</v>
      </c>
      <c r="AC7" s="64">
        <f t="shared" ref="AC7:AC28" si="6">MIN(G7,J7,M7,P7,S7,V7)</f>
        <v>0.19</v>
      </c>
      <c r="AD7" s="64">
        <f t="shared" ref="AD7:AD28" si="7">MAX(G7,J7,M7,P7,S7,V7)</f>
        <v>0.73</v>
      </c>
      <c r="AE7" s="65">
        <f>AVERAGE(G7,J7,M7,P7,S7,V7)</f>
        <v>0.47</v>
      </c>
    </row>
    <row r="8" spans="1:33" x14ac:dyDescent="0.25">
      <c r="A8" s="81" t="str">
        <f>Multiple!A7</f>
        <v>Perímetro</v>
      </c>
      <c r="B8" s="42" t="s">
        <v>14</v>
      </c>
      <c r="C8" s="42" t="s">
        <v>19</v>
      </c>
      <c r="D8" s="42" t="s">
        <v>11</v>
      </c>
      <c r="E8" s="66">
        <f>4*PI()*(Multiple!N7/(Multiple!O7^2))</f>
        <v>0.21900379381583004</v>
      </c>
      <c r="F8" s="67">
        <f>(4*Multiple!N7)/(PI()*Multiple!P7^2)</f>
        <v>0.57211168910854182</v>
      </c>
      <c r="G8" s="68">
        <v>0.86</v>
      </c>
      <c r="H8" s="66">
        <f>4*PI()*(Multiple!Q7/(Multiple!R7^2))</f>
        <v>0.19782224626197087</v>
      </c>
      <c r="I8" s="67">
        <f>(4*Multiple!Q7)/(PI()*Multiple!S7^2)</f>
        <v>0.1437338650260386</v>
      </c>
      <c r="J8" s="68">
        <v>0.34</v>
      </c>
      <c r="K8" s="66">
        <f>4*PI()*(Multiple!T7/(Multiple!U7^2))</f>
        <v>0.27894257248104226</v>
      </c>
      <c r="L8" s="67">
        <f>(4*Multiple!T7)/(PI()*Multiple!V7^2)</f>
        <v>0.15346072031484462</v>
      </c>
      <c r="M8" s="68">
        <v>0.73</v>
      </c>
      <c r="N8" s="67">
        <f>4*PI()*(Multiple!W7/(Multiple!X7^2))</f>
        <v>0.23177965685956092</v>
      </c>
      <c r="O8" s="67">
        <f>(4*Multiple!W7)/(PI()*Multiple!Y7^2)</f>
        <v>0.32625555377616733</v>
      </c>
      <c r="P8" s="67">
        <v>0.8</v>
      </c>
      <c r="Q8" s="66">
        <f>4*PI()*(Multiple!Z7/(Multiple!AA7^2))</f>
        <v>0.33842949484654589</v>
      </c>
      <c r="R8" s="67">
        <f>(4*Multiple!Z7)/(PI()*Multiple!AB7^2)</f>
        <v>0.4869982549359273</v>
      </c>
      <c r="S8" s="68">
        <v>0.86</v>
      </c>
      <c r="T8" s="67">
        <f>4*PI()*(Multiple!AC7/(Multiple!AD7^2))</f>
        <v>0.24329158768613721</v>
      </c>
      <c r="U8" s="67">
        <f>(4*Multiple!AC7)/(PI()*Multiple!AE7^2)</f>
        <v>0.46663896210938594</v>
      </c>
      <c r="V8" s="67">
        <v>0.72</v>
      </c>
      <c r="W8" s="69">
        <f t="shared" si="0"/>
        <v>0.19782224626197087</v>
      </c>
      <c r="X8" s="70">
        <f t="shared" si="1"/>
        <v>0.33842949484654589</v>
      </c>
      <c r="Y8" s="70">
        <f t="shared" si="2"/>
        <v>0.25154489199184787</v>
      </c>
      <c r="Z8" s="69">
        <f t="shared" si="3"/>
        <v>0.1437338650260386</v>
      </c>
      <c r="AA8" s="70">
        <f t="shared" si="4"/>
        <v>0.57211168910854182</v>
      </c>
      <c r="AB8" s="71">
        <f t="shared" si="5"/>
        <v>0.35819984087848428</v>
      </c>
      <c r="AC8" s="70">
        <f t="shared" si="6"/>
        <v>0.34</v>
      </c>
      <c r="AD8" s="70">
        <f t="shared" si="7"/>
        <v>0.86</v>
      </c>
      <c r="AE8" s="71">
        <f t="shared" ref="AE8:AE28" si="8">AVERAGE(G8,J8,M8,P8,S8,V8)</f>
        <v>0.71833333333333327</v>
      </c>
    </row>
    <row r="9" spans="1:33" x14ac:dyDescent="0.25">
      <c r="A9" s="51" t="str">
        <f>Multiple!A8</f>
        <v>Primeiro Momento</v>
      </c>
      <c r="B9" s="52" t="s">
        <v>14</v>
      </c>
      <c r="C9" s="52" t="s">
        <v>19</v>
      </c>
      <c r="D9" s="52" t="s">
        <v>12</v>
      </c>
      <c r="E9" s="44">
        <f>4*PI()*(Multiple!N8/(Multiple!O8^2))</f>
        <v>0.19918791888747323</v>
      </c>
      <c r="F9" s="45">
        <f>(4*Multiple!N8)/(PI()*Multiple!P8^2)</f>
        <v>0.52032879432956747</v>
      </c>
      <c r="G9" s="46">
        <v>0.87</v>
      </c>
      <c r="H9" s="44">
        <f>4*PI()*(Multiple!Q8/(Multiple!R8^2))</f>
        <v>0.17633147647649017</v>
      </c>
      <c r="I9" s="45">
        <f>(4*Multiple!Q8)/(PI()*Multiple!S8^2)</f>
        <v>0.5730519696533628</v>
      </c>
      <c r="J9" s="46">
        <v>0.83</v>
      </c>
      <c r="K9" s="44">
        <f>4*PI()*(Multiple!T8/(Multiple!U8^2))</f>
        <v>0.16795913619289315</v>
      </c>
      <c r="L9" s="45">
        <f>(4*Multiple!T8)/(PI()*Multiple!V8^2)</f>
        <v>0.34076505801074097</v>
      </c>
      <c r="M9" s="46">
        <v>0.72</v>
      </c>
      <c r="N9" s="45">
        <f>4*PI()*(Multiple!W8/(Multiple!X8^2))</f>
        <v>0.23092999558613866</v>
      </c>
      <c r="O9" s="45">
        <f>(4*Multiple!W8)/(PI()*Multiple!Y8^2)</f>
        <v>0.54034085617618788</v>
      </c>
      <c r="P9" s="45">
        <v>0.79</v>
      </c>
      <c r="Q9" s="44">
        <f>4*PI()*(Multiple!Z8/(Multiple!AA8^2))</f>
        <v>0.33225369923679809</v>
      </c>
      <c r="R9" s="45">
        <f>(4*Multiple!Z8)/(PI()*Multiple!AB8^2)</f>
        <v>0.49982234127134073</v>
      </c>
      <c r="S9" s="46">
        <v>0.83</v>
      </c>
      <c r="T9" s="45">
        <f>4*PI()*(Multiple!AC8/(Multiple!AD8^2))</f>
        <v>0.20296768770860651</v>
      </c>
      <c r="U9" s="45">
        <f>(4*Multiple!AC8)/(PI()*Multiple!AE8^2)</f>
        <v>0.49525787161037671</v>
      </c>
      <c r="V9" s="45">
        <v>0.78</v>
      </c>
      <c r="W9" s="57">
        <f t="shared" si="0"/>
        <v>0.16795913619289315</v>
      </c>
      <c r="X9" s="13">
        <f t="shared" si="1"/>
        <v>0.33225369923679809</v>
      </c>
      <c r="Y9" s="13">
        <f t="shared" si="2"/>
        <v>0.21827165234806664</v>
      </c>
      <c r="Z9" s="57">
        <f t="shared" si="3"/>
        <v>0.34076505801074097</v>
      </c>
      <c r="AA9" s="13">
        <f t="shared" si="4"/>
        <v>0.5730519696533628</v>
      </c>
      <c r="AB9" s="58">
        <f t="shared" si="5"/>
        <v>0.49492781517526274</v>
      </c>
      <c r="AC9" s="13">
        <f t="shared" si="6"/>
        <v>0.72</v>
      </c>
      <c r="AD9" s="13">
        <f t="shared" si="7"/>
        <v>0.87</v>
      </c>
      <c r="AE9" s="58">
        <f t="shared" si="8"/>
        <v>0.80333333333333334</v>
      </c>
    </row>
    <row r="10" spans="1:33" x14ac:dyDescent="0.25">
      <c r="A10" s="80" t="str">
        <f>Multiple!A9</f>
        <v>Segundo Momento</v>
      </c>
      <c r="B10" s="50" t="s">
        <v>14</v>
      </c>
      <c r="C10" s="50" t="s">
        <v>19</v>
      </c>
      <c r="D10" s="50" t="s">
        <v>12</v>
      </c>
      <c r="E10" s="44">
        <f>4*PI()*(Multiple!N9/(Multiple!O9^2))</f>
        <v>0.19918791888747323</v>
      </c>
      <c r="F10" s="45">
        <f>(4*Multiple!N9)/(PI()*Multiple!P9^2)</f>
        <v>0.52032879432956747</v>
      </c>
      <c r="G10" s="46">
        <v>0.87</v>
      </c>
      <c r="H10" s="44">
        <f>4*PI()*(Multiple!Q9/(Multiple!R9^2))</f>
        <v>0.17633147647649017</v>
      </c>
      <c r="I10" s="45">
        <f>(4*Multiple!Q9)/(PI()*Multiple!S9^2)</f>
        <v>0.5730519696533628</v>
      </c>
      <c r="J10" s="46">
        <v>0.83</v>
      </c>
      <c r="K10" s="44">
        <f>4*PI()*(Multiple!T9/(Multiple!U9^2))</f>
        <v>0.16795913619289315</v>
      </c>
      <c r="L10" s="45">
        <f>(4*Multiple!T9)/(PI()*Multiple!V9^2)</f>
        <v>0.34076505801074097</v>
      </c>
      <c r="M10" s="46">
        <v>0.72</v>
      </c>
      <c r="N10" s="45">
        <f>4*PI()*(Multiple!W9/(Multiple!X9^2))</f>
        <v>0.23092999558613866</v>
      </c>
      <c r="O10" s="45">
        <f>(4*Multiple!W9)/(PI()*Multiple!Y9^2)</f>
        <v>0.54034085617618788</v>
      </c>
      <c r="P10" s="45">
        <v>0.79</v>
      </c>
      <c r="Q10" s="44">
        <f>4*PI()*(Multiple!Z9/(Multiple!AA9^2))</f>
        <v>0.32950933982338654</v>
      </c>
      <c r="R10" s="45">
        <f>(4*Multiple!Z9)/(PI()*Multiple!AB9^2)</f>
        <v>0.50518064252853778</v>
      </c>
      <c r="S10" s="46">
        <v>0.84</v>
      </c>
      <c r="T10" s="45">
        <f>4*PI()*(Multiple!AC9/(Multiple!AD9^2))</f>
        <v>0.19626206054602086</v>
      </c>
      <c r="U10" s="45">
        <f>(4*Multiple!AC9)/(PI()*Multiple!AE9^2)</f>
        <v>0.48979988316415257</v>
      </c>
      <c r="V10" s="45">
        <v>0.77</v>
      </c>
      <c r="W10" s="57">
        <f t="shared" si="0"/>
        <v>0.16795913619289315</v>
      </c>
      <c r="X10" s="13">
        <f t="shared" si="1"/>
        <v>0.32950933982338654</v>
      </c>
      <c r="Y10" s="13">
        <f t="shared" si="2"/>
        <v>0.21669665458540044</v>
      </c>
      <c r="Z10" s="57">
        <f t="shared" si="3"/>
        <v>0.34076505801074097</v>
      </c>
      <c r="AA10" s="13">
        <f t="shared" si="4"/>
        <v>0.5730519696533628</v>
      </c>
      <c r="AB10" s="58">
        <f t="shared" si="5"/>
        <v>0.49491120064375821</v>
      </c>
      <c r="AC10" s="13">
        <f t="shared" si="6"/>
        <v>0.72</v>
      </c>
      <c r="AD10" s="13">
        <f t="shared" si="7"/>
        <v>0.87</v>
      </c>
      <c r="AE10" s="58">
        <f t="shared" si="8"/>
        <v>0.80333333333333334</v>
      </c>
    </row>
    <row r="11" spans="1:33" x14ac:dyDescent="0.25">
      <c r="A11" s="51" t="str">
        <f>Multiple!A10</f>
        <v>Primeiro Momento Ajustado</v>
      </c>
      <c r="B11" s="52" t="s">
        <v>14</v>
      </c>
      <c r="C11" s="52" t="s">
        <v>19</v>
      </c>
      <c r="D11" s="52" t="s">
        <v>12</v>
      </c>
      <c r="E11" s="44">
        <f>4*PI()*(Multiple!N10/(Multiple!O10^2))</f>
        <v>0.2759731807380339</v>
      </c>
      <c r="F11" s="45">
        <f>(4*Multiple!N10)/(PI()*Multiple!P10^2)</f>
        <v>0.61767901880953757</v>
      </c>
      <c r="G11" s="46">
        <v>0.92</v>
      </c>
      <c r="H11" s="44">
        <f>4*PI()*(Multiple!Q10/(Multiple!R10^2))</f>
        <v>0.13544516964603176</v>
      </c>
      <c r="I11" s="45">
        <f>(4*Multiple!Q10)/(PI()*Multiple!S10^2)</f>
        <v>0.28220529261201815</v>
      </c>
      <c r="J11" s="46">
        <v>0.66</v>
      </c>
      <c r="K11" s="44">
        <f>4*PI()*(Multiple!T10/(Multiple!U10^2))</f>
        <v>0.19754541459609892</v>
      </c>
      <c r="L11" s="45">
        <f>(4*Multiple!T10)/(PI()*Multiple!V10^2)</f>
        <v>0.58365300730659864</v>
      </c>
      <c r="M11" s="46">
        <v>0.88</v>
      </c>
      <c r="N11" s="45">
        <f>4*PI()*(Multiple!W10/(Multiple!X10^2))</f>
        <v>0.19064004869136664</v>
      </c>
      <c r="O11" s="45">
        <f>(4*Multiple!W10)/(PI()*Multiple!Y10^2)</f>
        <v>0.41250213670971037</v>
      </c>
      <c r="P11" s="45">
        <v>0.74</v>
      </c>
      <c r="Q11" s="44">
        <f>4*PI()*(Multiple!Z10/(Multiple!AA10^2))</f>
        <v>0.16679204754195512</v>
      </c>
      <c r="R11" s="45">
        <f>(4*Multiple!Z10)/(PI()*Multiple!AB10^2)</f>
        <v>0.54642585229166685</v>
      </c>
      <c r="S11" s="46">
        <v>0.83</v>
      </c>
      <c r="T11" s="45">
        <f>4*PI()*(Multiple!AC10/(Multiple!AD10^2))</f>
        <v>0.21128928283022669</v>
      </c>
      <c r="U11" s="45">
        <f>(4*Multiple!AC10)/(PI()*Multiple!AE10^2)</f>
        <v>0.4516016836170062</v>
      </c>
      <c r="V11" s="45">
        <v>0.81</v>
      </c>
      <c r="W11" s="57">
        <f>MIN(E11,H11,K11,N11,Q11,T11)</f>
        <v>0.13544516964603176</v>
      </c>
      <c r="X11" s="13">
        <f>MAX(E11,H11,K11,N11,Q11,T11)</f>
        <v>0.2759731807380339</v>
      </c>
      <c r="Y11" s="13">
        <f>AVERAGE(E11,H11,K11,N11,Q11,T11)</f>
        <v>0.19628085734061884</v>
      </c>
      <c r="Z11" s="57">
        <f>MIN(F11,I11,L11,O11,R11,U11)</f>
        <v>0.28220529261201815</v>
      </c>
      <c r="AA11" s="13">
        <f>MAX(F11,I11,L11,O11,R11,U11)</f>
        <v>0.61767901880953757</v>
      </c>
      <c r="AB11" s="58">
        <f>AVERAGE(F11,I11,L11,O11,R11,U11)</f>
        <v>0.4823444985577563</v>
      </c>
      <c r="AC11" s="13">
        <f>MIN(G11,J11,M11,P11,S11,V11)</f>
        <v>0.66</v>
      </c>
      <c r="AD11" s="13">
        <f>MAX(G11,J11,M11,P11,S11,V11)</f>
        <v>0.92</v>
      </c>
      <c r="AE11" s="58">
        <f>AVERAGE(G11,J11,M11,P11,S11,V11)</f>
        <v>0.80666666666666664</v>
      </c>
    </row>
    <row r="12" spans="1:33" x14ac:dyDescent="0.25">
      <c r="A12" s="39" t="str">
        <f>Multiple!A11</f>
        <v>Segundo Momento Ajustado</v>
      </c>
      <c r="B12" s="22" t="s">
        <v>14</v>
      </c>
      <c r="C12" s="22" t="s">
        <v>19</v>
      </c>
      <c r="D12" s="22" t="s">
        <v>12</v>
      </c>
      <c r="E12" s="44">
        <f>4*PI()*(Multiple!N11/(Multiple!O11^2))</f>
        <v>0.20661168065360377</v>
      </c>
      <c r="F12" s="45">
        <f>(4*Multiple!N11)/(PI()*Multiple!P11^2)</f>
        <v>0.47576162536626027</v>
      </c>
      <c r="G12" s="46">
        <v>0.87</v>
      </c>
      <c r="H12" s="44">
        <f>4*PI()*(Multiple!Q11/(Multiple!R11^2))</f>
        <v>0.18337027256949384</v>
      </c>
      <c r="I12" s="45">
        <f>(4*Multiple!Q11)/(PI()*Multiple!S11^2)</f>
        <v>0.59188687416127939</v>
      </c>
      <c r="J12" s="46">
        <v>0.85</v>
      </c>
      <c r="K12" s="44">
        <f>4*PI()*(Multiple!T11/(Multiple!U11^2))</f>
        <v>0.16282287028181938</v>
      </c>
      <c r="L12" s="45">
        <f>(4*Multiple!T11)/(PI()*Multiple!V11^2)</f>
        <v>0.33140736351499062</v>
      </c>
      <c r="M12" s="46">
        <v>0.72</v>
      </c>
      <c r="N12" s="45">
        <f>4*PI()*(Multiple!W11/(Multiple!X11^2))</f>
        <v>0.23816915594863508</v>
      </c>
      <c r="O12" s="45">
        <f>(4*Multiple!W11)/(PI()*Multiple!Y11^2)</f>
        <v>0.43038470779962573</v>
      </c>
      <c r="P12" s="45">
        <v>0.73</v>
      </c>
      <c r="Q12" s="44">
        <f>4*PI()*(Multiple!Z11/(Multiple!AA11^2))</f>
        <v>0.31109800823957962</v>
      </c>
      <c r="R12" s="45">
        <f>(4*Multiple!Z11)/(PI()*Multiple!AB11^2)</f>
        <v>0.55651316857248556</v>
      </c>
      <c r="S12" s="46">
        <v>0.89</v>
      </c>
      <c r="T12" s="45">
        <f>4*PI()*(Multiple!AC11/(Multiple!AD11^2))</f>
        <v>0.20816356369805067</v>
      </c>
      <c r="U12" s="45">
        <f>(4*Multiple!AC11)/(PI()*Multiple!AE11^2)</f>
        <v>0.60380432018368546</v>
      </c>
      <c r="V12" s="45">
        <v>0.87</v>
      </c>
      <c r="W12" s="57">
        <f>MIN(E12,H12,K12,N12,Q12,T12)</f>
        <v>0.16282287028181938</v>
      </c>
      <c r="X12" s="13">
        <f>MAX(E12,H12,K12,N12,Q12,T12)</f>
        <v>0.31109800823957962</v>
      </c>
      <c r="Y12" s="13">
        <f>AVERAGE(E12,H12,K12,N12,Q12,T12)</f>
        <v>0.21837259189853042</v>
      </c>
      <c r="Z12" s="57">
        <f>MIN(F12,I12,L12,O12,R12,U12)</f>
        <v>0.33140736351499062</v>
      </c>
      <c r="AA12" s="13">
        <f>MAX(F12,I12,L12,O12,R12,U12)</f>
        <v>0.60380432018368546</v>
      </c>
      <c r="AB12" s="58">
        <f>AVERAGE(F12,I12,L12,O12,R12,U12)</f>
        <v>0.49829300993305448</v>
      </c>
      <c r="AC12" s="13">
        <f>MIN(G12,J12,M12,P12,S12,V12)</f>
        <v>0.72</v>
      </c>
      <c r="AD12" s="13">
        <f>MAX(G12,J12,M12,P12,S12,V12)</f>
        <v>0.89</v>
      </c>
      <c r="AE12" s="58">
        <f>AVERAGE(G12,J12,M12,P12,S12,V12)</f>
        <v>0.82166666666666666</v>
      </c>
    </row>
    <row r="13" spans="1:33" x14ac:dyDescent="0.25">
      <c r="A13" s="39" t="str">
        <f>Multiple!A12</f>
        <v>Distância Máxima</v>
      </c>
      <c r="B13" s="21" t="s">
        <v>14</v>
      </c>
      <c r="C13" s="21" t="s">
        <v>19</v>
      </c>
      <c r="D13" s="21" t="s">
        <v>12</v>
      </c>
      <c r="E13" s="59">
        <f>4*PI()*(Multiple!N12/(Multiple!O12^2))</f>
        <v>4.6887501319365706E-2</v>
      </c>
      <c r="F13" s="60">
        <f>(4*Multiple!N12)/(PI()*Multiple!P12^2)</f>
        <v>0.28774496559000745</v>
      </c>
      <c r="G13" s="61">
        <v>0.38</v>
      </c>
      <c r="H13" s="59">
        <f>4*PI()*(Multiple!Q12/(Multiple!R12^2))</f>
        <v>0.10677484763200831</v>
      </c>
      <c r="I13" s="60">
        <f>(4*Multiple!Q12)/(PI()*Multiple!S12^2)</f>
        <v>0.4403855648206314</v>
      </c>
      <c r="J13" s="61">
        <v>0.53</v>
      </c>
      <c r="K13" s="59">
        <f>4*PI()*(Multiple!T12/(Multiple!U12^2))</f>
        <v>7.4236937991327426E-2</v>
      </c>
      <c r="L13" s="60">
        <f>(4*Multiple!T12)/(PI()*Multiple!V12^2)</f>
        <v>0.31958183681854929</v>
      </c>
      <c r="M13" s="61">
        <v>0.41</v>
      </c>
      <c r="N13" s="60">
        <f>4*PI()*(Multiple!W12/(Multiple!X12^2))</f>
        <v>0.15018471373787434</v>
      </c>
      <c r="O13" s="60">
        <f>(4*Multiple!W12)/(PI()*Multiple!Y12^2)</f>
        <v>0.56603679397842988</v>
      </c>
      <c r="P13" s="60">
        <v>0.82</v>
      </c>
      <c r="Q13" s="59">
        <f>4*PI()*(Multiple!Z12/(Multiple!AA12^2))</f>
        <v>9.9447507060657511E-2</v>
      </c>
      <c r="R13" s="60">
        <f>(4*Multiple!Z12)/(PI()*Multiple!AB12^2)</f>
        <v>0.40416513604058535</v>
      </c>
      <c r="S13" s="61">
        <v>0.55000000000000004</v>
      </c>
      <c r="T13" s="60">
        <f>4*PI()*(Multiple!AC12/(Multiple!AD12^2))</f>
        <v>0.23092999558613866</v>
      </c>
      <c r="U13" s="60">
        <f>(4*Multiple!AC12)/(PI()*Multiple!AE12^2)</f>
        <v>0.54034085617618788</v>
      </c>
      <c r="V13" s="62">
        <v>0.79</v>
      </c>
      <c r="W13" s="63">
        <f t="shared" si="0"/>
        <v>4.6887501319365706E-2</v>
      </c>
      <c r="X13" s="64">
        <f t="shared" si="1"/>
        <v>0.23092999558613866</v>
      </c>
      <c r="Y13" s="64">
        <f t="shared" si="2"/>
        <v>0.11807691722122866</v>
      </c>
      <c r="Z13" s="63">
        <f t="shared" si="3"/>
        <v>0.28774496559000745</v>
      </c>
      <c r="AA13" s="64">
        <f t="shared" si="4"/>
        <v>0.56603679397842988</v>
      </c>
      <c r="AB13" s="65">
        <f t="shared" si="5"/>
        <v>0.42637585890406515</v>
      </c>
      <c r="AC13" s="64">
        <f t="shared" si="6"/>
        <v>0.38</v>
      </c>
      <c r="AD13" s="64">
        <f t="shared" si="7"/>
        <v>0.82</v>
      </c>
      <c r="AE13" s="65">
        <f t="shared" si="8"/>
        <v>0.58000000000000007</v>
      </c>
    </row>
    <row r="14" spans="1:33" x14ac:dyDescent="0.25">
      <c r="A14" s="81" t="str">
        <f>Multiple!A13</f>
        <v>Perímetro</v>
      </c>
      <c r="B14" s="42" t="s">
        <v>14</v>
      </c>
      <c r="C14" s="42" t="s">
        <v>19</v>
      </c>
      <c r="D14" s="42" t="s">
        <v>12</v>
      </c>
      <c r="E14" s="66">
        <f>4*PI()*(Multiple!N13/(Multiple!O13^2))</f>
        <v>0.28896831306270665</v>
      </c>
      <c r="F14" s="67">
        <f>(4*Multiple!N13)/(PI()*Multiple!P13^2)</f>
        <v>0.53907489154365607</v>
      </c>
      <c r="G14" s="68">
        <v>0.96</v>
      </c>
      <c r="H14" s="66">
        <f>4*PI()*(Multiple!Q13/(Multiple!R13^2))</f>
        <v>0.15180273876916303</v>
      </c>
      <c r="I14" s="67">
        <f>(4*Multiple!Q13)/(PI()*Multiple!S13^2)</f>
        <v>0.48476371709368921</v>
      </c>
      <c r="J14" s="68">
        <v>0.5</v>
      </c>
      <c r="K14" s="66">
        <f>4*PI()*(Multiple!T13/(Multiple!U13^2))</f>
        <v>0.27399877769939529</v>
      </c>
      <c r="L14" s="67">
        <f>(4*Multiple!T13)/(PI()*Multiple!V13^2)</f>
        <v>0.43458626124268618</v>
      </c>
      <c r="M14" s="68">
        <v>0.79</v>
      </c>
      <c r="N14" s="67">
        <f>4*PI()*(Multiple!W13/(Multiple!X13^2))</f>
        <v>0.28857157819504581</v>
      </c>
      <c r="O14" s="67">
        <f>(4*Multiple!W13)/(PI()*Multiple!Y13^2)</f>
        <v>0.45971408893084326</v>
      </c>
      <c r="P14" s="67">
        <v>0.68</v>
      </c>
      <c r="Q14" s="66">
        <f>4*PI()*(Multiple!Z13/(Multiple!AA13^2))</f>
        <v>0.2069433332193244</v>
      </c>
      <c r="R14" s="67">
        <f>(4*Multiple!Z13)/(PI()*Multiple!AB13^2)</f>
        <v>0.40133571483006275</v>
      </c>
      <c r="S14" s="68">
        <v>0.8</v>
      </c>
      <c r="T14" s="67">
        <f>4*PI()*(Multiple!AC13/(Multiple!AD13^2))</f>
        <v>0.24496014092126792</v>
      </c>
      <c r="U14" s="67">
        <f>(4*Multiple!AC13)/(PI()*Multiple!AE13^2)</f>
        <v>0.50352141001411055</v>
      </c>
      <c r="V14" s="67">
        <v>0.72</v>
      </c>
      <c r="W14" s="69">
        <f t="shared" si="0"/>
        <v>0.15180273876916303</v>
      </c>
      <c r="X14" s="70">
        <f t="shared" si="1"/>
        <v>0.28896831306270665</v>
      </c>
      <c r="Y14" s="70">
        <f t="shared" si="2"/>
        <v>0.24254081364448385</v>
      </c>
      <c r="Z14" s="69">
        <f t="shared" si="3"/>
        <v>0.40133571483006275</v>
      </c>
      <c r="AA14" s="70">
        <f t="shared" si="4"/>
        <v>0.53907489154365607</v>
      </c>
      <c r="AB14" s="71">
        <f t="shared" si="5"/>
        <v>0.47049934727584136</v>
      </c>
      <c r="AC14" s="70">
        <f t="shared" si="6"/>
        <v>0.5</v>
      </c>
      <c r="AD14" s="70">
        <f t="shared" si="7"/>
        <v>0.96</v>
      </c>
      <c r="AE14" s="71">
        <f t="shared" si="8"/>
        <v>0.7416666666666667</v>
      </c>
    </row>
    <row r="15" spans="1:33" x14ac:dyDescent="0.25">
      <c r="A15" s="39" t="str">
        <f>Multiple!A14</f>
        <v>Primeiro Momento</v>
      </c>
      <c r="B15" s="21" t="s">
        <v>14</v>
      </c>
      <c r="C15" s="21" t="s">
        <v>19</v>
      </c>
      <c r="D15" s="21" t="s">
        <v>43</v>
      </c>
      <c r="E15" s="44">
        <f>4*PI()*(Multiple!N14/(Multiple!O14^2))</f>
        <v>0.119923608422271</v>
      </c>
      <c r="F15" s="45">
        <f>(4*Multiple!N14)/(PI()*Multiple!P14^2)</f>
        <v>0.3137513742335043</v>
      </c>
      <c r="G15" s="46">
        <v>0.66</v>
      </c>
      <c r="H15" s="44">
        <f>4*PI()*(Multiple!Q14/(Multiple!R14^2))</f>
        <v>0.25890868622553381</v>
      </c>
      <c r="I15" s="45">
        <f>(4*Multiple!Q14)/(PI()*Multiple!S14^2)</f>
        <v>0.51818142308451798</v>
      </c>
      <c r="J15" s="46">
        <v>0.87</v>
      </c>
      <c r="K15" s="44">
        <f>4*PI()*(Multiple!T14/(Multiple!U14^2))</f>
        <v>0.19886343615409885</v>
      </c>
      <c r="L15" s="45">
        <f>(4*Multiple!T14)/(PI()*Multiple!V14^2)</f>
        <v>0.50933948180163491</v>
      </c>
      <c r="M15" s="46">
        <v>0.86</v>
      </c>
      <c r="N15" s="45">
        <f>4*PI()*(Multiple!W14/(Multiple!X14^2))</f>
        <v>8.5368869901583572E-2</v>
      </c>
      <c r="O15" s="45">
        <f>(4*Multiple!W14)/(PI()*Multiple!Y14^2)</f>
        <v>0.47502878422836115</v>
      </c>
      <c r="P15" s="45">
        <v>0.81</v>
      </c>
      <c r="Q15" s="44">
        <f>4*PI()*(Multiple!Z14/(Multiple!AA14^2))</f>
        <v>0.25255879866009556</v>
      </c>
      <c r="R15" s="45">
        <f>(4*Multiple!Z14)/(PI()*Multiple!AB14^2)</f>
        <v>0.6320079976672347</v>
      </c>
      <c r="S15" s="46">
        <v>0.9</v>
      </c>
      <c r="T15" s="45">
        <f>4*PI()*(Multiple!AC14/(Multiple!AD14^2))</f>
        <v>0.11079324860529796</v>
      </c>
      <c r="U15" s="45">
        <f>(4*Multiple!AC14)/(PI()*Multiple!AE14^2)</f>
        <v>0.46899410337889419</v>
      </c>
      <c r="V15" s="45">
        <v>0.79</v>
      </c>
      <c r="W15" s="57">
        <f t="shared" si="0"/>
        <v>8.5368869901583572E-2</v>
      </c>
      <c r="X15" s="13">
        <f t="shared" si="1"/>
        <v>0.25890868622553381</v>
      </c>
      <c r="Y15" s="13">
        <f t="shared" si="2"/>
        <v>0.1710694413281468</v>
      </c>
      <c r="Z15" s="57">
        <f t="shared" si="3"/>
        <v>0.3137513742335043</v>
      </c>
      <c r="AA15" s="13">
        <f t="shared" si="4"/>
        <v>0.6320079976672347</v>
      </c>
      <c r="AB15" s="58">
        <f t="shared" si="5"/>
        <v>0.48621719406569119</v>
      </c>
      <c r="AC15" s="13">
        <f t="shared" si="6"/>
        <v>0.66</v>
      </c>
      <c r="AD15" s="13">
        <f t="shared" si="7"/>
        <v>0.9</v>
      </c>
      <c r="AE15" s="58">
        <f t="shared" si="8"/>
        <v>0.81500000000000006</v>
      </c>
    </row>
    <row r="16" spans="1:33" x14ac:dyDescent="0.25">
      <c r="A16" s="39" t="str">
        <f>Multiple!A15</f>
        <v>Segundo Momento</v>
      </c>
      <c r="B16" s="22" t="s">
        <v>14</v>
      </c>
      <c r="C16" s="22" t="s">
        <v>19</v>
      </c>
      <c r="D16" s="22" t="s">
        <v>43</v>
      </c>
      <c r="E16" s="44">
        <f>4*PI()*(Multiple!N15/(Multiple!O15^2))</f>
        <v>0.119923608422271</v>
      </c>
      <c r="F16" s="45">
        <f>(4*Multiple!N15)/(PI()*Multiple!P15^2)</f>
        <v>0.3137513742335043</v>
      </c>
      <c r="G16" s="46">
        <v>0.66</v>
      </c>
      <c r="H16" s="44">
        <f>4*PI()*(Multiple!Q15/(Multiple!R15^2))</f>
        <v>0.25890868622553381</v>
      </c>
      <c r="I16" s="45">
        <f>(4*Multiple!Q15)/(PI()*Multiple!S15^2)</f>
        <v>0.51818142308451798</v>
      </c>
      <c r="J16" s="46">
        <v>0.87</v>
      </c>
      <c r="K16" s="44">
        <f>4*PI()*(Multiple!T15/(Multiple!U15^2))</f>
        <v>0.19886343615409885</v>
      </c>
      <c r="L16" s="45">
        <f>(4*Multiple!T15)/(PI()*Multiple!V15^2)</f>
        <v>0.50933948180163491</v>
      </c>
      <c r="M16" s="46">
        <v>0.86</v>
      </c>
      <c r="N16" s="45">
        <f>4*PI()*(Multiple!W15/(Multiple!X15^2))</f>
        <v>8.5368869901583572E-2</v>
      </c>
      <c r="O16" s="45">
        <f>(4*Multiple!W15)/(PI()*Multiple!Y15^2)</f>
        <v>0.47502878422836115</v>
      </c>
      <c r="P16" s="45">
        <v>0.81</v>
      </c>
      <c r="Q16" s="44">
        <f>4*PI()*(Multiple!Z15/(Multiple!AA15^2))</f>
        <v>0.25255879866009556</v>
      </c>
      <c r="R16" s="45">
        <f>(4*Multiple!Z15)/(PI()*Multiple!AB15^2)</f>
        <v>0.6320079976672347</v>
      </c>
      <c r="S16" s="46">
        <v>0.9</v>
      </c>
      <c r="T16" s="45">
        <f>4*PI()*(Multiple!AC15/(Multiple!AD15^2))</f>
        <v>0.11079324860529796</v>
      </c>
      <c r="U16" s="45">
        <f>(4*Multiple!AC15)/(PI()*Multiple!AE15^2)</f>
        <v>0.46899410337889419</v>
      </c>
      <c r="V16" s="45">
        <v>0.79</v>
      </c>
      <c r="W16" s="57">
        <f t="shared" si="0"/>
        <v>8.5368869901583572E-2</v>
      </c>
      <c r="X16" s="13">
        <f t="shared" si="1"/>
        <v>0.25890868622553381</v>
      </c>
      <c r="Y16" s="13">
        <f t="shared" si="2"/>
        <v>0.1710694413281468</v>
      </c>
      <c r="Z16" s="57">
        <f t="shared" si="3"/>
        <v>0.3137513742335043</v>
      </c>
      <c r="AA16" s="13">
        <f t="shared" si="4"/>
        <v>0.6320079976672347</v>
      </c>
      <c r="AB16" s="58">
        <f t="shared" si="5"/>
        <v>0.48621719406569119</v>
      </c>
      <c r="AC16" s="13">
        <f t="shared" si="6"/>
        <v>0.66</v>
      </c>
      <c r="AD16" s="13">
        <f t="shared" si="7"/>
        <v>0.9</v>
      </c>
      <c r="AE16" s="58">
        <f t="shared" si="8"/>
        <v>0.81500000000000006</v>
      </c>
    </row>
    <row r="17" spans="1:31" x14ac:dyDescent="0.25">
      <c r="A17" s="51" t="str">
        <f>Multiple!A16</f>
        <v>Primeiro Momento Ajustado</v>
      </c>
      <c r="B17" s="21" t="s">
        <v>14</v>
      </c>
      <c r="C17" s="21" t="s">
        <v>19</v>
      </c>
      <c r="D17" s="21" t="s">
        <v>43</v>
      </c>
      <c r="E17" s="44">
        <f>4*PI()*(Multiple!N16/(Multiple!O16^2))</f>
        <v>0.1040886397033559</v>
      </c>
      <c r="F17" s="45">
        <f>(4*Multiple!N16)/(PI()*Multiple!P16^2)</f>
        <v>0.4653861059160333</v>
      </c>
      <c r="G17" s="46">
        <v>0.81</v>
      </c>
      <c r="H17" s="44">
        <f>4*PI()*(Multiple!Q16/(Multiple!R16^2))</f>
        <v>0.18328653497426797</v>
      </c>
      <c r="I17" s="45">
        <f>(4*Multiple!Q16)/(PI()*Multiple!S16^2)</f>
        <v>0.25123125938994623</v>
      </c>
      <c r="J17" s="46">
        <v>0.69</v>
      </c>
      <c r="K17" s="44">
        <f>4*PI()*(Multiple!T16/(Multiple!U16^2))</f>
        <v>0.23562504103178983</v>
      </c>
      <c r="L17" s="45">
        <f>(4*Multiple!T16)/(PI()*Multiple!V16^2)</f>
        <v>0.554227494390091</v>
      </c>
      <c r="M17" s="46">
        <v>0.89</v>
      </c>
      <c r="N17" s="45">
        <f>4*PI()*(Multiple!W16/(Multiple!X16^2))</f>
        <v>0.19775958688339032</v>
      </c>
      <c r="O17" s="45">
        <f>(4*Multiple!W16)/(PI()*Multiple!Y16^2)</f>
        <v>0.53488286772996385</v>
      </c>
      <c r="P17" s="45">
        <v>0.89</v>
      </c>
      <c r="Q17" s="44">
        <f>4*PI()*(Multiple!Z16/(Multiple!AA16^2))</f>
        <v>0.13330598544348046</v>
      </c>
      <c r="R17" s="45">
        <f>(4*Multiple!Z16)/(PI()*Multiple!AB16^2)</f>
        <v>0.3943266592110331</v>
      </c>
      <c r="S17" s="46">
        <v>0.81</v>
      </c>
      <c r="T17" s="45">
        <f>4*PI()*(Multiple!AC16/(Multiple!AD16^2))</f>
        <v>9.2281614651475816E-2</v>
      </c>
      <c r="U17" s="45">
        <f>(4*Multiple!AC16)/(PI()*Multiple!AE16^2)</f>
        <v>0.21900808408371925</v>
      </c>
      <c r="V17" s="45">
        <v>0.6</v>
      </c>
      <c r="W17" s="57">
        <f>MIN(E17,H17,K17,N17,Q17,T17)</f>
        <v>9.2281614651475816E-2</v>
      </c>
      <c r="X17" s="13">
        <f>MAX(E17,H17,K17,N17,Q17,T17)</f>
        <v>0.23562504103178983</v>
      </c>
      <c r="Y17" s="13">
        <f>AVERAGE(E17,H17,K17,N17,Q17,T17)</f>
        <v>0.15772456711462671</v>
      </c>
      <c r="Z17" s="57">
        <f>MIN(F17,I17,L17,O17,R17,U17)</f>
        <v>0.21900808408371925</v>
      </c>
      <c r="AA17" s="13">
        <f>MAX(F17,I17,L17,O17,R17,U17)</f>
        <v>0.554227494390091</v>
      </c>
      <c r="AB17" s="58">
        <f>AVERAGE(F17,I17,L17,O17,R17,U17)</f>
        <v>0.40317707845346451</v>
      </c>
      <c r="AC17" s="13">
        <f>MIN(G17,J17,M17,P17,S17,V17)</f>
        <v>0.6</v>
      </c>
      <c r="AD17" s="13">
        <f>MAX(G17,J17,M17,P17,S17,V17)</f>
        <v>0.89</v>
      </c>
      <c r="AE17" s="58">
        <f>AVERAGE(G17,J17,M17,P17,S17,V17)</f>
        <v>0.78166666666666662</v>
      </c>
    </row>
    <row r="18" spans="1:31" x14ac:dyDescent="0.25">
      <c r="A18" s="39" t="str">
        <f>Multiple!A17</f>
        <v>Segundo Momento Ajustado</v>
      </c>
      <c r="B18" s="22" t="s">
        <v>14</v>
      </c>
      <c r="C18" s="22" t="s">
        <v>19</v>
      </c>
      <c r="D18" s="22" t="s">
        <v>43</v>
      </c>
      <c r="E18" s="44">
        <f>4*PI()*(Multiple!N17/(Multiple!O17^2))</f>
        <v>0.12572185000530356</v>
      </c>
      <c r="F18" s="45">
        <f>(4*Multiple!N17)/(PI()*Multiple!P17^2)</f>
        <v>0.33232305513768062</v>
      </c>
      <c r="G18" s="46">
        <v>0.65</v>
      </c>
      <c r="H18" s="44">
        <f>4*PI()*(Multiple!Q17/(Multiple!R17^2))</f>
        <v>0.15624360369497647</v>
      </c>
      <c r="I18" s="45">
        <f>(4*Multiple!Q17)/(PI()*Multiple!S17^2)</f>
        <v>0.33360470680456306</v>
      </c>
      <c r="J18" s="46">
        <v>0.59</v>
      </c>
      <c r="K18" s="44">
        <f>4*PI()*(Multiple!T17/(Multiple!U17^2))</f>
        <v>0.28767475696932465</v>
      </c>
      <c r="L18" s="45">
        <f>(4*Multiple!T17)/(PI()*Multiple!V17^2)</f>
        <v>0.74155709748311682</v>
      </c>
      <c r="M18" s="46">
        <v>0.95</v>
      </c>
      <c r="N18" s="45">
        <f>4*PI()*(Multiple!W17/(Multiple!X17^2))</f>
        <v>8.4445949877658397E-2</v>
      </c>
      <c r="O18" s="45">
        <f>(4*Multiple!W17)/(PI()*Multiple!Y17^2)</f>
        <v>0.36923946797319718</v>
      </c>
      <c r="P18" s="45">
        <v>0.7</v>
      </c>
      <c r="Q18" s="44">
        <f>4*PI()*(Multiple!Z17/(Multiple!AA17^2))</f>
        <v>0.25255879866009556</v>
      </c>
      <c r="R18" s="45">
        <f>(4*Multiple!Z17)/(PI()*Multiple!AB17^2)</f>
        <v>0.6320079976672347</v>
      </c>
      <c r="S18" s="46">
        <v>0.9</v>
      </c>
      <c r="T18" s="45">
        <f>4*PI()*(Multiple!AC17/(Multiple!AD17^2))</f>
        <v>8.5368869901583572E-2</v>
      </c>
      <c r="U18" s="45">
        <f>(4*Multiple!AC17)/(PI()*Multiple!AE17^2)</f>
        <v>0.47502878422836115</v>
      </c>
      <c r="V18" s="45">
        <v>0.81</v>
      </c>
      <c r="W18" s="57">
        <f>MIN(E18,H18,K18,N18,Q18,T18)</f>
        <v>8.4445949877658397E-2</v>
      </c>
      <c r="X18" s="13">
        <f>MAX(E18,H18,K18,N18,Q18,T18)</f>
        <v>0.28767475696932465</v>
      </c>
      <c r="Y18" s="13">
        <f>AVERAGE(E18,H18,K18,N18,Q18,T18)</f>
        <v>0.16533563818482369</v>
      </c>
      <c r="Z18" s="57">
        <f>MIN(F18,I18,L18,O18,R18,U18)</f>
        <v>0.33232305513768062</v>
      </c>
      <c r="AA18" s="13">
        <f>MAX(F18,I18,L18,O18,R18,U18)</f>
        <v>0.74155709748311682</v>
      </c>
      <c r="AB18" s="58">
        <f>AVERAGE(F18,I18,L18,O18,R18,U18)</f>
        <v>0.48062685154902551</v>
      </c>
      <c r="AC18" s="13">
        <f>MIN(G18,J18,M18,P18,S18,V18)</f>
        <v>0.59</v>
      </c>
      <c r="AD18" s="13">
        <f>MAX(G18,J18,M18,P18,S18,V18)</f>
        <v>0.95</v>
      </c>
      <c r="AE18" s="58">
        <f>AVERAGE(G18,J18,M18,P18,S18,V18)</f>
        <v>0.76666666666666661</v>
      </c>
    </row>
    <row r="19" spans="1:31" x14ac:dyDescent="0.25">
      <c r="A19" s="39" t="str">
        <f>Multiple!A18</f>
        <v>Distância Máxima</v>
      </c>
      <c r="B19" s="21" t="s">
        <v>14</v>
      </c>
      <c r="C19" s="21" t="s">
        <v>19</v>
      </c>
      <c r="D19" s="21" t="s">
        <v>43</v>
      </c>
      <c r="E19" s="59">
        <f>4*PI()*(Multiple!N18/(Multiple!O18^2))</f>
        <v>0.2463956640541311</v>
      </c>
      <c r="F19" s="60">
        <f>(4*Multiple!N18)/(PI()*Multiple!P18^2)</f>
        <v>0.61687729851434969</v>
      </c>
      <c r="G19" s="61">
        <v>0.84</v>
      </c>
      <c r="H19" s="59">
        <f>4*PI()*(Multiple!Q18/(Multiple!R18^2))</f>
        <v>4.312647058373921E-2</v>
      </c>
      <c r="I19" s="60">
        <f>(4*Multiple!Q18)/(PI()*Multiple!S18^2)</f>
        <v>0.34731563912598223</v>
      </c>
      <c r="J19" s="61">
        <v>0.53</v>
      </c>
      <c r="K19" s="59">
        <f>4*PI()*(Multiple!T18/(Multiple!U18^2))</f>
        <v>8.6437781800741811E-2</v>
      </c>
      <c r="L19" s="60">
        <f>(4*Multiple!T18)/(PI()*Multiple!V18^2)</f>
        <v>0.42817603637197116</v>
      </c>
      <c r="M19" s="61">
        <v>0.63</v>
      </c>
      <c r="N19" s="60">
        <f>4*PI()*(Multiple!W18/(Multiple!X18^2))</f>
        <v>0.14262179811218711</v>
      </c>
      <c r="O19" s="60">
        <f>(4*Multiple!W18)/(PI()*Multiple!Y18^2)</f>
        <v>0.37463305215575587</v>
      </c>
      <c r="P19" s="60">
        <v>0.59</v>
      </c>
      <c r="Q19" s="59">
        <f>4*PI()*(Multiple!Z18/(Multiple!AA18^2))</f>
        <v>8.7650231572554041E-2</v>
      </c>
      <c r="R19" s="60">
        <f>(4*Multiple!Z18)/(PI()*Multiple!AB18^2)</f>
        <v>0.38506260577993179</v>
      </c>
      <c r="S19" s="61">
        <v>0.56000000000000005</v>
      </c>
      <c r="T19" s="60">
        <f>4*PI()*(Multiple!AC18/(Multiple!AD18^2))</f>
        <v>0.20140870635123292</v>
      </c>
      <c r="U19" s="60">
        <f>(4*Multiple!AC18)/(PI()*Multiple!AE18^2)</f>
        <v>0.57971710167344426</v>
      </c>
      <c r="V19" s="62">
        <v>0.9</v>
      </c>
      <c r="W19" s="63">
        <f t="shared" si="0"/>
        <v>4.312647058373921E-2</v>
      </c>
      <c r="X19" s="64">
        <f t="shared" si="1"/>
        <v>0.2463956640541311</v>
      </c>
      <c r="Y19" s="64">
        <f t="shared" si="2"/>
        <v>0.13460677541243102</v>
      </c>
      <c r="Z19" s="63">
        <f t="shared" si="3"/>
        <v>0.34731563912598223</v>
      </c>
      <c r="AA19" s="64">
        <f t="shared" si="4"/>
        <v>0.61687729851434969</v>
      </c>
      <c r="AB19" s="65">
        <f t="shared" si="5"/>
        <v>0.45529695560357258</v>
      </c>
      <c r="AC19" s="64">
        <f t="shared" si="6"/>
        <v>0.53</v>
      </c>
      <c r="AD19" s="64">
        <f t="shared" si="7"/>
        <v>0.9</v>
      </c>
      <c r="AE19" s="65">
        <f t="shared" si="8"/>
        <v>0.67499999999999993</v>
      </c>
    </row>
    <row r="20" spans="1:31" x14ac:dyDescent="0.25">
      <c r="A20" s="80" t="str">
        <f>Multiple!A19</f>
        <v>Perímetro</v>
      </c>
      <c r="B20" s="50" t="s">
        <v>14</v>
      </c>
      <c r="C20" s="50" t="s">
        <v>19</v>
      </c>
      <c r="D20" s="50" t="s">
        <v>43</v>
      </c>
      <c r="E20" s="44">
        <f>4*PI()*(Multiple!N19/(Multiple!O19^2))</f>
        <v>0.17794326909568733</v>
      </c>
      <c r="F20" s="45">
        <f>(4*Multiple!N19)/(PI()*Multiple!P19^2)</f>
        <v>0.31263717714064004</v>
      </c>
      <c r="G20" s="46">
        <v>0.65</v>
      </c>
      <c r="H20" s="44">
        <f>4*PI()*(Multiple!Q19/(Multiple!R19^2))</f>
        <v>0.24274421565828233</v>
      </c>
      <c r="I20" s="45">
        <f>(4*Multiple!Q19)/(PI()*Multiple!S19^2)</f>
        <v>0.60354436238346321</v>
      </c>
      <c r="J20" s="46">
        <v>0.93</v>
      </c>
      <c r="K20" s="44">
        <f>4*PI()*(Multiple!T19/(Multiple!U19^2))</f>
        <v>0.21852275597357126</v>
      </c>
      <c r="L20" s="45">
        <f>(4*Multiple!T19)/(PI()*Multiple!V19^2)</f>
        <v>0.46402888887326443</v>
      </c>
      <c r="M20" s="46">
        <v>0.81</v>
      </c>
      <c r="N20" s="45">
        <f>4*PI()*(Multiple!W19/(Multiple!X19^2))</f>
        <v>0.1040886397033559</v>
      </c>
      <c r="O20" s="45">
        <f>(4*Multiple!W19)/(PI()*Multiple!Y19^2)</f>
        <v>0.4653861059160333</v>
      </c>
      <c r="P20" s="45">
        <v>0.81</v>
      </c>
      <c r="Q20" s="44">
        <f>4*PI()*(Multiple!Z19/(Multiple!AA19^2))</f>
        <v>0.18311222538323205</v>
      </c>
      <c r="R20" s="45">
        <f>(4*Multiple!Z19)/(PI()*Multiple!AB19^2)</f>
        <v>0.53501525669771532</v>
      </c>
      <c r="S20" s="46">
        <v>0.85</v>
      </c>
      <c r="T20" s="45">
        <f>4*PI()*(Multiple!AC19/(Multiple!AD19^2))</f>
        <v>0.11222927643193249</v>
      </c>
      <c r="U20" s="45">
        <f>(4*Multiple!AC19)/(PI()*Multiple!AE19^2)</f>
        <v>0.40169647707533002</v>
      </c>
      <c r="V20" s="45">
        <v>0.79</v>
      </c>
      <c r="W20" s="57">
        <f t="shared" si="0"/>
        <v>0.1040886397033559</v>
      </c>
      <c r="X20" s="13">
        <f t="shared" si="1"/>
        <v>0.24274421565828233</v>
      </c>
      <c r="Y20" s="13">
        <f t="shared" si="2"/>
        <v>0.17310673037434357</v>
      </c>
      <c r="Z20" s="57">
        <f t="shared" si="3"/>
        <v>0.31263717714064004</v>
      </c>
      <c r="AA20" s="13">
        <f t="shared" si="4"/>
        <v>0.60354436238346321</v>
      </c>
      <c r="AB20" s="58">
        <f t="shared" si="5"/>
        <v>0.46371804468107441</v>
      </c>
      <c r="AC20" s="13">
        <f t="shared" si="6"/>
        <v>0.65</v>
      </c>
      <c r="AD20" s="13">
        <f t="shared" si="7"/>
        <v>0.93</v>
      </c>
      <c r="AE20" s="58">
        <f t="shared" si="8"/>
        <v>0.80666666666666664</v>
      </c>
    </row>
    <row r="21" spans="1:31" x14ac:dyDescent="0.25">
      <c r="A21" s="40" t="str">
        <f>Multiple!A20</f>
        <v>Primeiro Momento</v>
      </c>
      <c r="B21" s="41" t="s">
        <v>15</v>
      </c>
      <c r="C21" s="41" t="s">
        <v>19</v>
      </c>
      <c r="D21" s="41" t="s">
        <v>38</v>
      </c>
      <c r="E21" s="47">
        <f>4*PI()*(Multiple!N20/(Multiple!O20^2))</f>
        <v>0.73631077818510771</v>
      </c>
      <c r="F21" s="48">
        <f>(4*Multiple!N20)/(PI()*Multiple!P20^2)</f>
        <v>0.56190677459486593</v>
      </c>
      <c r="G21" s="49">
        <v>0.84</v>
      </c>
      <c r="H21" s="47">
        <f>4*PI()*(Multiple!Q20/(Multiple!R20^2))</f>
        <v>0.77570188977525756</v>
      </c>
      <c r="I21" s="48">
        <f>(4*Multiple!Q20)/(PI()*Multiple!S20^2)</f>
        <v>0.62169899645271609</v>
      </c>
      <c r="J21" s="49">
        <v>0.93</v>
      </c>
      <c r="K21" s="47">
        <f>4*PI()*(Multiple!T20/(Multiple!U20^2))</f>
        <v>0.77570188977525756</v>
      </c>
      <c r="L21" s="48">
        <f>(4*Multiple!T20)/(PI()*Multiple!V20^2)</f>
        <v>0.62169899645271609</v>
      </c>
      <c r="M21" s="49">
        <v>0.93</v>
      </c>
      <c r="N21" s="48">
        <f>4*PI()*(Multiple!W20/(Multiple!X20^2))</f>
        <v>0.73631077818510771</v>
      </c>
      <c r="O21" s="48">
        <f>(4*Multiple!W20)/(PI()*Multiple!Y20^2)</f>
        <v>0.56190677459486593</v>
      </c>
      <c r="P21" s="48">
        <v>0.84</v>
      </c>
      <c r="Q21" s="47">
        <f>4*PI()*(Multiple!Z20/(Multiple!AA20^2))</f>
        <v>0.73631077818510771</v>
      </c>
      <c r="R21" s="48">
        <f>(4*Multiple!Z20)/(PI()*Multiple!AB20^2)</f>
        <v>0.56190677459486593</v>
      </c>
      <c r="S21" s="49">
        <v>0.84</v>
      </c>
      <c r="T21" s="48">
        <f>4*PI()*(Multiple!AC20/(Multiple!AD20^2))</f>
        <v>0.73631077818510771</v>
      </c>
      <c r="U21" s="48">
        <f>(4*Multiple!AC20)/(PI()*Multiple!AE20^2)</f>
        <v>0.56190677459486593</v>
      </c>
      <c r="V21" s="48">
        <v>0.84</v>
      </c>
      <c r="W21" s="54">
        <f t="shared" si="0"/>
        <v>0.73631077818510771</v>
      </c>
      <c r="X21" s="55">
        <f t="shared" si="1"/>
        <v>0.77570188977525756</v>
      </c>
      <c r="Y21" s="55">
        <f t="shared" si="2"/>
        <v>0.74944114871515766</v>
      </c>
      <c r="Z21" s="54">
        <f t="shared" si="3"/>
        <v>0.56190677459486593</v>
      </c>
      <c r="AA21" s="55">
        <f t="shared" si="4"/>
        <v>0.62169899645271609</v>
      </c>
      <c r="AB21" s="56">
        <f t="shared" si="5"/>
        <v>0.58183751521414939</v>
      </c>
      <c r="AC21" s="55">
        <f t="shared" si="6"/>
        <v>0.84</v>
      </c>
      <c r="AD21" s="55">
        <f t="shared" si="7"/>
        <v>0.93</v>
      </c>
      <c r="AE21" s="56">
        <f t="shared" si="8"/>
        <v>0.87</v>
      </c>
    </row>
    <row r="22" spans="1:31" x14ac:dyDescent="0.25">
      <c r="A22" s="39" t="str">
        <f>Multiple!A21</f>
        <v>Segundo Momento</v>
      </c>
      <c r="B22" s="22" t="s">
        <v>15</v>
      </c>
      <c r="C22" s="22" t="s">
        <v>19</v>
      </c>
      <c r="D22" s="22" t="s">
        <v>38</v>
      </c>
      <c r="E22" s="44">
        <f>4*PI()*(Multiple!N21/(Multiple!O21^2))</f>
        <v>0.73631077818510771</v>
      </c>
      <c r="F22" s="45">
        <f>(4*Multiple!N21)/(PI()*Multiple!P21^2)</f>
        <v>0.56190677459486593</v>
      </c>
      <c r="G22" s="46">
        <v>0.84</v>
      </c>
      <c r="H22" s="44">
        <f>4*PI()*(Multiple!Q21/(Multiple!R21^2))</f>
        <v>0.73631077818510771</v>
      </c>
      <c r="I22" s="45">
        <f>(4*Multiple!Q21)/(PI()*Multiple!S21^2)</f>
        <v>0.56190677459486593</v>
      </c>
      <c r="J22" s="46">
        <v>0.84</v>
      </c>
      <c r="K22" s="44">
        <f>4*PI()*(Multiple!T21/(Multiple!U21^2))</f>
        <v>0.77570188977525756</v>
      </c>
      <c r="L22" s="45">
        <f>(4*Multiple!T21)/(PI()*Multiple!V21^2)</f>
        <v>0.62169899645271609</v>
      </c>
      <c r="M22" s="46">
        <v>0.93</v>
      </c>
      <c r="N22" s="45">
        <f>4*PI()*(Multiple!W21/(Multiple!X21^2))</f>
        <v>0.77570188977525756</v>
      </c>
      <c r="O22" s="45">
        <f>(4*Multiple!W21)/(PI()*Multiple!Y21^2)</f>
        <v>0.62169899645271609</v>
      </c>
      <c r="P22" s="45">
        <v>0.93</v>
      </c>
      <c r="Q22" s="44">
        <f>4*PI()*(Multiple!Z21/(Multiple!AA21^2))</f>
        <v>0.73631077818510771</v>
      </c>
      <c r="R22" s="45">
        <f>(4*Multiple!Z21)/(PI()*Multiple!AB21^2)</f>
        <v>0.56190677459486593</v>
      </c>
      <c r="S22" s="46">
        <v>0.84</v>
      </c>
      <c r="T22" s="45">
        <f>4*PI()*(Multiple!AC21/(Multiple!AD21^2))</f>
        <v>0.73631077818510771</v>
      </c>
      <c r="U22" s="45">
        <f>(4*Multiple!AC21)/(PI()*Multiple!AE21^2)</f>
        <v>0.56190677459486593</v>
      </c>
      <c r="V22" s="45">
        <v>0.84</v>
      </c>
      <c r="W22" s="57">
        <f t="shared" si="0"/>
        <v>0.73631077818510771</v>
      </c>
      <c r="X22" s="13">
        <f t="shared" si="1"/>
        <v>0.77570188977525756</v>
      </c>
      <c r="Y22" s="13">
        <f t="shared" si="2"/>
        <v>0.74944114871515766</v>
      </c>
      <c r="Z22" s="57">
        <f t="shared" si="3"/>
        <v>0.56190677459486593</v>
      </c>
      <c r="AA22" s="13">
        <f t="shared" si="4"/>
        <v>0.62169899645271609</v>
      </c>
      <c r="AB22" s="58">
        <f t="shared" si="5"/>
        <v>0.58183751521414939</v>
      </c>
      <c r="AC22" s="13">
        <f t="shared" si="6"/>
        <v>0.84</v>
      </c>
      <c r="AD22" s="13">
        <f t="shared" si="7"/>
        <v>0.93</v>
      </c>
      <c r="AE22" s="58">
        <f t="shared" si="8"/>
        <v>0.87</v>
      </c>
    </row>
    <row r="23" spans="1:31" x14ac:dyDescent="0.25">
      <c r="A23" s="39" t="str">
        <f>Multiple!A22</f>
        <v>Distância Máxima</v>
      </c>
      <c r="B23" s="21" t="s">
        <v>15</v>
      </c>
      <c r="C23" s="21" t="s">
        <v>19</v>
      </c>
      <c r="D23" s="21" t="s">
        <v>38</v>
      </c>
      <c r="E23" s="59">
        <f>4*PI()*(Multiple!N22/(Multiple!O22^2))</f>
        <v>0.43633231299858238</v>
      </c>
      <c r="F23" s="60">
        <f>(4*Multiple!N22)/(PI()*Multiple!P22^2)</f>
        <v>0.62169899645271609</v>
      </c>
      <c r="G23" s="61">
        <v>0.84</v>
      </c>
      <c r="H23" s="59">
        <f>4*PI()*(Multiple!Q22/(Multiple!R22^2))</f>
        <v>0.24543692606170259</v>
      </c>
      <c r="I23" s="60">
        <f>(4*Multiple!Q22)/(PI()*Multiple!S22^2)</f>
        <v>0.41748227992778647</v>
      </c>
      <c r="J23" s="61">
        <v>0.51</v>
      </c>
      <c r="K23" s="59">
        <f>4*PI()*(Multiple!T22/(Multiple!U22^2))</f>
        <v>0.14247585730565954</v>
      </c>
      <c r="L23" s="60">
        <f>(4*Multiple!T22)/(PI()*Multiple!V22^2)</f>
        <v>0.18730225819828866</v>
      </c>
      <c r="M23" s="61">
        <v>0.28000000000000003</v>
      </c>
      <c r="N23" s="60">
        <f>4*PI()*(Multiple!W22/(Multiple!X22^2))</f>
        <v>0.1740494544925093</v>
      </c>
      <c r="O23" s="60">
        <f>(4*Multiple!W22)/(PI()*Multiple!Y22^2)</f>
        <v>0.29955617203362556</v>
      </c>
      <c r="P23" s="60">
        <v>0.42</v>
      </c>
      <c r="Q23" s="59">
        <f>4*PI()*(Multiple!Z22/(Multiple!AA22^2))</f>
        <v>0.320570678937734</v>
      </c>
      <c r="R23" s="60">
        <f>(4*Multiple!Z22)/(PI()*Multiple!AB22^2)</f>
        <v>0.41748227992778647</v>
      </c>
      <c r="S23" s="61">
        <v>0.54</v>
      </c>
      <c r="T23" s="60" t="s">
        <v>42</v>
      </c>
      <c r="U23" s="60" t="s">
        <v>42</v>
      </c>
      <c r="V23" s="62" t="s">
        <v>42</v>
      </c>
      <c r="W23" s="63">
        <f t="shared" si="0"/>
        <v>0.14247585730565954</v>
      </c>
      <c r="X23" s="64">
        <f t="shared" si="1"/>
        <v>0.43633231299858238</v>
      </c>
      <c r="Y23" s="64">
        <f t="shared" si="2"/>
        <v>0.26377304595923756</v>
      </c>
      <c r="Z23" s="63">
        <f t="shared" si="3"/>
        <v>0.18730225819828866</v>
      </c>
      <c r="AA23" s="64">
        <f t="shared" si="4"/>
        <v>0.62169899645271609</v>
      </c>
      <c r="AB23" s="65">
        <f t="shared" si="5"/>
        <v>0.38870439730804063</v>
      </c>
      <c r="AC23" s="64">
        <f t="shared" si="6"/>
        <v>0.28000000000000003</v>
      </c>
      <c r="AD23" s="64">
        <f t="shared" si="7"/>
        <v>0.84</v>
      </c>
      <c r="AE23" s="65">
        <f t="shared" si="8"/>
        <v>0.51800000000000002</v>
      </c>
    </row>
    <row r="24" spans="1:31" x14ac:dyDescent="0.25">
      <c r="A24" s="80" t="str">
        <f>Multiple!A23</f>
        <v>Perímetro</v>
      </c>
      <c r="B24" s="42" t="s">
        <v>15</v>
      </c>
      <c r="C24" s="42" t="s">
        <v>19</v>
      </c>
      <c r="D24" s="42" t="s">
        <v>38</v>
      </c>
      <c r="E24" s="66">
        <f>4*PI()*(Multiple!N23/(Multiple!O23^2))</f>
        <v>0.43633231299858238</v>
      </c>
      <c r="F24" s="67">
        <f>(4*Multiple!N23)/(PI()*Multiple!P23^2)</f>
        <v>0.20373071398503634</v>
      </c>
      <c r="G24" s="68">
        <v>0.38</v>
      </c>
      <c r="H24" s="66">
        <f>4*PI()*(Multiple!Q23/(Multiple!R23^2))</f>
        <v>0.43633231299858238</v>
      </c>
      <c r="I24" s="67">
        <f>(4*Multiple!Q23)/(PI()*Multiple!S23^2)</f>
        <v>0.41748227992778647</v>
      </c>
      <c r="J24" s="68">
        <v>0.67</v>
      </c>
      <c r="K24" s="66">
        <f>4*PI()*(Multiple!T23/(Multiple!U23^2))</f>
        <v>0.320570678937734</v>
      </c>
      <c r="L24" s="67">
        <f>(4*Multiple!T23)/(PI()*Multiple!V23^2)</f>
        <v>0.20373071398503634</v>
      </c>
      <c r="M24" s="68">
        <v>0.35</v>
      </c>
      <c r="N24" s="67">
        <f>4*PI()*(Multiple!W23/(Multiple!X23^2))</f>
        <v>0.77570188977525756</v>
      </c>
      <c r="O24" s="67">
        <f>(4*Multiple!W23)/(PI()*Multiple!Y23^2)</f>
        <v>0.62169899645271609</v>
      </c>
      <c r="P24" s="67">
        <v>0.93</v>
      </c>
      <c r="Q24" s="66">
        <f>4*PI()*(Multiple!Z23/(Multiple!AA23^2))</f>
        <v>0.77570188977525756</v>
      </c>
      <c r="R24" s="67">
        <f>(4*Multiple!Z23)/(PI()*Multiple!AB23^2)</f>
        <v>0.62169899645271609</v>
      </c>
      <c r="S24" s="68">
        <v>0.93</v>
      </c>
      <c r="T24" s="67" t="s">
        <v>42</v>
      </c>
      <c r="U24" s="67" t="s">
        <v>42</v>
      </c>
      <c r="V24" s="67" t="s">
        <v>42</v>
      </c>
      <c r="W24" s="69">
        <f t="shared" si="0"/>
        <v>0.320570678937734</v>
      </c>
      <c r="X24" s="70">
        <f t="shared" si="1"/>
        <v>0.77570188977525756</v>
      </c>
      <c r="Y24" s="70">
        <f t="shared" si="2"/>
        <v>0.54892781689708281</v>
      </c>
      <c r="Z24" s="69">
        <f t="shared" si="3"/>
        <v>0.20373071398503634</v>
      </c>
      <c r="AA24" s="70">
        <f t="shared" si="4"/>
        <v>0.62169899645271609</v>
      </c>
      <c r="AB24" s="71">
        <f t="shared" si="5"/>
        <v>0.41366834016065834</v>
      </c>
      <c r="AC24" s="70">
        <f t="shared" si="6"/>
        <v>0.35</v>
      </c>
      <c r="AD24" s="70">
        <f t="shared" si="7"/>
        <v>0.93</v>
      </c>
      <c r="AE24" s="71">
        <f t="shared" si="8"/>
        <v>0.65200000000000002</v>
      </c>
    </row>
    <row r="25" spans="1:31" x14ac:dyDescent="0.25">
      <c r="A25" s="40" t="str">
        <f>Multiple!A24</f>
        <v>Primeiro Momento</v>
      </c>
      <c r="B25" s="52" t="s">
        <v>15</v>
      </c>
      <c r="C25" s="52" t="s">
        <v>19</v>
      </c>
      <c r="D25" s="52" t="s">
        <v>39</v>
      </c>
      <c r="E25" s="44">
        <f>4*PI()*(Multiple!N24/(Multiple!O24^2))</f>
        <v>0.56566072710065529</v>
      </c>
      <c r="F25" s="45">
        <f>(4*Multiple!N24)/(PI()*Multiple!P24^2)</f>
        <v>0.55878188554358021</v>
      </c>
      <c r="G25" s="46">
        <v>0.84</v>
      </c>
      <c r="H25" s="44">
        <f>4*PI()*(Multiple!Q24/(Multiple!R24^2))</f>
        <v>0.50420622835391737</v>
      </c>
      <c r="I25" s="45">
        <f>(4*Multiple!Q24)/(PI()*Multiple!S24^2)</f>
        <v>0.54717732501015259</v>
      </c>
      <c r="J25" s="46">
        <v>0.87</v>
      </c>
      <c r="K25" s="44">
        <f>4*PI()*(Multiple!T24/(Multiple!U24^2))</f>
        <v>0.59353272970935189</v>
      </c>
      <c r="L25" s="45">
        <f>(4*Multiple!T24)/(PI()*Multiple!V24^2)</f>
        <v>0.63782533233639316</v>
      </c>
      <c r="M25" s="46">
        <v>0.93</v>
      </c>
      <c r="N25" s="45">
        <f>4*PI()*(Multiple!W24/(Multiple!X24^2))</f>
        <v>0.52941653977161329</v>
      </c>
      <c r="O25" s="45">
        <f>(4*Multiple!W24)/(PI()*Multiple!Y24^2)</f>
        <v>0.63782533233639316</v>
      </c>
      <c r="P25" s="45">
        <v>0.88</v>
      </c>
      <c r="Q25" s="44">
        <f>4*PI()*(Multiple!Z24/(Multiple!AA24^2))</f>
        <v>0.50420622835391737</v>
      </c>
      <c r="R25" s="45">
        <f>(4*Multiple!Z24)/(PI()*Multiple!AB24^2)</f>
        <v>0.60745269746323149</v>
      </c>
      <c r="S25" s="46">
        <v>0.85</v>
      </c>
      <c r="T25" s="45">
        <f>4*PI()*(Multiple!AC24/(Multiple!AD24^2))</f>
        <v>0.56526926638985897</v>
      </c>
      <c r="U25" s="45">
        <f>(4*Multiple!AC24)/(PI()*Multiple!AE24^2)</f>
        <v>0.54717732501015259</v>
      </c>
      <c r="V25" s="45">
        <v>0.91</v>
      </c>
      <c r="W25" s="57">
        <f t="shared" si="0"/>
        <v>0.50420622835391737</v>
      </c>
      <c r="X25" s="13">
        <f t="shared" si="1"/>
        <v>0.59353272970935189</v>
      </c>
      <c r="Y25" s="13">
        <f t="shared" si="2"/>
        <v>0.543715286613219</v>
      </c>
      <c r="Z25" s="57">
        <f t="shared" si="3"/>
        <v>0.54717732501015259</v>
      </c>
      <c r="AA25" s="13">
        <f t="shared" si="4"/>
        <v>0.63782533233639316</v>
      </c>
      <c r="AB25" s="58">
        <f t="shared" si="5"/>
        <v>0.58937331628331713</v>
      </c>
      <c r="AC25" s="13">
        <f t="shared" si="6"/>
        <v>0.84</v>
      </c>
      <c r="AD25" s="13">
        <f t="shared" si="7"/>
        <v>0.93</v>
      </c>
      <c r="AE25" s="58">
        <f t="shared" si="8"/>
        <v>0.88</v>
      </c>
    </row>
    <row r="26" spans="1:31" x14ac:dyDescent="0.25">
      <c r="A26" s="39" t="str">
        <f>Multiple!A25</f>
        <v>Segundo Momento</v>
      </c>
      <c r="B26" s="22" t="s">
        <v>15</v>
      </c>
      <c r="C26" s="22" t="s">
        <v>19</v>
      </c>
      <c r="D26" s="22" t="s">
        <v>39</v>
      </c>
      <c r="E26" s="44">
        <f>4*PI()*(Multiple!N25/(Multiple!O25^2))</f>
        <v>0.56566072710065529</v>
      </c>
      <c r="F26" s="45">
        <f>(4*Multiple!N25)/(PI()*Multiple!P25^2)</f>
        <v>0.55878188554358021</v>
      </c>
      <c r="G26" s="46">
        <v>0.84</v>
      </c>
      <c r="H26" s="44">
        <f>4*PI()*(Multiple!Q25/(Multiple!R25^2))</f>
        <v>0.56526926638985897</v>
      </c>
      <c r="I26" s="45">
        <f>(4*Multiple!Q25)/(PI()*Multiple!S25^2)</f>
        <v>0.54717732501015259</v>
      </c>
      <c r="J26" s="46">
        <v>0.91</v>
      </c>
      <c r="K26" s="44">
        <f>4*PI()*(Multiple!T25/(Multiple!U25^2))</f>
        <v>0.52941653977161329</v>
      </c>
      <c r="L26" s="45">
        <f>(4*Multiple!T25)/(PI()*Multiple!V25^2)</f>
        <v>0.63782533233639316</v>
      </c>
      <c r="M26" s="46">
        <v>0.85</v>
      </c>
      <c r="N26" s="45">
        <f>4*PI()*(Multiple!W25/(Multiple!X25^2))</f>
        <v>0.56526926638985897</v>
      </c>
      <c r="O26" s="45">
        <f>(4*Multiple!W25)/(PI()*Multiple!Y25^2)</f>
        <v>0.60745269746323149</v>
      </c>
      <c r="P26" s="45">
        <v>0.89</v>
      </c>
      <c r="Q26" s="44">
        <f>4*PI()*(Multiple!Z25/(Multiple!AA25^2))</f>
        <v>0.50420622835391737</v>
      </c>
      <c r="R26" s="45">
        <f>(4*Multiple!Z25)/(PI()*Multiple!AB25^2)</f>
        <v>0.60745269746323149</v>
      </c>
      <c r="S26" s="46">
        <v>0.89</v>
      </c>
      <c r="T26" s="45">
        <f>4*PI()*(Multiple!AC25/(Multiple!AD25^2))</f>
        <v>0.52941653977161329</v>
      </c>
      <c r="U26" s="45">
        <f>(4*Multiple!AC25)/(PI()*Multiple!AE25^2)</f>
        <v>0.57453619126066025</v>
      </c>
      <c r="V26" s="45">
        <v>0.9</v>
      </c>
      <c r="W26" s="57">
        <f t="shared" si="0"/>
        <v>0.50420622835391737</v>
      </c>
      <c r="X26" s="13">
        <f t="shared" si="1"/>
        <v>0.56566072710065529</v>
      </c>
      <c r="Y26" s="13">
        <f t="shared" si="2"/>
        <v>0.54320642796291951</v>
      </c>
      <c r="Z26" s="57">
        <f t="shared" si="3"/>
        <v>0.54717732501015259</v>
      </c>
      <c r="AA26" s="13">
        <f t="shared" si="4"/>
        <v>0.63782533233639316</v>
      </c>
      <c r="AB26" s="58">
        <f t="shared" si="5"/>
        <v>0.58887102151287485</v>
      </c>
      <c r="AC26" s="13">
        <f t="shared" si="6"/>
        <v>0.84</v>
      </c>
      <c r="AD26" s="13">
        <f t="shared" si="7"/>
        <v>0.91</v>
      </c>
      <c r="AE26" s="58">
        <f t="shared" si="8"/>
        <v>0.88</v>
      </c>
    </row>
    <row r="27" spans="1:31" x14ac:dyDescent="0.25">
      <c r="A27" s="39" t="str">
        <f>Multiple!A26</f>
        <v>Distância Máxima</v>
      </c>
      <c r="B27" s="21" t="s">
        <v>15</v>
      </c>
      <c r="C27" s="21" t="s">
        <v>19</v>
      </c>
      <c r="D27" s="21" t="s">
        <v>39</v>
      </c>
      <c r="E27" s="59">
        <f>4*PI()*(Multiple!N26/(Multiple!O26^2))</f>
        <v>0.13235413494290332</v>
      </c>
      <c r="F27" s="60">
        <f>(4*Multiple!N26)/(PI()*Multiple!P26^2)</f>
        <v>0.34917949603495013</v>
      </c>
      <c r="G27" s="61">
        <v>0.41</v>
      </c>
      <c r="H27" s="59">
        <f>4*PI()*(Multiple!Q26/(Multiple!R26^2))</f>
        <v>0.14131731659746474</v>
      </c>
      <c r="I27" s="60">
        <f>(4*Multiple!Q26)/(PI()*Multiple!S26^2)</f>
        <v>0.4980292470280287</v>
      </c>
      <c r="J27" s="61">
        <v>0.56999999999999995</v>
      </c>
      <c r="K27" s="59">
        <f>4*PI()*(Multiple!T26/(Multiple!U26^2))</f>
        <v>0.18751471302418415</v>
      </c>
      <c r="L27" s="60">
        <f>(4*Multiple!T26)/(PI()*Multiple!V26^2)</f>
        <v>0.39800905665283026</v>
      </c>
      <c r="M27" s="61">
        <v>0.52</v>
      </c>
      <c r="N27" s="60">
        <f>4*PI()*(Multiple!W26/(Multiple!X26^2))</f>
        <v>0.29779680362153244</v>
      </c>
      <c r="O27" s="60">
        <f>(4*Multiple!W26)/(PI()*Multiple!Y26^2)</f>
        <v>0.71652327184457099</v>
      </c>
      <c r="P27" s="60">
        <v>0.81</v>
      </c>
      <c r="Q27" s="59">
        <f>4*PI()*(Multiple!Z26/(Multiple!AA26^2))</f>
        <v>0.30881440073094374</v>
      </c>
      <c r="R27" s="60">
        <f>(4*Multiple!Z26)/(PI()*Multiple!AB26^2)</f>
        <v>0.4060052671303967</v>
      </c>
      <c r="S27" s="61">
        <v>0.64</v>
      </c>
      <c r="T27" s="60">
        <f>4*PI()*(Multiple!AC26/(Multiple!AD26^2))</f>
        <v>0.22409165704618553</v>
      </c>
      <c r="U27" s="60">
        <f>(4*Multiple!AC26)/(PI()*Multiple!AE26^2)</f>
        <v>0.53351063441162139</v>
      </c>
      <c r="V27" s="62">
        <v>0.7</v>
      </c>
      <c r="W27" s="63">
        <f t="shared" si="0"/>
        <v>0.13235413494290332</v>
      </c>
      <c r="X27" s="64">
        <f t="shared" si="1"/>
        <v>0.30881440073094374</v>
      </c>
      <c r="Y27" s="64">
        <f t="shared" si="2"/>
        <v>0.21531483766053564</v>
      </c>
      <c r="Z27" s="63">
        <f t="shared" si="3"/>
        <v>0.34917949603495013</v>
      </c>
      <c r="AA27" s="64">
        <f t="shared" si="4"/>
        <v>0.71652327184457099</v>
      </c>
      <c r="AB27" s="65">
        <f t="shared" si="5"/>
        <v>0.48354282885039979</v>
      </c>
      <c r="AC27" s="64">
        <f t="shared" si="6"/>
        <v>0.41</v>
      </c>
      <c r="AD27" s="64">
        <f t="shared" si="7"/>
        <v>0.81</v>
      </c>
      <c r="AE27" s="65">
        <f t="shared" si="8"/>
        <v>0.60833333333333339</v>
      </c>
    </row>
    <row r="28" spans="1:31" x14ac:dyDescent="0.25">
      <c r="A28" s="39" t="str">
        <f>Multiple!A27</f>
        <v>Perímetro</v>
      </c>
      <c r="B28" s="42" t="s">
        <v>15</v>
      </c>
      <c r="C28" s="42" t="s">
        <v>19</v>
      </c>
      <c r="D28" s="42" t="s">
        <v>39</v>
      </c>
      <c r="E28" s="66">
        <f>4*PI()*(Multiple!N27/(Multiple!O27^2))</f>
        <v>0.45252858168052423</v>
      </c>
      <c r="F28" s="67">
        <f>(4*Multiple!N27)/(PI()*Multiple!P27^2)</f>
        <v>0.44702550843486422</v>
      </c>
      <c r="G28" s="68">
        <v>0.76</v>
      </c>
      <c r="H28" s="66">
        <f>4*PI()*(Multiple!Q27/(Multiple!R27^2))</f>
        <v>0.37043722899471482</v>
      </c>
      <c r="I28" s="67">
        <f>(4*Multiple!Q27)/(PI()*Multiple!S27^2)</f>
        <v>0.4060052671303967</v>
      </c>
      <c r="J28" s="68">
        <v>0.65</v>
      </c>
      <c r="K28" s="66">
        <f>4*PI()*(Multiple!T27/(Multiple!U27^2))</f>
        <v>0.40840704496667313</v>
      </c>
      <c r="L28" s="67">
        <f>(4*Multiple!T27)/(PI()*Multiple!V27^2)</f>
        <v>0.37826292272040546</v>
      </c>
      <c r="M28" s="68">
        <v>0.62</v>
      </c>
      <c r="N28" s="66">
        <f>4*PI()*(Multiple!W27/(Multiple!X27^2))</f>
        <v>0.54303429801662906</v>
      </c>
      <c r="O28" s="67">
        <f>(4*Multiple!W27)/(PI()*Multiple!Y27^2)</f>
        <v>0.59763509643363444</v>
      </c>
      <c r="P28" s="68">
        <v>0.86</v>
      </c>
      <c r="Q28" s="66">
        <f>4*PI()*(Multiple!Z27/(Multiple!AA27^2))</f>
        <v>0.45252858168052423</v>
      </c>
      <c r="R28" s="67">
        <f>(4*Multiple!Z27)/(PI()*Multiple!AB27^2)</f>
        <v>0.60745269746323149</v>
      </c>
      <c r="S28" s="68">
        <v>0.83</v>
      </c>
      <c r="T28" s="67">
        <f>4*PI()*(Multiple!AC27/(Multiple!AD27^2))</f>
        <v>0.42600281334392198</v>
      </c>
      <c r="U28" s="67">
        <f>(4*Multiple!AC27)/(PI()*Multiple!AE27^2)</f>
        <v>0.34157941245420237</v>
      </c>
      <c r="V28" s="67">
        <v>0.67</v>
      </c>
      <c r="W28" s="69">
        <f t="shared" si="0"/>
        <v>0.37043722899471482</v>
      </c>
      <c r="X28" s="70">
        <f t="shared" si="1"/>
        <v>0.54303429801662906</v>
      </c>
      <c r="Y28" s="70">
        <f t="shared" si="2"/>
        <v>0.44215642478049794</v>
      </c>
      <c r="Z28" s="69">
        <f t="shared" si="3"/>
        <v>0.34157941245420237</v>
      </c>
      <c r="AA28" s="70">
        <f t="shared" si="4"/>
        <v>0.60745269746323149</v>
      </c>
      <c r="AB28" s="71">
        <f t="shared" si="5"/>
        <v>0.46299348410612245</v>
      </c>
      <c r="AC28" s="70">
        <f t="shared" si="6"/>
        <v>0.62</v>
      </c>
      <c r="AD28" s="70">
        <f t="shared" si="7"/>
        <v>0.86</v>
      </c>
      <c r="AE28" s="71">
        <f t="shared" si="8"/>
        <v>0.7316666666666668</v>
      </c>
    </row>
  </sheetData>
  <mergeCells count="13">
    <mergeCell ref="H1:J1"/>
    <mergeCell ref="A1:A2"/>
    <mergeCell ref="B1:B2"/>
    <mergeCell ref="C1:C2"/>
    <mergeCell ref="D1:D2"/>
    <mergeCell ref="E1:G1"/>
    <mergeCell ref="W1:Y1"/>
    <mergeCell ref="Z1:AB1"/>
    <mergeCell ref="AC1:AE1"/>
    <mergeCell ref="K1:M1"/>
    <mergeCell ref="N1:P1"/>
    <mergeCell ref="Q1:S1"/>
    <mergeCell ref="T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7822-1302-4A3E-B6AA-5231050E48EE}">
  <dimension ref="A1:T28"/>
  <sheetViews>
    <sheetView zoomScale="70" zoomScaleNormal="70" workbookViewId="0">
      <selection activeCell="A3" sqref="A3"/>
    </sheetView>
  </sheetViews>
  <sheetFormatPr defaultRowHeight="15" x14ac:dyDescent="0.25"/>
  <cols>
    <col min="1" max="1" width="27.140625" bestFit="1" customWidth="1"/>
    <col min="2" max="3" width="19.28515625" hidden="1" customWidth="1"/>
    <col min="4" max="4" width="21.7109375" customWidth="1"/>
    <col min="5" max="7" width="19.28515625" customWidth="1"/>
    <col min="8" max="8" width="25.42578125" bestFit="1" customWidth="1"/>
    <col min="9" max="9" width="20.28515625" bestFit="1" customWidth="1"/>
    <col min="10" max="10" width="28.28515625" bestFit="1" customWidth="1"/>
    <col min="11" max="11" width="15.5703125" customWidth="1"/>
    <col min="12" max="12" width="22.42578125" hidden="1" customWidth="1"/>
    <col min="13" max="13" width="23" hidden="1" customWidth="1"/>
    <col min="14" max="14" width="18.28515625" bestFit="1" customWidth="1"/>
    <col min="15" max="15" width="24.28515625" bestFit="1" customWidth="1"/>
    <col min="16" max="16" width="29.140625" bestFit="1" customWidth="1"/>
  </cols>
  <sheetData>
    <row r="1" spans="1:20" x14ac:dyDescent="0.25">
      <c r="A1" s="2" t="s">
        <v>0</v>
      </c>
      <c r="B1" s="2" t="s">
        <v>10</v>
      </c>
      <c r="C1" s="2" t="s">
        <v>13</v>
      </c>
      <c r="D1" s="2" t="s">
        <v>5</v>
      </c>
      <c r="E1" s="3" t="s">
        <v>40</v>
      </c>
      <c r="F1" s="2" t="s">
        <v>46</v>
      </c>
      <c r="G1" s="34" t="s">
        <v>47</v>
      </c>
      <c r="H1" s="2" t="s">
        <v>3</v>
      </c>
      <c r="I1" s="2" t="s">
        <v>6</v>
      </c>
      <c r="J1" s="2" t="s">
        <v>4</v>
      </c>
      <c r="K1" s="35" t="s">
        <v>7</v>
      </c>
      <c r="L1" s="3" t="s">
        <v>37</v>
      </c>
      <c r="M1" s="2" t="s">
        <v>36</v>
      </c>
      <c r="N1" s="2" t="s">
        <v>8</v>
      </c>
      <c r="O1" s="2" t="s">
        <v>24</v>
      </c>
      <c r="P1" s="2" t="s">
        <v>30</v>
      </c>
    </row>
    <row r="2" spans="1:20" x14ac:dyDescent="0.25">
      <c r="A2" s="32" t="s">
        <v>17</v>
      </c>
      <c r="B2" s="32" t="s">
        <v>14</v>
      </c>
      <c r="C2" s="32" t="s">
        <v>16</v>
      </c>
      <c r="D2" s="6" t="s">
        <v>11</v>
      </c>
      <c r="E2" s="1" t="s">
        <v>41</v>
      </c>
      <c r="F2" s="12">
        <v>4726.3227563999999</v>
      </c>
      <c r="G2" s="18">
        <v>6301.7636751999999</v>
      </c>
      <c r="H2" s="33">
        <v>164</v>
      </c>
      <c r="I2" s="12">
        <v>1.3835417000000001</v>
      </c>
      <c r="J2" s="33">
        <v>84.039581240000004</v>
      </c>
      <c r="K2" s="12">
        <v>0.17089119999999999</v>
      </c>
      <c r="L2" s="1" t="s">
        <v>42</v>
      </c>
      <c r="M2" s="75">
        <f>ROUND((Table1[[#This Row],[Solução Inteira]]-_xlfn.CEILING.MATH(Table1[[#This Row],[Relaxação Linear]]))/Table1[[#This Row],[Solução Inteira]]*100,2)</f>
        <v>48.17</v>
      </c>
      <c r="N2" s="32">
        <v>4792</v>
      </c>
      <c r="O2" s="32">
        <v>450</v>
      </c>
      <c r="P2" s="32">
        <v>98</v>
      </c>
    </row>
    <row r="3" spans="1:20" x14ac:dyDescent="0.25">
      <c r="A3" s="32" t="s">
        <v>18</v>
      </c>
      <c r="B3" s="32" t="s">
        <v>14</v>
      </c>
      <c r="C3" s="32" t="s">
        <v>16</v>
      </c>
      <c r="D3" s="6" t="s">
        <v>11</v>
      </c>
      <c r="E3" s="1" t="s">
        <v>41</v>
      </c>
      <c r="F3" s="12">
        <v>4726.3227563999999</v>
      </c>
      <c r="G3" s="18">
        <v>6301.7636751999999</v>
      </c>
      <c r="H3" s="33">
        <v>4544</v>
      </c>
      <c r="I3" s="12">
        <v>1.1505425</v>
      </c>
      <c r="J3" s="33">
        <v>1049.7943290000001</v>
      </c>
      <c r="K3" s="12">
        <v>0.18486669999999999</v>
      </c>
      <c r="L3" s="1" t="s">
        <v>42</v>
      </c>
      <c r="M3" s="75">
        <f>ROUND((Table1[[#This Row],[Solução Inteira]]-_xlfn.CEILING.MATH(Table1[[#This Row],[Relaxação Linear]]))/Table1[[#This Row],[Solução Inteira]]*100,2)</f>
        <v>76.89</v>
      </c>
      <c r="N3" s="32">
        <v>4792</v>
      </c>
      <c r="O3" s="32">
        <v>450</v>
      </c>
      <c r="P3" s="32">
        <v>98</v>
      </c>
      <c r="Q3" s="13"/>
      <c r="T3" s="13"/>
    </row>
    <row r="4" spans="1:20" x14ac:dyDescent="0.25">
      <c r="A4" s="32" t="s">
        <v>44</v>
      </c>
      <c r="B4" s="32" t="s">
        <v>14</v>
      </c>
      <c r="C4" s="32" t="s">
        <v>16</v>
      </c>
      <c r="D4" s="6" t="s">
        <v>11</v>
      </c>
      <c r="E4" s="1" t="s">
        <v>41</v>
      </c>
      <c r="F4" s="12">
        <v>4726.3227563999999</v>
      </c>
      <c r="G4" s="18">
        <v>6301.7636751999999</v>
      </c>
      <c r="H4" s="33">
        <v>113464</v>
      </c>
      <c r="I4" s="12">
        <v>13.4086883</v>
      </c>
      <c r="J4" s="33">
        <v>32287.370029999998</v>
      </c>
      <c r="K4" s="12">
        <v>0.1722747</v>
      </c>
      <c r="L4" s="1" t="s">
        <v>42</v>
      </c>
      <c r="M4" s="75">
        <f>ROUND((Table1[[#This Row],[Solução Inteira]]-_xlfn.CEILING.MATH(Table1[[#This Row],[Relaxação Linear]]))/Table1[[#This Row],[Solução Inteira]]*100,2)</f>
        <v>71.540000000000006</v>
      </c>
      <c r="N4" s="32">
        <v>4792</v>
      </c>
      <c r="O4" s="32">
        <v>450</v>
      </c>
      <c r="P4" s="32">
        <v>98</v>
      </c>
      <c r="T4" s="13"/>
    </row>
    <row r="5" spans="1:20" x14ac:dyDescent="0.25">
      <c r="A5" s="32" t="s">
        <v>45</v>
      </c>
      <c r="B5" s="32" t="s">
        <v>14</v>
      </c>
      <c r="C5" s="32" t="s">
        <v>16</v>
      </c>
      <c r="D5" s="6" t="s">
        <v>11</v>
      </c>
      <c r="E5" s="1" t="s">
        <v>41</v>
      </c>
      <c r="F5" s="12">
        <v>4726.3227563999999</v>
      </c>
      <c r="G5" s="18">
        <v>6301.7636751999999</v>
      </c>
      <c r="H5" s="33">
        <v>3170968</v>
      </c>
      <c r="I5" s="12">
        <v>6.0209846000000002</v>
      </c>
      <c r="J5" s="33">
        <v>230114.96429999999</v>
      </c>
      <c r="K5" s="12">
        <v>0.173489</v>
      </c>
      <c r="L5" s="1" t="s">
        <v>42</v>
      </c>
      <c r="M5" s="75">
        <f>ROUND((Table1[[#This Row],[Solução Inteira]]-_xlfn.CEILING.MATH(Table1[[#This Row],[Relaxação Linear]]))/Table1[[#This Row],[Solução Inteira]]*100,2)</f>
        <v>92.74</v>
      </c>
      <c r="N5" s="32">
        <v>4792</v>
      </c>
      <c r="O5" s="32">
        <v>450</v>
      </c>
      <c r="P5" s="32">
        <v>98</v>
      </c>
      <c r="T5" s="13"/>
    </row>
    <row r="6" spans="1:20" x14ac:dyDescent="0.25">
      <c r="A6" s="32" t="s">
        <v>1</v>
      </c>
      <c r="B6" s="32" t="s">
        <v>14</v>
      </c>
      <c r="C6" s="32" t="s">
        <v>16</v>
      </c>
      <c r="D6" s="6" t="s">
        <v>11</v>
      </c>
      <c r="E6" s="1" t="s">
        <v>41</v>
      </c>
      <c r="F6" s="12">
        <v>4726.3227563999999</v>
      </c>
      <c r="G6" s="18">
        <v>6301.7636751999999</v>
      </c>
      <c r="H6" s="33">
        <v>85</v>
      </c>
      <c r="I6" s="12">
        <v>10.486261600000001</v>
      </c>
      <c r="J6" s="33">
        <v>0</v>
      </c>
      <c r="K6" s="12">
        <v>0.1510416</v>
      </c>
      <c r="L6" s="1" t="s">
        <v>42</v>
      </c>
      <c r="M6" s="75">
        <f>ROUND((Table1[[#This Row],[Solução Inteira]]-_xlfn.CEILING.MATH(Table1[[#This Row],[Relaxação Linear]]))/Table1[[#This Row],[Solução Inteira]]*100,2)</f>
        <v>100</v>
      </c>
      <c r="N6" s="32">
        <v>4734</v>
      </c>
      <c r="O6" s="32">
        <v>494</v>
      </c>
      <c r="P6" s="32">
        <v>85</v>
      </c>
      <c r="T6" s="13"/>
    </row>
    <row r="7" spans="1:20" x14ac:dyDescent="0.25">
      <c r="A7" s="10" t="s">
        <v>2</v>
      </c>
      <c r="B7" s="10" t="s">
        <v>14</v>
      </c>
      <c r="C7" s="10" t="s">
        <v>16</v>
      </c>
      <c r="D7" s="8" t="s">
        <v>11</v>
      </c>
      <c r="E7" s="7" t="s">
        <v>41</v>
      </c>
      <c r="F7" s="19">
        <v>4726.3227563999999</v>
      </c>
      <c r="G7" s="20">
        <v>6301.7636751999999</v>
      </c>
      <c r="H7" s="30">
        <v>402</v>
      </c>
      <c r="I7" s="19">
        <v>1.8827567999999999</v>
      </c>
      <c r="J7" s="30">
        <v>185.43356470000001</v>
      </c>
      <c r="K7" s="19">
        <v>0.26747510000000002</v>
      </c>
      <c r="L7" s="7" t="s">
        <v>42</v>
      </c>
      <c r="M7" s="76">
        <f>ROUND((Table1[[#This Row],[Solução Inteira]]-_xlfn.CEILING.MATH(Table1[[#This Row],[Relaxação Linear]]))/Table1[[#This Row],[Solução Inteira]]*100,2)</f>
        <v>53.73</v>
      </c>
      <c r="N7" s="10">
        <v>4754</v>
      </c>
      <c r="O7" s="10">
        <v>402</v>
      </c>
      <c r="P7" s="10">
        <v>96</v>
      </c>
      <c r="T7" s="13"/>
    </row>
    <row r="8" spans="1:20" x14ac:dyDescent="0.25">
      <c r="A8" s="32" t="s">
        <v>17</v>
      </c>
      <c r="B8" s="32" t="s">
        <v>14</v>
      </c>
      <c r="C8" s="32" t="s">
        <v>16</v>
      </c>
      <c r="D8" s="6" t="s">
        <v>12</v>
      </c>
      <c r="E8" s="1" t="s">
        <v>41</v>
      </c>
      <c r="F8" s="12">
        <v>4453.4724845249903</v>
      </c>
      <c r="G8" s="18">
        <v>5937.9633126999997</v>
      </c>
      <c r="H8" s="33">
        <v>104</v>
      </c>
      <c r="I8" s="12">
        <v>0.35655439999999999</v>
      </c>
      <c r="J8" s="33">
        <v>64.928186749999995</v>
      </c>
      <c r="K8" s="12">
        <v>9.9300200000000005E-2</v>
      </c>
      <c r="L8" s="1" t="s">
        <v>42</v>
      </c>
      <c r="M8" s="75">
        <f>ROUND((Table1[[#This Row],[Solução Inteira]]-_xlfn.CEILING.MATH(Table1[[#This Row],[Relaxação Linear]]))/Table1[[#This Row],[Solução Inteira]]*100,2)</f>
        <v>37.5</v>
      </c>
      <c r="N8" s="32">
        <v>4674</v>
      </c>
      <c r="O8" s="32">
        <v>448</v>
      </c>
      <c r="P8" s="32">
        <v>90</v>
      </c>
      <c r="T8" s="13"/>
    </row>
    <row r="9" spans="1:20" x14ac:dyDescent="0.25">
      <c r="A9" s="32" t="s">
        <v>18</v>
      </c>
      <c r="B9" s="32" t="s">
        <v>14</v>
      </c>
      <c r="C9" s="32" t="s">
        <v>16</v>
      </c>
      <c r="D9" s="6" t="s">
        <v>12</v>
      </c>
      <c r="E9" s="1" t="s">
        <v>41</v>
      </c>
      <c r="F9" s="12">
        <v>4453.4724845249903</v>
      </c>
      <c r="G9" s="18">
        <v>5937.9633126999997</v>
      </c>
      <c r="H9" s="33">
        <v>2794</v>
      </c>
      <c r="I9" s="12">
        <v>0.3429082</v>
      </c>
      <c r="J9" s="33">
        <v>970.497075</v>
      </c>
      <c r="K9" s="12">
        <v>0.1026494</v>
      </c>
      <c r="L9" s="1" t="s">
        <v>42</v>
      </c>
      <c r="M9" s="75">
        <f>ROUND((Table1[[#This Row],[Solução Inteira]]-_xlfn.CEILING.MATH(Table1[[#This Row],[Relaxação Linear]]))/Table1[[#This Row],[Solução Inteira]]*100,2)</f>
        <v>65.25</v>
      </c>
      <c r="N9" s="32">
        <v>4674</v>
      </c>
      <c r="O9" s="32">
        <v>448</v>
      </c>
      <c r="P9" s="32">
        <v>90</v>
      </c>
    </row>
    <row r="10" spans="1:20" x14ac:dyDescent="0.25">
      <c r="A10" s="32" t="s">
        <v>44</v>
      </c>
      <c r="B10" s="32" t="s">
        <v>14</v>
      </c>
      <c r="C10" s="32" t="s">
        <v>16</v>
      </c>
      <c r="D10" s="6" t="s">
        <v>12</v>
      </c>
      <c r="E10" s="1" t="s">
        <v>41</v>
      </c>
      <c r="F10" s="12">
        <v>4453.4724845249903</v>
      </c>
      <c r="G10" s="18">
        <v>5937.9633126999997</v>
      </c>
      <c r="H10" s="33">
        <v>90417</v>
      </c>
      <c r="I10" s="12">
        <v>3.3557302999999998</v>
      </c>
      <c r="J10" s="33">
        <v>32596.848330000001</v>
      </c>
      <c r="K10" s="12">
        <v>0.12217119999999999</v>
      </c>
      <c r="L10" s="1" t="s">
        <v>42</v>
      </c>
      <c r="M10" s="75">
        <f>ROUND((Table1[[#This Row],[Solução Inteira]]-_xlfn.CEILING.MATH(Table1[[#This Row],[Relaxação Linear]]))/Table1[[#This Row],[Solução Inteira]]*100,2)</f>
        <v>63.95</v>
      </c>
      <c r="N10" s="32">
        <v>4461</v>
      </c>
      <c r="O10" s="32">
        <v>537</v>
      </c>
      <c r="P10" s="32">
        <v>153</v>
      </c>
    </row>
    <row r="11" spans="1:20" x14ac:dyDescent="0.25">
      <c r="A11" s="32" t="s">
        <v>45</v>
      </c>
      <c r="B11" s="32" t="s">
        <v>14</v>
      </c>
      <c r="C11" s="32" t="s">
        <v>16</v>
      </c>
      <c r="D11" s="6" t="s">
        <v>12</v>
      </c>
      <c r="E11" s="1" t="s">
        <v>41</v>
      </c>
      <c r="F11" s="12">
        <v>4453.4724845249903</v>
      </c>
      <c r="G11" s="18">
        <v>5937.9633126999997</v>
      </c>
      <c r="H11" s="33">
        <v>2619617</v>
      </c>
      <c r="I11" s="12">
        <v>2.4526240000000001</v>
      </c>
      <c r="J11" s="33">
        <v>254281.84409999999</v>
      </c>
      <c r="K11" s="12">
        <v>0.1199389</v>
      </c>
      <c r="L11" s="1" t="s">
        <v>42</v>
      </c>
      <c r="M11" s="75">
        <f>ROUND((Table1[[#This Row],[Solução Inteira]]-_xlfn.CEILING.MATH(Table1[[#This Row],[Relaxação Linear]]))/Table1[[#This Row],[Solução Inteira]]*100,2)</f>
        <v>90.29</v>
      </c>
      <c r="N11" s="32">
        <v>4454</v>
      </c>
      <c r="O11" s="32">
        <v>484</v>
      </c>
      <c r="P11" s="32">
        <v>92</v>
      </c>
    </row>
    <row r="12" spans="1:20" x14ac:dyDescent="0.25">
      <c r="A12" s="32" t="s">
        <v>1</v>
      </c>
      <c r="B12" s="32" t="s">
        <v>14</v>
      </c>
      <c r="C12" s="32" t="s">
        <v>16</v>
      </c>
      <c r="D12" s="6" t="s">
        <v>12</v>
      </c>
      <c r="E12" s="1" t="s">
        <v>41</v>
      </c>
      <c r="F12" s="12">
        <v>4453.4724845249903</v>
      </c>
      <c r="G12" s="18">
        <v>5937.9633126999997</v>
      </c>
      <c r="H12" s="33">
        <v>89</v>
      </c>
      <c r="I12" s="12">
        <v>1.9601827000000001</v>
      </c>
      <c r="J12" s="33">
        <v>0</v>
      </c>
      <c r="K12" s="12">
        <v>9.3260399999999993E-2</v>
      </c>
      <c r="L12" s="1" t="s">
        <v>42</v>
      </c>
      <c r="M12" s="75">
        <f>ROUND((Table1[[#This Row],[Solução Inteira]]-_xlfn.CEILING.MATH(Table1[[#This Row],[Relaxação Linear]]))/Table1[[#This Row],[Solução Inteira]]*100,2)</f>
        <v>100</v>
      </c>
      <c r="N12" s="32">
        <v>4563</v>
      </c>
      <c r="O12" s="32">
        <v>446</v>
      </c>
      <c r="P12" s="32">
        <v>89</v>
      </c>
    </row>
    <row r="13" spans="1:20" x14ac:dyDescent="0.25">
      <c r="A13" s="10" t="s">
        <v>2</v>
      </c>
      <c r="B13" s="10" t="s">
        <v>14</v>
      </c>
      <c r="C13" s="10" t="s">
        <v>16</v>
      </c>
      <c r="D13" s="8" t="s">
        <v>12</v>
      </c>
      <c r="E13" s="7" t="s">
        <v>41</v>
      </c>
      <c r="F13" s="19">
        <v>4453.4724845249903</v>
      </c>
      <c r="G13" s="20">
        <v>5937.9633126999997</v>
      </c>
      <c r="H13" s="30">
        <v>372</v>
      </c>
      <c r="I13" s="19">
        <v>0.58079389999999997</v>
      </c>
      <c r="J13" s="30">
        <v>206.2074087</v>
      </c>
      <c r="K13" s="19">
        <v>0.1919537</v>
      </c>
      <c r="L13" s="7" t="s">
        <v>42</v>
      </c>
      <c r="M13" s="76">
        <f>ROUND((Table1[[#This Row],[Solução Inteira]]-_xlfn.CEILING.MATH(Table1[[#This Row],[Relaxação Linear]]))/Table1[[#This Row],[Solução Inteira]]*100,2)</f>
        <v>44.35</v>
      </c>
      <c r="N13" s="10">
        <v>4722</v>
      </c>
      <c r="O13" s="10">
        <v>372</v>
      </c>
      <c r="P13" s="10">
        <v>99</v>
      </c>
    </row>
    <row r="14" spans="1:20" x14ac:dyDescent="0.25">
      <c r="A14" s="32" t="s">
        <v>17</v>
      </c>
      <c r="B14" s="32" t="s">
        <v>14</v>
      </c>
      <c r="C14" s="32" t="s">
        <v>16</v>
      </c>
      <c r="D14" s="6" t="s">
        <v>43</v>
      </c>
      <c r="E14" s="1" t="s">
        <v>41</v>
      </c>
      <c r="F14" s="12">
        <v>4185.99453705</v>
      </c>
      <c r="G14" s="18">
        <v>5581.3260493999996</v>
      </c>
      <c r="H14" s="33">
        <v>90</v>
      </c>
      <c r="I14" s="12">
        <v>0.15802630000000001</v>
      </c>
      <c r="J14" s="33">
        <v>54.953671980000003</v>
      </c>
      <c r="K14" s="12">
        <v>6.9174600000000003E-2</v>
      </c>
      <c r="L14" s="1" t="s">
        <v>42</v>
      </c>
      <c r="M14" s="75">
        <f>ROUND((Table1[[#This Row],[Solução Inteira]]-_xlfn.CEILING.MATH(Table1[[#This Row],[Relaxação Linear]]))/Table1[[#This Row],[Solução Inteira]]*100,2)</f>
        <v>38.89</v>
      </c>
      <c r="N14" s="32">
        <v>4262</v>
      </c>
      <c r="O14" s="32">
        <v>532</v>
      </c>
      <c r="P14" s="32">
        <v>111</v>
      </c>
    </row>
    <row r="15" spans="1:20" x14ac:dyDescent="0.25">
      <c r="A15" s="32" t="s">
        <v>18</v>
      </c>
      <c r="B15" s="32" t="s">
        <v>14</v>
      </c>
      <c r="C15" s="32" t="s">
        <v>16</v>
      </c>
      <c r="D15" s="6" t="s">
        <v>43</v>
      </c>
      <c r="E15" s="1" t="s">
        <v>41</v>
      </c>
      <c r="F15" s="12">
        <v>4185.99453705</v>
      </c>
      <c r="G15" s="18">
        <v>5581.3260493999996</v>
      </c>
      <c r="H15" s="33">
        <v>2826</v>
      </c>
      <c r="I15" s="12">
        <v>0.18031810000000001</v>
      </c>
      <c r="J15" s="33">
        <v>906.5687021</v>
      </c>
      <c r="K15" s="12">
        <v>6.4545900000000003E-2</v>
      </c>
      <c r="L15" s="1" t="s">
        <v>42</v>
      </c>
      <c r="M15" s="75">
        <f>ROUND((Table1[[#This Row],[Solução Inteira]]-_xlfn.CEILING.MATH(Table1[[#This Row],[Relaxação Linear]]))/Table1[[#This Row],[Solução Inteira]]*100,2)</f>
        <v>67.91</v>
      </c>
      <c r="N15" s="32">
        <v>4262</v>
      </c>
      <c r="O15" s="32">
        <v>532</v>
      </c>
      <c r="P15" s="32">
        <v>111</v>
      </c>
    </row>
    <row r="16" spans="1:20" x14ac:dyDescent="0.25">
      <c r="A16" s="32" t="s">
        <v>44</v>
      </c>
      <c r="B16" s="32" t="s">
        <v>14</v>
      </c>
      <c r="C16" s="32" t="s">
        <v>16</v>
      </c>
      <c r="D16" s="6" t="s">
        <v>43</v>
      </c>
      <c r="E16" s="1" t="s">
        <v>41</v>
      </c>
      <c r="F16" s="12">
        <v>4185.99453705</v>
      </c>
      <c r="G16" s="18">
        <v>5581.3260493999996</v>
      </c>
      <c r="H16" s="33">
        <v>88315</v>
      </c>
      <c r="I16" s="12">
        <v>0.68730999999999998</v>
      </c>
      <c r="J16" s="33">
        <v>43940.15582</v>
      </c>
      <c r="K16" s="12">
        <v>6.1452899999999998E-2</v>
      </c>
      <c r="L16" s="1" t="s">
        <v>42</v>
      </c>
      <c r="M16" s="75">
        <f>ROUND((Table1[[#This Row],[Solução Inteira]]-_xlfn.CEILING.MATH(Table1[[#This Row],[Relaxação Linear]]))/Table1[[#This Row],[Solução Inteira]]*100,2)</f>
        <v>50.25</v>
      </c>
      <c r="N16" s="32">
        <v>4211</v>
      </c>
      <c r="O16" s="32">
        <v>502</v>
      </c>
      <c r="P16" s="32">
        <v>110</v>
      </c>
    </row>
    <row r="17" spans="1:16" x14ac:dyDescent="0.25">
      <c r="A17" s="32" t="s">
        <v>45</v>
      </c>
      <c r="B17" s="32" t="s">
        <v>14</v>
      </c>
      <c r="C17" s="32" t="s">
        <v>16</v>
      </c>
      <c r="D17" s="6" t="s">
        <v>43</v>
      </c>
      <c r="E17" s="1" t="s">
        <v>41</v>
      </c>
      <c r="F17" s="12">
        <v>4185.99453705</v>
      </c>
      <c r="G17" s="18">
        <v>5581.3260493999996</v>
      </c>
      <c r="H17" s="33">
        <v>2638863</v>
      </c>
      <c r="I17" s="12">
        <v>0.46671220000000002</v>
      </c>
      <c r="J17" s="33">
        <v>506094.40769999998</v>
      </c>
      <c r="K17" s="12">
        <v>7.3982699999999998E-2</v>
      </c>
      <c r="L17" s="1" t="s">
        <v>42</v>
      </c>
      <c r="M17" s="75">
        <f>ROUND((Table1[[#This Row],[Solução Inteira]]-_xlfn.CEILING.MATH(Table1[[#This Row],[Relaxação Linear]]))/Table1[[#This Row],[Solução Inteira]]*100,2)</f>
        <v>80.819999999999993</v>
      </c>
      <c r="N17" s="32">
        <v>4222</v>
      </c>
      <c r="O17" s="32">
        <v>472</v>
      </c>
      <c r="P17" s="32">
        <v>91</v>
      </c>
    </row>
    <row r="18" spans="1:16" x14ac:dyDescent="0.25">
      <c r="A18" s="32" t="s">
        <v>1</v>
      </c>
      <c r="B18" s="32" t="s">
        <v>14</v>
      </c>
      <c r="C18" s="32" t="s">
        <v>16</v>
      </c>
      <c r="D18" s="6" t="s">
        <v>43</v>
      </c>
      <c r="E18" s="32" t="s">
        <v>41</v>
      </c>
      <c r="F18" s="12">
        <v>4185.99453705</v>
      </c>
      <c r="G18" s="18">
        <v>5581.3260493999996</v>
      </c>
      <c r="H18" s="33">
        <v>91</v>
      </c>
      <c r="I18" s="12">
        <v>0.37802400000000003</v>
      </c>
      <c r="J18" s="33">
        <v>0</v>
      </c>
      <c r="K18" s="12">
        <v>6.8942100000000006E-2</v>
      </c>
      <c r="L18" s="1" t="s">
        <v>42</v>
      </c>
      <c r="M18" s="75">
        <f>ROUND((Table1[[#This Row],[Solução Inteira]]-_xlfn.CEILING.MATH(Table1[[#This Row],[Relaxação Linear]]))/Table1[[#This Row],[Solução Inteira]]*100,2)</f>
        <v>100</v>
      </c>
      <c r="N18" s="32">
        <v>4628</v>
      </c>
      <c r="O18" s="32">
        <v>491</v>
      </c>
      <c r="P18" s="32">
        <v>91</v>
      </c>
    </row>
    <row r="19" spans="1:16" x14ac:dyDescent="0.25">
      <c r="A19" s="32" t="s">
        <v>2</v>
      </c>
      <c r="B19" s="32" t="s">
        <v>14</v>
      </c>
      <c r="C19" s="32" t="s">
        <v>16</v>
      </c>
      <c r="D19" s="6" t="s">
        <v>43</v>
      </c>
      <c r="E19" s="32" t="s">
        <v>41</v>
      </c>
      <c r="F19" s="12">
        <v>4185.99453705</v>
      </c>
      <c r="G19" s="20">
        <v>5581.3260493999996</v>
      </c>
      <c r="H19" s="33">
        <v>404</v>
      </c>
      <c r="I19" s="12">
        <v>0.43949159999999998</v>
      </c>
      <c r="J19" s="33">
        <v>188.4971171</v>
      </c>
      <c r="K19" s="12">
        <v>7.7114100000000005E-2</v>
      </c>
      <c r="L19" s="1" t="s">
        <v>42</v>
      </c>
      <c r="M19" s="75">
        <f>ROUND((Table1[[#This Row],[Solução Inteira]]-_xlfn.CEILING.MATH(Table1[[#This Row],[Relaxação Linear]]))/Table1[[#This Row],[Solução Inteira]]*100,2)</f>
        <v>53.22</v>
      </c>
      <c r="N19" s="32">
        <v>4299</v>
      </c>
      <c r="O19" s="32">
        <v>404</v>
      </c>
      <c r="P19" s="32">
        <v>94</v>
      </c>
    </row>
    <row r="20" spans="1:16" x14ac:dyDescent="0.25">
      <c r="A20" s="4" t="s">
        <v>17</v>
      </c>
      <c r="B20" s="9" t="s">
        <v>15</v>
      </c>
      <c r="C20" s="9" t="s">
        <v>16</v>
      </c>
      <c r="D20" s="5" t="s">
        <v>38</v>
      </c>
      <c r="E20" s="9" t="s">
        <v>41</v>
      </c>
      <c r="F20" s="16">
        <v>15</v>
      </c>
      <c r="G20" s="17">
        <v>20</v>
      </c>
      <c r="H20" s="36">
        <v>22.12</v>
      </c>
      <c r="I20" s="16">
        <v>3.0561899000000001</v>
      </c>
      <c r="J20" s="36">
        <v>14</v>
      </c>
      <c r="K20" s="16">
        <v>0.1194252</v>
      </c>
      <c r="L20" s="4" t="s">
        <v>42</v>
      </c>
      <c r="M20" s="77">
        <f>ROUND((Table1[[#This Row],[Solução Inteira]]-_xlfn.CEILING.MATH(Table1[[#This Row],[Relaxação Linear]]))/Table1[[#This Row],[Solução Inteira]]*100,2)</f>
        <v>36.71</v>
      </c>
      <c r="N20" s="9">
        <v>15</v>
      </c>
      <c r="O20" s="9">
        <v>20</v>
      </c>
      <c r="P20" s="5">
        <v>5.39</v>
      </c>
    </row>
    <row r="21" spans="1:16" x14ac:dyDescent="0.25">
      <c r="A21" s="1" t="s">
        <v>18</v>
      </c>
      <c r="B21" s="32" t="s">
        <v>15</v>
      </c>
      <c r="C21" s="32" t="s">
        <v>16</v>
      </c>
      <c r="D21" s="6" t="s">
        <v>38</v>
      </c>
      <c r="E21" s="32" t="s">
        <v>41</v>
      </c>
      <c r="F21" s="12">
        <v>15</v>
      </c>
      <c r="G21" s="18">
        <v>20</v>
      </c>
      <c r="H21" s="33">
        <v>37.9876</v>
      </c>
      <c r="I21" s="12">
        <v>3.0922831999999998</v>
      </c>
      <c r="J21" s="33">
        <v>14</v>
      </c>
      <c r="K21" s="12">
        <v>0.1246205</v>
      </c>
      <c r="L21" s="1" t="s">
        <v>42</v>
      </c>
      <c r="M21" s="75">
        <f>ROUND((Table1[[#This Row],[Solução Inteira]]-_xlfn.CEILING.MATH(Table1[[#This Row],[Relaxação Linear]]))/Table1[[#This Row],[Solução Inteira]]*100,2)</f>
        <v>63.15</v>
      </c>
      <c r="N21" s="32">
        <v>15</v>
      </c>
      <c r="O21" s="32">
        <v>20</v>
      </c>
      <c r="P21" s="6">
        <v>5.39</v>
      </c>
    </row>
    <row r="22" spans="1:16" x14ac:dyDescent="0.25">
      <c r="A22" s="1" t="s">
        <v>1</v>
      </c>
      <c r="B22" s="32" t="s">
        <v>15</v>
      </c>
      <c r="C22" s="32" t="s">
        <v>16</v>
      </c>
      <c r="D22" s="6" t="s">
        <v>38</v>
      </c>
      <c r="E22" s="1" t="s">
        <v>41</v>
      </c>
      <c r="F22" s="12">
        <v>15</v>
      </c>
      <c r="G22" s="18">
        <v>20</v>
      </c>
      <c r="H22" s="33">
        <v>5.39</v>
      </c>
      <c r="I22" s="12">
        <v>4.2897973</v>
      </c>
      <c r="J22" s="33">
        <v>0</v>
      </c>
      <c r="K22" s="12">
        <v>7.2068699999999999E-2</v>
      </c>
      <c r="L22" s="1" t="s">
        <v>42</v>
      </c>
      <c r="M22" s="75">
        <f>ROUND((Table1[[#This Row],[Solução Inteira]]-_xlfn.CEILING.MATH(Table1[[#This Row],[Relaxação Linear]]))/Table1[[#This Row],[Solução Inteira]]*100,2)</f>
        <v>100</v>
      </c>
      <c r="N22" s="32">
        <v>15</v>
      </c>
      <c r="O22" s="32">
        <v>18</v>
      </c>
      <c r="P22" s="6">
        <v>5.39</v>
      </c>
    </row>
    <row r="23" spans="1:16" x14ac:dyDescent="0.25">
      <c r="A23" s="7" t="s">
        <v>2</v>
      </c>
      <c r="B23" s="10" t="s">
        <v>15</v>
      </c>
      <c r="C23" s="10" t="s">
        <v>16</v>
      </c>
      <c r="D23" s="8" t="s">
        <v>38</v>
      </c>
      <c r="E23" s="7" t="s">
        <v>41</v>
      </c>
      <c r="F23" s="19">
        <v>15</v>
      </c>
      <c r="G23" s="20">
        <v>20</v>
      </c>
      <c r="H23" s="30">
        <v>16</v>
      </c>
      <c r="I23" s="19">
        <v>0.44056450000000003</v>
      </c>
      <c r="J23" s="30">
        <v>6</v>
      </c>
      <c r="K23" s="19">
        <v>0.1858176</v>
      </c>
      <c r="L23" s="7" t="s">
        <v>42</v>
      </c>
      <c r="M23" s="76">
        <f>ROUND((Table1[[#This Row],[Solução Inteira]]-_xlfn.CEILING.MATH(Table1[[#This Row],[Relaxação Linear]]))/Table1[[#This Row],[Solução Inteira]]*100,2)</f>
        <v>62.5</v>
      </c>
      <c r="N23" s="10">
        <v>15</v>
      </c>
      <c r="O23" s="10">
        <v>16</v>
      </c>
      <c r="P23" s="8">
        <v>5.66</v>
      </c>
    </row>
    <row r="24" spans="1:16" x14ac:dyDescent="0.25">
      <c r="A24" s="1" t="s">
        <v>17</v>
      </c>
      <c r="B24" s="32" t="s">
        <v>15</v>
      </c>
      <c r="C24" s="32" t="s">
        <v>16</v>
      </c>
      <c r="D24" s="6" t="s">
        <v>39</v>
      </c>
      <c r="E24" s="1" t="s">
        <v>41</v>
      </c>
      <c r="F24" s="12">
        <v>49.53</v>
      </c>
      <c r="G24" s="18">
        <v>66.040000000000006</v>
      </c>
      <c r="H24" s="33">
        <v>53.72</v>
      </c>
      <c r="I24" s="12">
        <v>5.3042476000000001</v>
      </c>
      <c r="J24" s="33">
        <v>31.226500000000001</v>
      </c>
      <c r="K24" s="12">
        <v>0.16256909999999999</v>
      </c>
      <c r="L24" s="1" t="s">
        <v>42</v>
      </c>
      <c r="M24" s="75">
        <f>ROUND((Table1[[#This Row],[Solução Inteira]]-_xlfn.CEILING.MATH(Table1[[#This Row],[Relaxação Linear]]))/Table1[[#This Row],[Solução Inteira]]*100,2)</f>
        <v>40.43</v>
      </c>
      <c r="N24" s="32">
        <v>52</v>
      </c>
      <c r="O24" s="32">
        <v>32</v>
      </c>
      <c r="P24" s="6">
        <v>9.85</v>
      </c>
    </row>
    <row r="25" spans="1:16" x14ac:dyDescent="0.25">
      <c r="A25" s="1" t="s">
        <v>18</v>
      </c>
      <c r="B25" s="32" t="s">
        <v>15</v>
      </c>
      <c r="C25" s="32" t="s">
        <v>16</v>
      </c>
      <c r="D25" s="6" t="s">
        <v>39</v>
      </c>
      <c r="E25" s="1" t="s">
        <v>41</v>
      </c>
      <c r="F25" s="12">
        <v>49.53</v>
      </c>
      <c r="G25" s="18">
        <v>66.040000000000006</v>
      </c>
      <c r="H25" s="33">
        <v>164.76339999999999</v>
      </c>
      <c r="I25" s="12">
        <v>3.6028161000000001</v>
      </c>
      <c r="J25" s="33">
        <v>54.021844999999999</v>
      </c>
      <c r="K25" s="12">
        <v>0.15721099999999999</v>
      </c>
      <c r="L25" s="1" t="s">
        <v>42</v>
      </c>
      <c r="M25" s="75">
        <f>ROUND((Table1[[#This Row],[Solução Inteira]]-_xlfn.CEILING.MATH(Table1[[#This Row],[Relaxação Linear]]))/Table1[[#This Row],[Solução Inteira]]*100,2)</f>
        <v>66.62</v>
      </c>
      <c r="N25" s="32">
        <v>52</v>
      </c>
      <c r="O25" s="32">
        <v>32</v>
      </c>
      <c r="P25" s="6">
        <v>9.85</v>
      </c>
    </row>
    <row r="26" spans="1:16" x14ac:dyDescent="0.25">
      <c r="A26" s="1" t="s">
        <v>1</v>
      </c>
      <c r="B26" s="32" t="s">
        <v>15</v>
      </c>
      <c r="C26" s="32" t="s">
        <v>16</v>
      </c>
      <c r="D26" s="6" t="s">
        <v>39</v>
      </c>
      <c r="E26" s="1" t="s">
        <v>41</v>
      </c>
      <c r="F26" s="12">
        <v>49.53</v>
      </c>
      <c r="G26" s="18">
        <v>66.040000000000006</v>
      </c>
      <c r="H26" s="33">
        <v>9.5399999999999991</v>
      </c>
      <c r="I26" s="12">
        <v>8.5272135999999996</v>
      </c>
      <c r="J26" s="33">
        <v>0</v>
      </c>
      <c r="K26" s="12">
        <v>0.1111082</v>
      </c>
      <c r="L26" s="1" t="s">
        <v>42</v>
      </c>
      <c r="M26" s="75">
        <f>ROUND((Table1[[#This Row],[Solução Inteira]]-_xlfn.CEILING.MATH(Table1[[#This Row],[Relaxação Linear]]))/Table1[[#This Row],[Solução Inteira]]*100,2)</f>
        <v>100</v>
      </c>
      <c r="N26" s="32">
        <v>52</v>
      </c>
      <c r="O26" s="32">
        <v>34</v>
      </c>
      <c r="P26" s="6">
        <v>9.5399999999999991</v>
      </c>
    </row>
    <row r="27" spans="1:16" x14ac:dyDescent="0.25">
      <c r="A27" s="7" t="s">
        <v>2</v>
      </c>
      <c r="B27" s="10" t="s">
        <v>15</v>
      </c>
      <c r="C27" s="10" t="s">
        <v>16</v>
      </c>
      <c r="D27" s="8" t="s">
        <v>39</v>
      </c>
      <c r="E27" s="7" t="s">
        <v>41</v>
      </c>
      <c r="F27" s="19">
        <v>49.53</v>
      </c>
      <c r="G27" s="20">
        <v>66.040000000000006</v>
      </c>
      <c r="H27" s="30">
        <v>32</v>
      </c>
      <c r="I27" s="19">
        <v>2.8846124999999998</v>
      </c>
      <c r="J27" s="30">
        <v>11.7</v>
      </c>
      <c r="K27" s="19">
        <v>0.61985760000000001</v>
      </c>
      <c r="L27" s="7" t="s">
        <v>42</v>
      </c>
      <c r="M27" s="76">
        <f>ROUND((Table1[[#This Row],[Solução Inteira]]-_xlfn.CEILING.MATH(Table1[[#This Row],[Relaxação Linear]]))/Table1[[#This Row],[Solução Inteira]]*100,2)</f>
        <v>62.5</v>
      </c>
      <c r="N27" s="10">
        <v>52</v>
      </c>
      <c r="O27" s="10">
        <v>32</v>
      </c>
      <c r="P27" s="8">
        <v>9.85</v>
      </c>
    </row>
    <row r="28" spans="1:16" x14ac:dyDescent="0.25">
      <c r="H28" s="12"/>
      <c r="I28" s="11"/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F3BF7-CF4F-43CC-8FE3-2DAA363B5C66}">
  <dimension ref="A1:L27"/>
  <sheetViews>
    <sheetView workbookViewId="0">
      <selection activeCell="F3" sqref="F3"/>
    </sheetView>
  </sheetViews>
  <sheetFormatPr defaultRowHeight="15" x14ac:dyDescent="0.25"/>
  <cols>
    <col min="1" max="1" width="27.140625" bestFit="1" customWidth="1"/>
    <col min="2" max="2" width="9" bestFit="1" customWidth="1"/>
    <col min="3" max="3" width="10.5703125" customWidth="1"/>
    <col min="4" max="4" width="19.28515625" bestFit="1" customWidth="1"/>
    <col min="5" max="6" width="14" bestFit="1" customWidth="1"/>
    <col min="7" max="7" width="15" bestFit="1" customWidth="1"/>
    <col min="11" max="11" width="10.5703125" bestFit="1" customWidth="1"/>
    <col min="12" max="12" width="9.5703125" bestFit="1" customWidth="1"/>
  </cols>
  <sheetData>
    <row r="1" spans="1:12" x14ac:dyDescent="0.25">
      <c r="A1" s="2" t="s">
        <v>0</v>
      </c>
      <c r="B1" s="2" t="s">
        <v>10</v>
      </c>
      <c r="C1" s="2" t="s">
        <v>13</v>
      </c>
      <c r="D1" s="34" t="s">
        <v>5</v>
      </c>
      <c r="E1" s="25" t="s">
        <v>48</v>
      </c>
      <c r="F1" s="25" t="s">
        <v>49</v>
      </c>
      <c r="G1" s="25" t="s">
        <v>50</v>
      </c>
    </row>
    <row r="2" spans="1:12" x14ac:dyDescent="0.25">
      <c r="A2" s="32" t="str">
        <f>Single!A2</f>
        <v>Primeiro Momento</v>
      </c>
      <c r="B2" s="32" t="s">
        <v>14</v>
      </c>
      <c r="C2" s="32" t="s">
        <v>16</v>
      </c>
      <c r="D2" s="6" t="s">
        <v>11</v>
      </c>
      <c r="E2" s="26">
        <f>4*PI()*(Single!N2)/(Single!O2^2)</f>
        <v>0.29737307646424277</v>
      </c>
      <c r="F2" s="26">
        <f>(4*Table1[[#This Row],[Área (R1)]])/(PI()*Table1[[#This Row],[Distância Max (R1)]]^2)</f>
        <v>0.63529403356631609</v>
      </c>
      <c r="G2" s="27">
        <v>0.92</v>
      </c>
      <c r="K2" s="13"/>
      <c r="L2" s="13"/>
    </row>
    <row r="3" spans="1:12" x14ac:dyDescent="0.25">
      <c r="A3" s="32" t="str">
        <f>Single!A3</f>
        <v>Segundo Momento</v>
      </c>
      <c r="B3" s="32" t="s">
        <v>14</v>
      </c>
      <c r="C3" s="32" t="s">
        <v>16</v>
      </c>
      <c r="D3" s="6" t="s">
        <v>11</v>
      </c>
      <c r="E3" s="26">
        <f>4*PI()*(Single!N3)/(Single!O3^2)</f>
        <v>0.29737307646424277</v>
      </c>
      <c r="F3" s="26">
        <f>(4*Table1[[#This Row],[Área (R1)]])/(PI()*Table1[[#This Row],[Distância Max (R1)]]^2)</f>
        <v>0.63529403356631609</v>
      </c>
      <c r="G3" s="27">
        <v>0.92</v>
      </c>
      <c r="K3" s="13"/>
      <c r="L3" s="13"/>
    </row>
    <row r="4" spans="1:12" x14ac:dyDescent="0.25">
      <c r="A4" s="32" t="str">
        <f>Single!A4</f>
        <v>Primeiro Momento Ajustado</v>
      </c>
      <c r="B4" s="32" t="s">
        <v>14</v>
      </c>
      <c r="C4" s="32" t="s">
        <v>16</v>
      </c>
      <c r="D4" s="6" t="s">
        <v>11</v>
      </c>
      <c r="E4" s="26">
        <f>4*PI()*(Single!N4)/(Single!O4^2)</f>
        <v>0.29737307646424277</v>
      </c>
      <c r="F4" s="26">
        <f>(4*Table1[[#This Row],[Área (R1)]])/(PI()*Table1[[#This Row],[Distância Max (R1)]]^2)</f>
        <v>0.63529403356631609</v>
      </c>
      <c r="G4" s="26">
        <v>0.92</v>
      </c>
      <c r="K4" s="13"/>
      <c r="L4" s="13"/>
    </row>
    <row r="5" spans="1:12" x14ac:dyDescent="0.25">
      <c r="A5" s="32" t="str">
        <f>Single!A5</f>
        <v>Segundo Momento Ajustado</v>
      </c>
      <c r="B5" s="32" t="s">
        <v>14</v>
      </c>
      <c r="C5" s="32" t="s">
        <v>16</v>
      </c>
      <c r="D5" s="6" t="s">
        <v>11</v>
      </c>
      <c r="E5" s="26">
        <f>4*PI()*(Single!N5)/(Single!O5^2)</f>
        <v>0.29737307646424277</v>
      </c>
      <c r="F5" s="26">
        <f>(4*Table1[[#This Row],[Área (R1)]])/(PI()*Table1[[#This Row],[Distância Max (R1)]]^2)</f>
        <v>0.63529403356631609</v>
      </c>
      <c r="G5" s="27">
        <v>0.92</v>
      </c>
      <c r="K5" s="13"/>
      <c r="L5" s="13"/>
    </row>
    <row r="6" spans="1:12" x14ac:dyDescent="0.25">
      <c r="A6" s="32" t="str">
        <f>Single!A6</f>
        <v>Distância Máxima</v>
      </c>
      <c r="B6" s="32" t="s">
        <v>14</v>
      </c>
      <c r="C6" s="32" t="s">
        <v>16</v>
      </c>
      <c r="D6" s="6" t="s">
        <v>11</v>
      </c>
      <c r="E6" s="26">
        <f>4*PI()*(Single!N6)/(Single!O6^2)</f>
        <v>0.24377222413240801</v>
      </c>
      <c r="F6" s="26">
        <f>(4*Table1[[#This Row],[Área (R1)]])/(PI()*Table1[[#This Row],[Distância Max (R1)]]^2)</f>
        <v>0.83425827055726787</v>
      </c>
      <c r="G6" s="27">
        <v>0.96</v>
      </c>
      <c r="K6" s="13"/>
      <c r="L6" s="13"/>
    </row>
    <row r="7" spans="1:12" x14ac:dyDescent="0.25">
      <c r="A7" s="10" t="str">
        <f>Single!A7</f>
        <v>Perímetro</v>
      </c>
      <c r="B7" s="10" t="s">
        <v>14</v>
      </c>
      <c r="C7" s="10" t="s">
        <v>16</v>
      </c>
      <c r="D7" s="8" t="s">
        <v>11</v>
      </c>
      <c r="E7" s="38">
        <f>4*PI()*(Single!N7)/(Single!O7^2)</f>
        <v>0.36967232185257481</v>
      </c>
      <c r="F7" s="38">
        <f>(4*Table1[[#This Row],[Área (R1)]])/(PI()*Table1[[#This Row],[Distância Max (R1)]]^2)</f>
        <v>0.65679045091915833</v>
      </c>
      <c r="G7" s="38">
        <v>0.92</v>
      </c>
      <c r="K7" s="13"/>
      <c r="L7" s="13"/>
    </row>
    <row r="8" spans="1:12" x14ac:dyDescent="0.25">
      <c r="A8" s="32" t="str">
        <f>Single!A8</f>
        <v>Primeiro Momento</v>
      </c>
      <c r="B8" s="32" t="s">
        <v>14</v>
      </c>
      <c r="C8" s="32" t="s">
        <v>16</v>
      </c>
      <c r="D8" s="6" t="s">
        <v>12</v>
      </c>
      <c r="E8" s="12">
        <f>4*PI()*(Single!N8)/(Single!O8^2)</f>
        <v>0.29264596745214233</v>
      </c>
      <c r="F8" s="12">
        <f>(4*Table1[[#This Row],[Área (R1)]])/(PI()*Table1[[#This Row],[Distância Max (R1)]]^2)</f>
        <v>0.7347063743323643</v>
      </c>
      <c r="G8" s="12">
        <v>0.95</v>
      </c>
      <c r="K8" s="13"/>
      <c r="L8" s="13"/>
    </row>
    <row r="9" spans="1:12" x14ac:dyDescent="0.25">
      <c r="A9" s="32" t="str">
        <f>Single!A9</f>
        <v>Segundo Momento</v>
      </c>
      <c r="B9" s="32" t="s">
        <v>14</v>
      </c>
      <c r="C9" s="32" t="s">
        <v>16</v>
      </c>
      <c r="D9" s="6" t="s">
        <v>12</v>
      </c>
      <c r="E9" s="12">
        <f>4*PI()*(Single!N9)/(Single!O9^2)</f>
        <v>0.29264596745214233</v>
      </c>
      <c r="F9" s="12">
        <f>(4*Table1[[#This Row],[Área (R1)]])/(PI()*Table1[[#This Row],[Distância Max (R1)]]^2)</f>
        <v>0.7347063743323643</v>
      </c>
      <c r="G9" s="12">
        <v>0.95</v>
      </c>
      <c r="K9" s="13"/>
      <c r="L9" s="13"/>
    </row>
    <row r="10" spans="1:12" x14ac:dyDescent="0.25">
      <c r="A10" s="32" t="str">
        <f>Single!A10</f>
        <v>Primeiro Momento Ajustado</v>
      </c>
      <c r="B10" s="32" t="s">
        <v>14</v>
      </c>
      <c r="C10" s="32" t="s">
        <v>16</v>
      </c>
      <c r="D10" s="6" t="s">
        <v>12</v>
      </c>
      <c r="E10" s="12">
        <f>4*PI()*(Single!N10)/(Single!O10^2)</f>
        <v>0.19439877140280776</v>
      </c>
      <c r="F10" s="12">
        <f>(4*Table1[[#This Row],[Área (R1)]])/(PI()*Table1[[#This Row],[Distância Max (R1)]]^2)</f>
        <v>0.24263837024492976</v>
      </c>
      <c r="G10" s="12">
        <v>0.76</v>
      </c>
      <c r="K10" s="13"/>
      <c r="L10" s="13"/>
    </row>
    <row r="11" spans="1:12" x14ac:dyDescent="0.25">
      <c r="A11" s="32" t="str">
        <f>Single!A11</f>
        <v>Segundo Momento Ajustado</v>
      </c>
      <c r="B11" s="32" t="s">
        <v>14</v>
      </c>
      <c r="C11" s="32" t="s">
        <v>16</v>
      </c>
      <c r="D11" s="6" t="s">
        <v>12</v>
      </c>
      <c r="E11" s="12">
        <f>4*PI()*(Single!N11)/(Single!O11^2)</f>
        <v>0.23892926847703264</v>
      </c>
      <c r="F11" s="12">
        <f>(4*Table1[[#This Row],[Área (R1)]])/(PI()*Table1[[#This Row],[Distância Max (R1)]]^2)</f>
        <v>0.67001523301635335</v>
      </c>
      <c r="G11" s="12">
        <v>0.9</v>
      </c>
      <c r="K11" s="13"/>
      <c r="L11" s="13"/>
    </row>
    <row r="12" spans="1:12" x14ac:dyDescent="0.25">
      <c r="A12" s="32" t="str">
        <f>Single!A12</f>
        <v>Distância Máxima</v>
      </c>
      <c r="B12" s="32" t="s">
        <v>14</v>
      </c>
      <c r="C12" s="32" t="s">
        <v>16</v>
      </c>
      <c r="D12" s="6" t="s">
        <v>12</v>
      </c>
      <c r="E12" s="12">
        <f>4*PI()*(Single!N12)/(Single!O12^2)</f>
        <v>0.28826413719017524</v>
      </c>
      <c r="F12" s="12">
        <f>(4*Table1[[#This Row],[Área (R1)]])/(PI()*Table1[[#This Row],[Distância Max (R1)]]^2)</f>
        <v>0.73346699187306497</v>
      </c>
      <c r="G12" s="12">
        <v>0.97</v>
      </c>
      <c r="K12" s="13"/>
      <c r="L12" s="13"/>
    </row>
    <row r="13" spans="1:12" x14ac:dyDescent="0.25">
      <c r="A13" s="10" t="str">
        <f>Single!A13</f>
        <v>Perímetro</v>
      </c>
      <c r="B13" s="10" t="s">
        <v>14</v>
      </c>
      <c r="C13" s="10" t="s">
        <v>16</v>
      </c>
      <c r="D13" s="8" t="s">
        <v>12</v>
      </c>
      <c r="E13" s="19">
        <f>4*PI()*(Single!N13)/(Single!O13^2)</f>
        <v>0.42879525119236334</v>
      </c>
      <c r="F13" s="19">
        <f>(4*Table1[[#This Row],[Área (R1)]])/(PI()*Table1[[#This Row],[Distância Max (R1)]]^2)</f>
        <v>0.61343098971935917</v>
      </c>
      <c r="G13" s="19">
        <v>0.93</v>
      </c>
      <c r="K13" s="13"/>
      <c r="L13" s="13"/>
    </row>
    <row r="14" spans="1:12" x14ac:dyDescent="0.25">
      <c r="A14" s="32" t="str">
        <f>Single!A14</f>
        <v>Primeiro Momento</v>
      </c>
      <c r="B14" s="32" t="s">
        <v>14</v>
      </c>
      <c r="C14" s="32" t="s">
        <v>16</v>
      </c>
      <c r="D14" s="6" t="s">
        <v>43</v>
      </c>
      <c r="E14" s="12">
        <f>4*PI()*(Single!N14)/(Single!O14^2)</f>
        <v>0.18923438138955986</v>
      </c>
      <c r="F14" s="12">
        <f>(4*Table1[[#This Row],[Área (R1)]])/(PI()*Table1[[#This Row],[Distância Max (R1)]]^2)</f>
        <v>0.44043072312809545</v>
      </c>
      <c r="G14" s="12">
        <v>0.73</v>
      </c>
      <c r="K14" s="13"/>
      <c r="L14" s="13"/>
    </row>
    <row r="15" spans="1:12" x14ac:dyDescent="0.25">
      <c r="A15" s="32" t="str">
        <f>Single!A15</f>
        <v>Segundo Momento</v>
      </c>
      <c r="B15" s="32" t="s">
        <v>14</v>
      </c>
      <c r="C15" s="32" t="s">
        <v>16</v>
      </c>
      <c r="D15" s="6" t="s">
        <v>43</v>
      </c>
      <c r="E15" s="12">
        <f>4*PI()*(Single!N15)/(Single!O15^2)</f>
        <v>0.18923438138955986</v>
      </c>
      <c r="F15" s="12">
        <f>(4*Table1[[#This Row],[Área (R1)]])/(PI()*Table1[[#This Row],[Distância Max (R1)]]^2)</f>
        <v>0.44043072312809545</v>
      </c>
      <c r="G15" s="12">
        <v>0.73</v>
      </c>
      <c r="K15" s="13"/>
      <c r="L15" s="13"/>
    </row>
    <row r="16" spans="1:12" x14ac:dyDescent="0.25">
      <c r="A16" s="32" t="str">
        <f>Single!A16</f>
        <v>Primeiro Momento Ajustado</v>
      </c>
      <c r="B16" s="32" t="s">
        <v>14</v>
      </c>
      <c r="C16" s="32" t="s">
        <v>16</v>
      </c>
      <c r="D16" s="6" t="s">
        <v>43</v>
      </c>
      <c r="E16" s="12">
        <f>4*PI()*(Single!N16)/(Single!O16^2)</f>
        <v>0.2099847091993241</v>
      </c>
      <c r="F16" s="12">
        <f>(4*Table1[[#This Row],[Área (R1)]])/(PI()*Table1[[#This Row],[Distância Max (R1)]]^2)</f>
        <v>0.44310840684956776</v>
      </c>
      <c r="G16" s="12">
        <v>0.85</v>
      </c>
      <c r="K16" s="13"/>
      <c r="L16" s="13"/>
    </row>
    <row r="17" spans="1:12" x14ac:dyDescent="0.25">
      <c r="A17" s="32" t="str">
        <f>Single!A17</f>
        <v>Segundo Momento Ajustado</v>
      </c>
      <c r="B17" s="32" t="s">
        <v>14</v>
      </c>
      <c r="C17" s="32" t="s">
        <v>16</v>
      </c>
      <c r="D17" s="6" t="s">
        <v>43</v>
      </c>
      <c r="E17" s="12">
        <f>4*PI()*(Single!N17)/(Single!O17^2)</f>
        <v>0.23814644109911137</v>
      </c>
      <c r="F17" s="12">
        <f>(4*Table1[[#This Row],[Área (R1)]])/(PI()*Table1[[#This Row],[Distância Max (R1)]]^2)</f>
        <v>0.64915074965244024</v>
      </c>
      <c r="G17" s="12">
        <v>0.92</v>
      </c>
      <c r="K17" s="13"/>
      <c r="L17" s="13"/>
    </row>
    <row r="18" spans="1:12" x14ac:dyDescent="0.25">
      <c r="A18" s="32" t="str">
        <f>Single!A18</f>
        <v>Distância Máxima</v>
      </c>
      <c r="B18" s="32" t="s">
        <v>14</v>
      </c>
      <c r="C18" s="32" t="s">
        <v>16</v>
      </c>
      <c r="D18" s="6" t="s">
        <v>43</v>
      </c>
      <c r="E18" s="12">
        <f>4*PI()*(Single!N18)/(Single!O18^2)</f>
        <v>0.24123495092211433</v>
      </c>
      <c r="F18" s="12">
        <f>(4*Table1[[#This Row],[Área (R1)]])/(PI()*Table1[[#This Row],[Distância Max (R1)]]^2)</f>
        <v>0.71157500459296386</v>
      </c>
      <c r="G18" s="12">
        <v>0.94</v>
      </c>
      <c r="K18" s="13"/>
      <c r="L18" s="13"/>
    </row>
    <row r="19" spans="1:12" x14ac:dyDescent="0.25">
      <c r="A19" s="10" t="str">
        <f>Single!A19</f>
        <v>Perímetro</v>
      </c>
      <c r="B19" s="32" t="s">
        <v>14</v>
      </c>
      <c r="C19" s="32" t="s">
        <v>16</v>
      </c>
      <c r="D19" s="6" t="s">
        <v>43</v>
      </c>
      <c r="E19" s="19">
        <f>4*PI()*(Single!N19)/(Single!O19^2)</f>
        <v>0.33098977594800805</v>
      </c>
      <c r="F19" s="19">
        <f>(4*Table1[[#This Row],[Área (R1)]])/(PI()*Table1[[#This Row],[Distância Max (R1)]]^2)</f>
        <v>0.61947225020557539</v>
      </c>
      <c r="G19" s="19">
        <v>0.89</v>
      </c>
      <c r="K19" s="13"/>
      <c r="L19" s="13"/>
    </row>
    <row r="20" spans="1:12" x14ac:dyDescent="0.25">
      <c r="A20" s="32" t="str">
        <f>Single!A20</f>
        <v>Primeiro Momento</v>
      </c>
      <c r="B20" s="9" t="s">
        <v>15</v>
      </c>
      <c r="C20" s="9" t="s">
        <v>16</v>
      </c>
      <c r="D20" s="5" t="s">
        <v>38</v>
      </c>
      <c r="E20" s="12">
        <f>4*PI()*(Single!N20)/(Single!O20^2)</f>
        <v>0.47123889803846891</v>
      </c>
      <c r="F20" s="12">
        <f>(4*Table1[[#This Row],[Área (R1)]])/(PI()*Table1[[#This Row],[Distância Max (R1)]]^2)</f>
        <v>0.65739114112327313</v>
      </c>
      <c r="G20" s="12">
        <v>0.9</v>
      </c>
      <c r="K20" s="13"/>
      <c r="L20" s="13"/>
    </row>
    <row r="21" spans="1:12" x14ac:dyDescent="0.25">
      <c r="A21" s="32" t="str">
        <f>Single!A21</f>
        <v>Segundo Momento</v>
      </c>
      <c r="B21" s="32" t="s">
        <v>15</v>
      </c>
      <c r="C21" s="32" t="s">
        <v>16</v>
      </c>
      <c r="D21" s="6" t="s">
        <v>38</v>
      </c>
      <c r="E21" s="12">
        <f>4*PI()*(Single!N21)/(Single!O21^2)</f>
        <v>0.47123889803846891</v>
      </c>
      <c r="F21" s="12">
        <f>(4*Table1[[#This Row],[Área (R1)]])/(PI()*Table1[[#This Row],[Distância Max (R1)]]^2)</f>
        <v>0.65739114112327313</v>
      </c>
      <c r="G21" s="12">
        <v>0.9</v>
      </c>
      <c r="K21" s="13"/>
      <c r="L21" s="13"/>
    </row>
    <row r="22" spans="1:12" x14ac:dyDescent="0.25">
      <c r="A22" s="32" t="str">
        <f>Single!A22</f>
        <v>Distância Máxima</v>
      </c>
      <c r="B22" s="32" t="s">
        <v>15</v>
      </c>
      <c r="C22" s="32" t="s">
        <v>16</v>
      </c>
      <c r="D22" s="6" t="s">
        <v>38</v>
      </c>
      <c r="E22" s="12">
        <f>4*PI()*(Single!N22)/(Single!O22^2)</f>
        <v>0.58177641733144314</v>
      </c>
      <c r="F22" s="12">
        <f>(4*Table1[[#This Row],[Área (R1)]])/(PI()*Table1[[#This Row],[Distância Max (R1)]]^2)</f>
        <v>0.65739114112327313</v>
      </c>
      <c r="G22" s="12">
        <v>0.92</v>
      </c>
      <c r="K22" s="13"/>
      <c r="L22" s="13"/>
    </row>
    <row r="23" spans="1:12" x14ac:dyDescent="0.25">
      <c r="A23" s="10" t="str">
        <f>Single!A23</f>
        <v>Perímetro</v>
      </c>
      <c r="B23" s="10" t="s">
        <v>15</v>
      </c>
      <c r="C23" s="10" t="s">
        <v>16</v>
      </c>
      <c r="D23" s="8" t="s">
        <v>38</v>
      </c>
      <c r="E23" s="19">
        <f>4*PI()*(Single!N23)/(Single!O23^2)</f>
        <v>0.73631077818510771</v>
      </c>
      <c r="F23" s="19">
        <f>(4*Table1[[#This Row],[Área (R1)]])/(PI()*Table1[[#This Row],[Distância Max (R1)]]^2)</f>
        <v>0.59616779991719959</v>
      </c>
      <c r="G23" s="19">
        <v>0.95</v>
      </c>
      <c r="K23" s="13"/>
      <c r="L23" s="13"/>
    </row>
    <row r="24" spans="1:12" x14ac:dyDescent="0.25">
      <c r="A24" s="32" t="str">
        <f>Single!A24</f>
        <v>Primeiro Momento</v>
      </c>
      <c r="B24" s="32" t="s">
        <v>15</v>
      </c>
      <c r="C24" s="32" t="s">
        <v>16</v>
      </c>
      <c r="D24" s="6" t="s">
        <v>39</v>
      </c>
      <c r="E24" s="26">
        <f>4*PI()*(Single!N24)/(Single!O24^2)</f>
        <v>0.63813600776042678</v>
      </c>
      <c r="F24" s="26">
        <f>(4*Table1[[#This Row],[Área (R1)]])/(PI()*Table1[[#This Row],[Distância Max (R1)]]^2)</f>
        <v>0.68240311604244852</v>
      </c>
      <c r="G24" s="26">
        <v>0.96</v>
      </c>
      <c r="K24" s="13"/>
      <c r="L24" s="13"/>
    </row>
    <row r="25" spans="1:12" x14ac:dyDescent="0.25">
      <c r="A25" s="32" t="str">
        <f>Single!A25</f>
        <v>Segundo Momento</v>
      </c>
      <c r="B25" s="32" t="s">
        <v>15</v>
      </c>
      <c r="C25" s="32" t="s">
        <v>16</v>
      </c>
      <c r="D25" s="6" t="s">
        <v>39</v>
      </c>
      <c r="E25" s="37">
        <f>4*PI()*(Single!N25)/(Single!O25^2)</f>
        <v>0.63813600776042678</v>
      </c>
      <c r="F25" s="26">
        <f>(4*Table1[[#This Row],[Área (R1)]])/(PI()*Table1[[#This Row],[Distância Max (R1)]]^2)</f>
        <v>0.68240311604244852</v>
      </c>
      <c r="G25" s="27">
        <v>0.96</v>
      </c>
      <c r="K25" s="13"/>
      <c r="L25" s="13"/>
    </row>
    <row r="26" spans="1:12" x14ac:dyDescent="0.25">
      <c r="A26" s="32" t="str">
        <f>Single!A26</f>
        <v>Distância Máxima</v>
      </c>
      <c r="B26" s="32" t="s">
        <v>15</v>
      </c>
      <c r="C26" s="32" t="s">
        <v>16</v>
      </c>
      <c r="D26" s="6" t="s">
        <v>39</v>
      </c>
      <c r="E26" s="37">
        <f>4*PI()*(Single!N26)/(Single!O26^2)</f>
        <v>0.56526926638985897</v>
      </c>
      <c r="F26" s="26">
        <f>(4*Table1[[#This Row],[Área (R1)]])/(PI()*Table1[[#This Row],[Distância Max (R1)]]^2)</f>
        <v>0.72747272134792129</v>
      </c>
      <c r="G26" s="27">
        <v>0.95</v>
      </c>
      <c r="K26" s="13"/>
      <c r="L26" s="13"/>
    </row>
    <row r="27" spans="1:12" x14ac:dyDescent="0.25">
      <c r="A27" s="32" t="str">
        <f>Single!A27</f>
        <v>Perímetro</v>
      </c>
      <c r="B27" s="32" t="s">
        <v>15</v>
      </c>
      <c r="C27" s="32" t="s">
        <v>16</v>
      </c>
      <c r="D27" s="6" t="s">
        <v>39</v>
      </c>
      <c r="E27" s="14">
        <f>4*PI()*(Single!N27)/(Single!O27^2)</f>
        <v>0.63813600776042678</v>
      </c>
      <c r="F27" s="12">
        <f>(4*Table1[[#This Row],[Área (R1)]])/(PI()*Table1[[#This Row],[Distância Max (R1)]]^2)</f>
        <v>0.68240311604244852</v>
      </c>
      <c r="G27" s="28">
        <v>0.95</v>
      </c>
      <c r="K27" s="13"/>
      <c r="L27" s="1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</vt:lpstr>
      <vt:lpstr>Multiple_Compactness</vt:lpstr>
      <vt:lpstr>Single</vt:lpstr>
      <vt:lpstr>Single_Compactness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fc54832</dc:creator>
  <cp:lastModifiedBy>fc54832</cp:lastModifiedBy>
  <cp:lastPrinted>2024-03-04T16:39:59Z</cp:lastPrinted>
  <dcterms:created xsi:type="dcterms:W3CDTF">2024-02-05T13:10:57Z</dcterms:created>
  <dcterms:modified xsi:type="dcterms:W3CDTF">2024-06-10T15:02:01Z</dcterms:modified>
</cp:coreProperties>
</file>