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Truy vết yêu cầu" sheetId="7" state="visible" r:id="rId7"/>
    <sheet xmlns:r="http://schemas.openxmlformats.org/officeDocument/2006/relationships" name="Đo tải" sheetId="8" state="visible" r:id="rId8"/>
    <sheet xmlns:r="http://schemas.openxmlformats.org/officeDocument/2006/relationships" name="Backtest dự báo" sheetId="9" state="visible" r:id="rId9"/>
    <sheet xmlns:r="http://schemas.openxmlformats.org/officeDocument/2006/relationships" name="Dữ liệu gửi cho AI" sheetId="10" state="visible" r:id="rId10"/>
    <sheet xmlns:r="http://schemas.openxmlformats.org/officeDocument/2006/relationships" name="Chi phí" sheetId="11" state="visible" r:id="rId11"/>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color rgb="00FFFFFF"/>
      <sz val="11"/>
    </font>
  </fonts>
  <fills count="6">
    <fill>
      <patternFill/>
    </fill>
    <fill>
      <patternFill patternType="gray125"/>
    </fill>
    <fill>
      <patternFill patternType="solid">
        <fgColor rgb="001F4E3D"/>
      </patternFill>
    </fill>
    <fill>
      <patternFill patternType="solid">
        <fgColor rgb="00E2F0E6"/>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46">
    <xf numFmtId="0" fontId="0" fillId="0" borderId="0" pivotButton="0" quotePrefix="0" xfId="0"/>
    <xf numFmtId="0" fontId="10" fillId="0" borderId="0" pivotButton="0" quotePrefix="0" xfId="0"/>
    <xf numFmtId="0" fontId="4"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4" fillId="4"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3" fillId="0" borderId="0" pivotButton="0" quotePrefix="0" xfId="0"/>
    <xf numFmtId="0" fontId="4" fillId="4" borderId="1" pivotButton="0" quotePrefix="0" xfId="0"/>
    <xf numFmtId="0" fontId="6" fillId="0" borderId="1" applyAlignment="1" pivotButton="0" quotePrefix="0" xfId="0">
      <alignment vertical="top" wrapText="1"/>
    </xf>
    <xf numFmtId="9" fontId="7" fillId="0" borderId="1" applyAlignment="1" pivotButton="0" quotePrefix="0" xfId="0">
      <alignment vertical="top" wrapText="1"/>
    </xf>
    <xf numFmtId="9" fontId="6" fillId="0" borderId="1" applyAlignment="1" pivotButton="0" quotePrefix="0" xfId="0">
      <alignment vertical="top" wrapText="1"/>
    </xf>
    <xf numFmtId="0" fontId="0" fillId="0" borderId="4" pivotButton="0" quotePrefix="0" xfId="0"/>
    <xf numFmtId="0" fontId="0" fillId="0" borderId="5" pivotButton="0" quotePrefix="0" xfId="0"/>
    <xf numFmtId="1" fontId="7" fillId="0" borderId="1" applyAlignment="1" pivotButton="0" quotePrefix="0" xfId="0">
      <alignment vertical="top" wrapText="1"/>
    </xf>
    <xf numFmtId="1" fontId="6" fillId="0" borderId="1" applyAlignment="1" pivotButton="0" quotePrefix="0" xfId="0">
      <alignment vertical="top" wrapText="1"/>
    </xf>
    <xf numFmtId="0" fontId="4" fillId="5" borderId="1" applyAlignment="1" pivotButton="0" quotePrefix="0" xfId="0">
      <alignment vertical="top" wrapText="1"/>
    </xf>
    <xf numFmtId="0" fontId="2" fillId="5" borderId="1" applyAlignment="1" pivotButton="0" quotePrefix="0" xfId="0">
      <alignment vertical="top" wrapText="1"/>
    </xf>
    <xf numFmtId="0" fontId="0" fillId="5"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2" fillId="0" borderId="1" pivotButton="0" quotePrefix="0" xfId="0"/>
    <xf numFmtId="164" fontId="2" fillId="0" borderId="1" pivotButton="0" quotePrefix="0" xfId="0"/>
    <xf numFmtId="165" fontId="2" fillId="0" borderId="1" pivotButton="0" quotePrefix="0" xfId="0"/>
    <xf numFmtId="0" fontId="3" fillId="0" borderId="0" applyAlignment="1" pivotButton="0" quotePrefix="0" xfId="0">
      <alignment vertical="top" wrapText="1"/>
    </xf>
    <xf numFmtId="3" fontId="2" fillId="0" borderId="1" applyAlignment="1" pivotButton="0" quotePrefix="0" xfId="0">
      <alignment vertical="top" wrapText="1"/>
    </xf>
    <xf numFmtId="0" fontId="1" fillId="2" borderId="1" applyAlignment="1" pivotButton="0" quotePrefix="0" xfId="0">
      <alignment horizontal="center" wrapText="1"/>
    </xf>
    <xf numFmtId="9" fontId="2" fillId="0" borderId="1" pivotButton="0" quotePrefix="0" xfId="0"/>
    <xf numFmtId="0" fontId="5" fillId="0" borderId="0" pivotButton="0" quotePrefix="0" xfId="0"/>
    <xf numFmtId="0" fontId="7" fillId="0" borderId="1" applyAlignment="1" pivotButton="0" quotePrefix="0" xfId="0">
      <alignment vertical="top" wrapText="1"/>
    </xf>
    <xf numFmtId="166" fontId="7" fillId="0" borderId="1" applyAlignment="1" pivotButton="0" quotePrefix="0" xfId="0">
      <alignment vertical="top" wrapText="1"/>
    </xf>
    <xf numFmtId="3" fontId="7" fillId="0" borderId="1" applyAlignment="1" pivotButton="0" quotePrefix="0" xfId="0">
      <alignment vertical="top" wrapText="1"/>
    </xf>
    <xf numFmtId="2" fontId="7" fillId="0" borderId="1" applyAlignment="1" pivotButton="0" quotePrefix="0" xfId="0">
      <alignment vertical="top" wrapText="1"/>
    </xf>
    <xf numFmtId="0" fontId="8" fillId="0" borderId="1" applyAlignment="1" pivotButton="0" quotePrefix="0" xfId="0">
      <alignment vertical="top" wrapText="1"/>
    </xf>
    <xf numFmtId="2" fontId="8" fillId="0" borderId="1" applyAlignment="1" pivotButton="0" quotePrefix="0" xfId="0">
      <alignment vertical="top" wrapText="1"/>
    </xf>
    <xf numFmtId="0" fontId="3" fillId="0" borderId="1" applyAlignment="1" pivotButton="0" quotePrefix="0" xfId="0">
      <alignment vertical="top" wrapText="1"/>
    </xf>
    <xf numFmtId="167" fontId="6" fillId="0" borderId="1" applyAlignment="1" pivotButton="0" quotePrefix="0" xfId="0">
      <alignment vertical="top" wrapText="1"/>
    </xf>
    <xf numFmtId="4" fontId="7" fillId="0" borderId="1" applyAlignment="1" pivotButton="0" quotePrefix="0" xfId="0">
      <alignment vertical="top" wrapText="1"/>
    </xf>
    <xf numFmtId="168" fontId="6" fillId="0" borderId="1" applyAlignment="1" pivotButton="0" quotePrefix="0" xfId="0">
      <alignment vertical="top" wrapText="1"/>
    </xf>
    <xf numFmtId="3" fontId="6" fillId="0"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b95ce2c</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dự báo chỉ tương đương phương pháp đơn giản trên dữ liệu mẫu,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149, Failed 1, Blocked (AI bận) 11 trong 161 ca của RAG, Hard, Compare. Chi tiết từng ca ở cột 'Lần chạy đầu' các sheet kiểm thử.</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dự báo (backtest);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Dự báo: trên dữ liệu mẫu, ETS chỉ tương đương phương pháp đơn giản (xem sheet 'Backtest dự báo'); không nên quảng bá độ chính xác.</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ACBI_Technical_Solution_Proposal_v1.0.docx (đề xuất giải pháp)</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23" t="n"/>
      <c r="D49" s="23" t="n"/>
      <c r="E49" s="23" t="n"/>
      <c r="F49" s="23" t="n"/>
      <c r="G49" s="23" t="n"/>
      <c r="H49" s="23" t="n"/>
      <c r="I49" s="23" t="n"/>
    </row>
    <row r="50" ht="18" customHeight="1">
      <c r="A50" s="21" t="inlineStr">
        <is>
          <t>Passed</t>
        </is>
      </c>
      <c r="B50" s="22" t="inlineStr">
        <is>
          <t>Số ca đạt mọi yêu cầu.</t>
        </is>
      </c>
      <c r="C50" s="23" t="n"/>
      <c r="D50" s="23" t="n"/>
      <c r="E50" s="23" t="n"/>
      <c r="F50" s="23" t="n"/>
      <c r="G50" s="23" t="n"/>
      <c r="H50" s="23" t="n"/>
      <c r="I50" s="23" t="n"/>
    </row>
    <row r="51" ht="18" customHeight="1">
      <c r="A51" s="21" t="inlineStr">
        <is>
          <t>Failed</t>
        </is>
      </c>
      <c r="B51" s="22" t="inlineStr">
        <is>
          <t>Số ca sai ít nhất một yêu cầu (sai số, sai quyền, trả lời khi lẽ ra phải hỏi lại...).</t>
        </is>
      </c>
      <c r="C51" s="23" t="n"/>
      <c r="D51" s="23" t="n"/>
      <c r="E51" s="23" t="n"/>
      <c r="F51" s="23" t="n"/>
      <c r="G51" s="23" t="n"/>
      <c r="H51" s="23" t="n"/>
      <c r="I51" s="23"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23" t="n"/>
      <c r="D52" s="23" t="n"/>
      <c r="E52" s="23" t="n"/>
      <c r="F52" s="23" t="n"/>
      <c r="G52" s="23" t="n"/>
      <c r="H52" s="23" t="n"/>
      <c r="I52" s="23" t="n"/>
    </row>
    <row r="53" ht="18" customHeight="1">
      <c r="A53" s="21" t="inlineStr">
        <is>
          <t>Not Run</t>
        </is>
      </c>
      <c r="B53" s="22" t="inlineStr">
        <is>
          <t>Số ca chưa chạy: bằng Tổng số ca trừ Passed, Failed, Blocked.</t>
        </is>
      </c>
      <c r="C53" s="23" t="n"/>
      <c r="D53" s="23" t="n"/>
      <c r="E53" s="23" t="n"/>
      <c r="F53" s="23" t="n"/>
      <c r="G53" s="23" t="n"/>
      <c r="H53" s="23" t="n"/>
      <c r="I53" s="23" t="n"/>
    </row>
    <row r="54" ht="18" customHeight="1">
      <c r="A54" s="21" t="inlineStr">
        <is>
          <t>Đã thực thi</t>
        </is>
      </c>
      <c r="B54" s="22" t="inlineStr">
        <is>
          <t>Passed cộng Failed: số ca đã thật sự cho ra kết luận đúng hoặc sai.</t>
        </is>
      </c>
      <c r="C54" s="23" t="n"/>
      <c r="D54" s="23" t="n"/>
      <c r="E54" s="23" t="n"/>
      <c r="F54" s="23" t="n"/>
      <c r="G54" s="23" t="n"/>
      <c r="H54" s="23" t="n"/>
      <c r="I54" s="23" t="n"/>
    </row>
    <row r="55" ht="18" customHeight="1">
      <c r="A55" s="21" t="inlineStr">
        <is>
          <t>Tỷ lệ Passed</t>
        </is>
      </c>
      <c r="B55" s="22" t="inlineStr">
        <is>
          <t>Passed chia cho Đã thực thi. Ví dụ 100% nghĩa là mọi ca đã chạy đều đạt.</t>
        </is>
      </c>
      <c r="C55" s="23" t="n"/>
      <c r="D55" s="23" t="n"/>
      <c r="E55" s="23" t="n"/>
      <c r="F55" s="23" t="n"/>
      <c r="G55" s="23" t="n"/>
      <c r="H55" s="23" t="n"/>
      <c r="I55" s="23" t="n"/>
    </row>
    <row r="56" ht="18" customHeight="1">
      <c r="A56" s="21" t="inlineStr">
        <is>
          <t>Lần chạy đầu tiên</t>
        </is>
      </c>
      <c r="B56" s="22" t="inlineStr">
        <is>
          <t>Kết quả trước khi chạy lại các ca báo AI bận: cho biết hạn mức AI ảnh hưởng đến lần chạy đầu bao nhiêu.</t>
        </is>
      </c>
      <c r="C56" s="23" t="n"/>
      <c r="D56" s="23" t="n"/>
      <c r="E56" s="23" t="n"/>
      <c r="F56" s="23" t="n"/>
      <c r="G56" s="23" t="n"/>
      <c r="H56" s="23" t="n"/>
      <c r="I56" s="23"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23" t="n"/>
      <c r="D57" s="23" t="n"/>
      <c r="E57" s="23" t="n"/>
      <c r="F57" s="23" t="n"/>
      <c r="G57" s="23" t="n"/>
      <c r="H57" s="23" t="n"/>
      <c r="I57" s="23" t="n"/>
    </row>
  </sheetData>
  <mergeCells count="32">
    <mergeCell ref="B7:I7"/>
    <mergeCell ref="B54:I54"/>
    <mergeCell ref="B3:I3"/>
    <mergeCell ref="B56:I56"/>
    <mergeCell ref="B52:I52"/>
    <mergeCell ref="E29:I29"/>
    <mergeCell ref="A33:I33"/>
    <mergeCell ref="A42:I42"/>
    <mergeCell ref="B50:I50"/>
    <mergeCell ref="A32:I32"/>
    <mergeCell ref="E28:I28"/>
    <mergeCell ref="A22:I22"/>
    <mergeCell ref="A35:I35"/>
    <mergeCell ref="B57:I57"/>
    <mergeCell ref="B8:I8"/>
    <mergeCell ref="A20:I20"/>
    <mergeCell ref="A43:I43"/>
    <mergeCell ref="B53:I53"/>
    <mergeCell ref="A44:I44"/>
    <mergeCell ref="E27:I27"/>
    <mergeCell ref="A39:I39"/>
    <mergeCell ref="A34:I34"/>
    <mergeCell ref="B49:I49"/>
    <mergeCell ref="E26:I26"/>
    <mergeCell ref="A11:I11"/>
    <mergeCell ref="B55:I55"/>
    <mergeCell ref="B6:I6"/>
    <mergeCell ref="A36:I3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4" t="inlineStr">
        <is>
          <t>Hạng mục</t>
        </is>
      </c>
      <c r="B1" s="24"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b95ce2c</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và backtest;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281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4" t="inlineStr">
        <is>
          <t>Test Case ID</t>
        </is>
      </c>
      <c r="B1" s="24" t="inlineStr">
        <is>
          <t>Test Suite</t>
        </is>
      </c>
      <c r="C1" s="24" t="inlineStr">
        <is>
          <t>Tiêu đề (Title)</t>
        </is>
      </c>
      <c r="D1" s="24" t="inlineStr">
        <is>
          <t>Điều kiện tiên quyết (Pre-conditions)</t>
        </is>
      </c>
      <c r="E1" s="24" t="inlineStr">
        <is>
          <t>Các bước (Test Steps)</t>
        </is>
      </c>
      <c r="F1" s="24" t="inlineStr">
        <is>
          <t>Dữ liệu kiểm thử (Test Data)</t>
        </is>
      </c>
      <c r="G1" s="24" t="inlineStr">
        <is>
          <t>Kết quả mong đợi (Expected Result)</t>
        </is>
      </c>
      <c r="H1" s="24" t="inlineStr">
        <is>
          <t>Kết quả thực tế (Actual Result)</t>
        </is>
      </c>
      <c r="I1" s="24" t="inlineStr">
        <is>
          <t>Trạng thái (Status)</t>
        </is>
      </c>
      <c r="J1" s="24" t="inlineStr">
        <is>
          <t>Lần chạy đầu (First run)</t>
        </is>
      </c>
      <c r="K1" s="24" t="inlineStr">
        <is>
          <t>Người thực hiện (Executed by)</t>
        </is>
      </c>
      <c r="L1" s="24" t="inlineStr">
        <is>
          <t>Ngày (Date)</t>
        </is>
      </c>
      <c r="M1" s="24" t="inlineStr">
        <is>
          <t>Ghi chú và bằng chứng (Comments)</t>
        </is>
      </c>
      <c r="N1" s="24"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5"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5"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5" t="inlineStr">
        <is>
          <t>Passed</t>
        </is>
      </c>
      <c r="J4" s="8" t="inlineStr">
        <is>
          <t>Passed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5" t="inlineStr">
        <is>
          <t>Passed</t>
        </is>
      </c>
      <c r="J5" s="8" t="inlineStr">
        <is>
          <t>Passed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5" t="inlineStr">
        <is>
          <t>Passed</t>
        </is>
      </c>
      <c r="J6" s="8" t="inlineStr">
        <is>
          <t>Passed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5" t="inlineStr">
        <is>
          <t>Passed</t>
        </is>
      </c>
      <c r="J7" s="8" t="inlineStr">
        <is>
          <t>Passed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5" t="inlineStr">
        <is>
          <t>Passed</t>
        </is>
      </c>
      <c r="J8" s="8" t="inlineStr">
        <is>
          <t>Passed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5"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5" t="inlineStr">
        <is>
          <t>Passed</t>
        </is>
      </c>
      <c r="J10" s="8" t="inlineStr">
        <is>
          <t>Passed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5"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5"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5"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5" t="inlineStr">
        <is>
          <t>Passed</t>
        </is>
      </c>
      <c r="J14" s="8" t="inlineStr">
        <is>
          <t>Blocked</t>
        </is>
      </c>
      <c r="K14" s="8" t="inlineStr">
        <is>
          <t>Kịch bản tự động (scripts/verify_*.py)</t>
        </is>
      </c>
      <c r="L14" s="8" t="inlineStr">
        <is>
          <t>2026-10-13</t>
        </is>
      </c>
      <c r="M14" s="8" t="inlineStr">
        <is>
          <t>Lần chạy đầu báo AI bận (quota); chạy lại đến khi không còn báo bận.</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5" t="inlineStr">
        <is>
          <t>Passed</t>
        </is>
      </c>
      <c r="J15" s="8" t="inlineStr">
        <is>
          <t>Blocked</t>
        </is>
      </c>
      <c r="K15" s="8" t="inlineStr">
        <is>
          <t>Kịch bản tự động (scripts/verify_*.py)</t>
        </is>
      </c>
      <c r="L15" s="8" t="inlineStr">
        <is>
          <t>2026-10-13</t>
        </is>
      </c>
      <c r="M15" s="8" t="inlineStr">
        <is>
          <t>Lần chạy đầu báo AI bận (quota); chạy lại đến khi không còn báo bận.</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5" t="inlineStr">
        <is>
          <t>Passed</t>
        </is>
      </c>
      <c r="J16" s="8" t="inlineStr">
        <is>
          <t>Blocked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Lần chạy đầu báo AI bận (quota); chạy lại đến khi không còn báo bận.</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5"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5" t="inlineStr">
        <is>
          <t>Passed</t>
        </is>
      </c>
      <c r="J18" s="8" t="inlineStr">
        <is>
          <t>Passed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5" t="inlineStr">
        <is>
          <t>Passed</t>
        </is>
      </c>
      <c r="J19" s="8" t="inlineStr">
        <is>
          <t>Passed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5" t="inlineStr">
        <is>
          <t>Passed</t>
        </is>
      </c>
      <c r="J20" s="8" t="inlineStr">
        <is>
          <t>Passed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5"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5" t="inlineStr">
        <is>
          <t>Passed</t>
        </is>
      </c>
      <c r="J22" s="8" t="inlineStr">
        <is>
          <t>Blocked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Lần chạy đầu báo AI bận (quota); chạy lại đến khi không còn báo bận.</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5" t="inlineStr">
        <is>
          <t>Passed</t>
        </is>
      </c>
      <c r="J23" s="8" t="inlineStr">
        <is>
          <t>Blocked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Lần chạy đầu báo AI bận (quota); chạy lại đến khi không còn báo bận.</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5" t="inlineStr">
        <is>
          <t>Passed</t>
        </is>
      </c>
      <c r="J24" s="8" t="inlineStr">
        <is>
          <t>Blocked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Lần chạy đầu báo AI bận (quota); chạy lại đến khi không còn báo bận.</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5"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23" t="n"/>
      <c r="C29" s="23" t="n"/>
      <c r="D29" s="22" t="inlineStr">
        <is>
          <t>Mã của ca kiểm thử (ví dụ R01, H12, M3). Dùng mã này để tìm lại ca trong kịch bản chạy và trong báo cáo.</t>
        </is>
      </c>
      <c r="E29" s="23" t="n"/>
      <c r="F29" s="23" t="n"/>
      <c r="G29" s="23" t="n"/>
      <c r="H29" s="23" t="n"/>
      <c r="I29" s="23" t="n"/>
    </row>
    <row r="30" ht="18" customHeight="1">
      <c r="A30" s="21" t="inlineStr">
        <is>
          <t>Test Suite</t>
        </is>
      </c>
      <c r="B30" s="23" t="n"/>
      <c r="C30" s="23" t="n"/>
      <c r="D30" s="22" t="inlineStr">
        <is>
          <t>Nhóm (bộ) kiểm thử mà ca thuộc về.</t>
        </is>
      </c>
      <c r="E30" s="23" t="n"/>
      <c r="F30" s="23" t="n"/>
      <c r="G30" s="23" t="n"/>
      <c r="H30" s="23" t="n"/>
      <c r="I30" s="23" t="n"/>
    </row>
    <row r="31" ht="18" customHeight="1">
      <c r="A31" s="21" t="inlineStr">
        <is>
          <t>Tiêu đề (Title)</t>
        </is>
      </c>
      <c r="B31" s="23" t="n"/>
      <c r="C31" s="23" t="n"/>
      <c r="D31" s="22" t="inlineStr">
        <is>
          <t>Tên ngắn của ca: câu hỏi chính được đem ra thử.</t>
        </is>
      </c>
      <c r="E31" s="23" t="n"/>
      <c r="F31" s="23" t="n"/>
      <c r="G31" s="23" t="n"/>
      <c r="H31" s="23" t="n"/>
      <c r="I31" s="23" t="n"/>
    </row>
    <row r="32" ht="18" customHeight="1">
      <c r="A32" s="21" t="inlineStr">
        <is>
          <t>Điều kiện tiên quyết (Pre-conditions)</t>
        </is>
      </c>
      <c r="B32" s="23" t="n"/>
      <c r="C32" s="23" t="n"/>
      <c r="D32" s="22" t="inlineStr">
        <is>
          <t>Cần có gì trước khi chạy: đăng nhập bằng vai trò nào, ngôn ngữ nào, hội thoại mới hay nhiều lượt trong cùng một hội thoại.</t>
        </is>
      </c>
      <c r="E32" s="23" t="n"/>
      <c r="F32" s="23" t="n"/>
      <c r="G32" s="23" t="n"/>
      <c r="H32" s="23" t="n"/>
      <c r="I32" s="23" t="n"/>
    </row>
    <row r="33" ht="18" customHeight="1">
      <c r="A33" s="21" t="inlineStr">
        <is>
          <t>Các bước (Test Steps)</t>
        </is>
      </c>
      <c r="B33" s="23" t="n"/>
      <c r="C33" s="23" t="n"/>
      <c r="D33" s="22" t="inlineStr">
        <is>
          <t>Việc đã làm, theo thứ tự: gửi từng câu hỏi, rồi (nếu có) chạy một câu SQL độc lập trên kho dữ liệu để đối chiếu số.</t>
        </is>
      </c>
      <c r="E33" s="23" t="n"/>
      <c r="F33" s="23" t="n"/>
      <c r="G33" s="23" t="n"/>
      <c r="H33" s="23" t="n"/>
      <c r="I33" s="23" t="n"/>
    </row>
    <row r="34" ht="18" customHeight="1">
      <c r="A34" s="21" t="inlineStr">
        <is>
          <t>Dữ liệu kiểm thử (Test Data)</t>
        </is>
      </c>
      <c r="B34" s="23" t="n"/>
      <c r="C34" s="23" t="n"/>
      <c r="D34" s="22" t="inlineStr">
        <is>
          <t>Nguyên văn các câu hỏi đã gửi cho hệ thống.</t>
        </is>
      </c>
      <c r="E34" s="23" t="n"/>
      <c r="F34" s="23" t="n"/>
      <c r="G34" s="23" t="n"/>
      <c r="H34" s="23" t="n"/>
      <c r="I34" s="23" t="n"/>
    </row>
    <row r="35" ht="32" customHeight="1">
      <c r="A35" s="21" t="inlineStr">
        <is>
          <t>Kết quả mong đợi (Expected Result)</t>
        </is>
      </c>
      <c r="B35" s="23" t="n"/>
      <c r="C35" s="23"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23" t="n"/>
      <c r="F35" s="23" t="n"/>
      <c r="G35" s="23" t="n"/>
      <c r="H35" s="23" t="n"/>
      <c r="I35" s="23" t="n"/>
    </row>
    <row r="36" ht="18" customHeight="1">
      <c r="A36" s="21" t="inlineStr">
        <is>
          <t>Kết quả thực tế (Actual Result)</t>
        </is>
      </c>
      <c r="B36" s="23" t="n"/>
      <c r="C36" s="23" t="n"/>
      <c r="D36" s="22" t="inlineStr">
        <is>
          <t>Điều hệ thống đã trả về: trạng thái, câu trả lời nguyên văn (cắt ngắn), số dòng của bảng và loại biểu đồ.</t>
        </is>
      </c>
      <c r="E36" s="23" t="n"/>
      <c r="F36" s="23" t="n"/>
      <c r="G36" s="23" t="n"/>
      <c r="H36" s="23" t="n"/>
      <c r="I36" s="23" t="n"/>
    </row>
    <row r="37" ht="18" customHeight="1">
      <c r="A37" s="21" t="inlineStr">
        <is>
          <t>Trạng thái (Status)</t>
        </is>
      </c>
      <c r="B37" s="23" t="n"/>
      <c r="C37" s="23" t="n"/>
      <c r="D37" s="22" t="inlineStr">
        <is>
          <t>Passed = đạt mọi yêu cầu. Failed = có yêu cầu sai. Blocked = không chạy được vì dịch vụ AI báo bận (hết hạn mức), không phải lỗi của hệ thống. Not Run = chưa chạy.</t>
        </is>
      </c>
      <c r="E37" s="23" t="n"/>
      <c r="F37" s="23" t="n"/>
      <c r="G37" s="23" t="n"/>
      <c r="H37" s="23" t="n"/>
      <c r="I37" s="23" t="n"/>
    </row>
    <row r="38" ht="18" customHeight="1">
      <c r="A38" s="21" t="inlineStr">
        <is>
          <t>Lần chạy đầu (First run)</t>
        </is>
      </c>
      <c r="B38" s="23" t="n"/>
      <c r="C38" s="23" t="n"/>
      <c r="D38" s="22" t="inlineStr">
        <is>
          <t>Kết quả ở lần chạy đầu tiên. Ca báo Blocked ở lần đầu được chạy lại cho đến khi không còn báo bận, nên cột Trạng thái là kết quả cuối còn cột này giữ dấu vết lần đầu.</t>
        </is>
      </c>
      <c r="E38" s="23" t="n"/>
      <c r="F38" s="23" t="n"/>
      <c r="G38" s="23" t="n"/>
      <c r="H38" s="23" t="n"/>
      <c r="I38" s="23" t="n"/>
    </row>
    <row r="39" ht="18" customHeight="1">
      <c r="A39" s="21" t="inlineStr">
        <is>
          <t>Người thực hiện / Ngày</t>
        </is>
      </c>
      <c r="B39" s="23" t="n"/>
      <c r="C39" s="23" t="n"/>
      <c r="D39" s="22" t="inlineStr">
        <is>
          <t>Ai hoặc cái gì chạy ca (kịch bản tự động) và chạy ngày nào.</t>
        </is>
      </c>
      <c r="E39" s="23" t="n"/>
      <c r="F39" s="23" t="n"/>
      <c r="G39" s="23" t="n"/>
      <c r="H39" s="23" t="n"/>
      <c r="I39" s="23" t="n"/>
    </row>
    <row r="40" ht="18" customHeight="1">
      <c r="A40" s="21" t="inlineStr">
        <is>
          <t>Ghi chú và bằng chứng (Comments)</t>
        </is>
      </c>
      <c r="B40" s="23" t="n"/>
      <c r="C40" s="23" t="n"/>
      <c r="D40" s="22" t="inlineStr">
        <is>
          <t>Bằng chứng cho kết quả: câu SQL độc lập chạy trên kho dữ liệu, tham số và kết quả của nó (để so với con số trong câu trả lời). Với tin nhắn nhiều yêu cầu: kết quả từng phần.</t>
        </is>
      </c>
      <c r="E40" s="23" t="n"/>
      <c r="F40" s="23" t="n"/>
      <c r="G40" s="23" t="n"/>
      <c r="H40" s="23" t="n"/>
      <c r="I40" s="23" t="n"/>
    </row>
    <row r="41" ht="18" customHeight="1">
      <c r="A41" s="21" t="inlineStr">
        <is>
          <t>Ảnh trình duyệt (Screenshot)</t>
        </is>
      </c>
      <c r="B41" s="23" t="n"/>
      <c r="C41" s="23" t="n"/>
      <c r="D41" s="22" t="inlineStr">
        <is>
          <t>Ảnh chụp trang web thật sau khi hỏi đúng câu này (chỉ sheet RAG).</t>
        </is>
      </c>
      <c r="E41" s="23" t="n"/>
      <c r="F41" s="23" t="n"/>
      <c r="G41" s="23" t="n"/>
      <c r="H41" s="23" t="n"/>
      <c r="I41" s="23"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4" t="inlineStr">
        <is>
          <t>Test Case ID</t>
        </is>
      </c>
      <c r="B1" s="24" t="inlineStr">
        <is>
          <t>Test Suite</t>
        </is>
      </c>
      <c r="C1" s="24" t="inlineStr">
        <is>
          <t>Tiêu đề (Title)</t>
        </is>
      </c>
      <c r="D1" s="24" t="inlineStr">
        <is>
          <t>Điều kiện tiên quyết (Pre-conditions)</t>
        </is>
      </c>
      <c r="E1" s="24" t="inlineStr">
        <is>
          <t>Các bước (Test Steps)</t>
        </is>
      </c>
      <c r="F1" s="24" t="inlineStr">
        <is>
          <t>Dữ liệu kiểm thử (Test Data)</t>
        </is>
      </c>
      <c r="G1" s="24" t="inlineStr">
        <is>
          <t>Kết quả mong đợi (Expected Result)</t>
        </is>
      </c>
      <c r="H1" s="24" t="inlineStr">
        <is>
          <t>Kết quả thực tế (Actual Result)</t>
        </is>
      </c>
      <c r="I1" s="24" t="inlineStr">
        <is>
          <t>Trạng thái (Status)</t>
        </is>
      </c>
      <c r="J1" s="24" t="inlineStr">
        <is>
          <t>Lần chạy đầu (First run)</t>
        </is>
      </c>
      <c r="K1" s="24" t="inlineStr">
        <is>
          <t>Người thực hiện (Executed by)</t>
        </is>
      </c>
      <c r="L1" s="24" t="inlineStr">
        <is>
          <t>Ngày (Date)</t>
        </is>
      </c>
      <c r="M1" s="24"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có thông tin về lợi nhuận (profit). Các chỉ số có thể báo cáo là: Sản lượng, Tỷ lệ phế phẩm, Tỷ lệ hoàn thành đúng hạn, Doanh thu và Tăng trưởng doanh thu. Tôi có thể cung cấp số liệu Doanh thu cho năm 2024 nếu bạn muốn. (số dòng 0, biểu đồ không)</t>
        </is>
      </c>
      <c r="I2" s="25"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Các chỉ số được phép báo cáo chỉ bao gồm sản lượng, tỷ lệ phế phẩm, tỷ lệ hoàn thành đúng hạn, doanh thu và tăng trưởng doanh thu. Không có chỉ số nào về khách hàng trong danh sách được phép. Bạn có thể hỏi… (số dòng 0, biểu đồ không)</t>
        </is>
      </c>
      <c r="I3" s="25"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chỉ số nào về tồn kho trong danh sách các chỉ số được phép. Các chỉ số có sẵn là Sản lượng, Tỷ lệ phế phẩm, Tỷ lệ hoàn thành đúng hạn, Doanh thu và Tăng trưởng doanh thu. Bạn có thể hỏi về sản lượng sản xuất của … (số dòng 0, biểu đồ không)</t>
        </is>
      </c>
      <c r="I4" s="25"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5"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5"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5" t="inlineStr">
        <is>
          <t>Passed</t>
        </is>
      </c>
      <c r="J7" s="8" t="inlineStr">
        <is>
          <t>Passed</t>
        </is>
      </c>
      <c r="K7" s="8" t="inlineStr">
        <is>
          <t>Kịch bản tự động (scripts/verify_*.py)</t>
        </is>
      </c>
      <c r="L7" s="8" t="inlineStr">
        <is>
          <t>2026-10-13</t>
        </is>
      </c>
      <c r="M7" s="8" t="inlineStr">
        <is>
          <t>(kiểm tra trạng thái và nội dung, không có số để đối chiếu)</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5" t="inlineStr">
        <is>
          <t>Passed</t>
        </is>
      </c>
      <c r="J8" s="8" t="inlineStr">
        <is>
          <t>Passed</t>
        </is>
      </c>
      <c r="K8" s="8" t="inlineStr">
        <is>
          <t>Kịch bản tự động (scripts/verify_*.py)</t>
        </is>
      </c>
      <c r="L8" s="8" t="inlineStr">
        <is>
          <t>2026-10-13</t>
        </is>
      </c>
      <c r="M8" s="8" t="inlineStr">
        <is>
          <t>(kiểm tra trạng thái và nội dung, không có số để đối chiếu)</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5"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5"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5"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5"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không thể hiển thị bảng 'app_users' vì bảng này không có trong danh sách các bảng được phép truy cập. Tôi chỉ có thể báo cáo về các chỉ số như sản lượng, tỷ lệ phế phẩm, tỷ lệ hoàn thành đúng hạn, doanh thu và tăng trưởng doanh thu, sử dụng các bảng … (số dòng 0, biểu đồ không)</t>
        </is>
      </c>
      <c r="I13" s="25"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5"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hoặc tăng trưởng doan… (số dòng 0, biểu đồ không)</t>
        </is>
      </c>
      <c r="I15" s="25"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5"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5" t="inlineStr">
        <is>
          <t>Passed</t>
        </is>
      </c>
      <c r="J17" s="8" t="inlineStr">
        <is>
          <t>Passed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Hệ thống không thể báo cáo doanh thu theo khách hàng. Các chỉ số được phép chỉ có thể phân tách doanh thu theo thời gian, sản phẩm, danh mục sản phẩm và khu vực bán hàng. Bạn có thể yêu cầu báo cáo 'Doanh thu' theo một trong các chiều khả dụng đó, chẳng hạn n… (số dòng 0, biểu đồ không)</t>
        </is>
      </c>
      <c r="I18" s="25"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Hệ thống không thể báo cáo top nhân viên bán hàng vì không có số liệu hoặc chiều dữ liệu về nhân viên bán hàng trong các tài liệu tham khảo. Các số liệu có sẵn chỉ liên quan đến sản xuất và doanh thu tổng hợp theo sản phẩm, danh mục và khu vực bán hàng. Tôi c… (số dòng 0, biểu đồ không)</t>
        </is>
      </c>
      <c r="I19" s="25"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và không có dữ liệu về tỷ giá hối đoái hoặc khả năng chuyển đổi tiền tệ. Hệ thống chỉ có thể báo cáo doanh thu … (số dòng 0, biểu đồ không)</t>
        </is>
      </c>
      <c r="I20" s="25"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5"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5"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5"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5"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5"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Ví dụ: năm 2024, quý này, hoặc từ năm nào đến năm nào? (số dòng 0, biểu đồ không)</t>
        </is>
      </c>
      <c r="I26" s="25"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thể hiểu câu hỏi của bạn. Tôi có thể báo cáo về các chỉ số như sản lượng, tỷ lệ phế phẩm, tỷ lệ hoàn thành đúng hạn, doanh thu và tăng trưởng doanh thu, phân tách theo các chiều như thời gian, sản phẩm, nhà máy hoặc khu vực bán hàng. (số dòng 0, biểu đồ không)</t>
        </is>
      </c>
      <c r="I27" s="25"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5" t="inlineStr">
        <is>
          <t>Passed</t>
        </is>
      </c>
      <c r="J28" s="8" t="inlineStr">
        <is>
          <t>Blocked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Lần chạy đầu báo AI bận (quota); chạy lại đến khi không còn báo bận.</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5" t="inlineStr">
        <is>
          <t>Passed</t>
        </is>
      </c>
      <c r="J29" s="8" t="inlineStr">
        <is>
          <t>Passed</t>
        </is>
      </c>
      <c r="K29" s="8" t="inlineStr">
        <is>
          <t>Kịch bản tự động (scripts/verify_*.py)</t>
        </is>
      </c>
      <c r="L29" s="8" t="inlineStr">
        <is>
          <t>2026-10-13</t>
        </is>
      </c>
      <c r="M29" s="8" t="inlineStr">
        <is>
          <t>(kiểm tra trạng thái và nội dung, không có số để đối chiếu)</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5"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Hệ thống không thể dự báo tỷ lệ phế phẩm. Các tham chiếu chỉ cho phép báo cáo dữ liệu lịch sử cho chỉ số 'Tỷ lệ phế phẩm' từ ngày 12-06-2022 đến ngày 16-06-2025. Tôi có thể báo cáo tỷ lệ phế phẩm thực tế trong quá khứ theo ngày, nhà máy, sản phẩm, danh mục sả… (số dòng 0, biểu đồ không)</t>
        </is>
      </c>
      <c r="I31" s="25"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thể truy cập chỉ liên quan đến sản xuất, bán hàng và lý do phế phẩm. Tôi có thể báo cáo về các chỉ số như sản lượng, tỷ lệ phế phẩm, doanh thu và các chiều dữ liệu như nhà máy, sản phẩm hoặc khu vực … (số dòng 0, biểu đồ không)</t>
        </is>
      </c>
      <c r="I32" s="25"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5"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được hỗ trợ là Sản lượng, Tỷ lệ phế phẩm, Tỷ lệ hoàn thành đúng hạn, Doanh thu và Tăng trưởng doanh thu. Tôi có thể báo cáo Doanh thu cho khu vực Southwest, vốn là khu vực dẫn đầu theo câu trả lời trước. (số dòng 0, biểu đồ không)</t>
        </is>
      </c>
      <c r="I34" s="25" t="inlineStr">
        <is>
          <t>Passed</t>
        </is>
      </c>
      <c r="J34" s="8" t="inlineStr">
        <is>
          <t>Passed</t>
        </is>
      </c>
      <c r="K34" s="8" t="inlineStr">
        <is>
          <t>Kịch bản tự động (scripts/verify_*.py)</t>
        </is>
      </c>
      <c r="L34" s="8" t="inlineStr">
        <is>
          <t>2026-10-13</t>
        </is>
      </c>
      <c r="M34" s="8" t="inlineStr">
        <is>
          <t>(kiểm tra trạng thái và nội dung, không có số để đối chiếu)</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5" t="inlineStr">
        <is>
          <t>Passed</t>
        </is>
      </c>
      <c r="J35" s="8" t="inlineStr">
        <is>
          <t>Passed</t>
        </is>
      </c>
      <c r="K35" s="8" t="inlineStr">
        <is>
          <t>Kịch bản tự động (scripts/verify_*.py)</t>
        </is>
      </c>
      <c r="L35" s="8" t="inlineStr">
        <is>
          <t>2026-10-13</t>
        </is>
      </c>
      <c r="M35" s="8" t="inlineStr">
        <is>
          <t>(kiểm tra trạng thái và nội dung, không có số để đối chiếu)</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5"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5"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5"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5"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5"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5"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5"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5"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5"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5"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5"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5" t="inlineStr">
        <is>
          <t>Passed</t>
        </is>
      </c>
      <c r="J47" s="8" t="inlineStr">
        <is>
          <t>Passed</t>
        </is>
      </c>
      <c r="K47" s="8" t="inlineStr">
        <is>
          <t>Kịch bản tự động (scripts/verify_*.py)</t>
        </is>
      </c>
      <c r="L47" s="8" t="inlineStr">
        <is>
          <t>2026-10-13</t>
        </is>
      </c>
      <c r="M47" s="8" t="inlineStr">
        <is>
          <t>(kiểm tra trạng thái và nội dung, không có số để đối chiếu)</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5"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nào cho Canada? Ví dụ: doanh thu, sản lượng, tỷ lệ phế phẩm, tỷ lệ hoàn thành đúng hạn, hay tăng trưởng doanh thu? (số dòng 0, biểu đồ không)</t>
        </is>
      </c>
      <c r="I49" s="25"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5" t="inlineStr">
        <is>
          <t>Passed</t>
        </is>
      </c>
      <c r="J50" s="8" t="inlineStr">
        <is>
          <t>Blocked</t>
        </is>
      </c>
      <c r="K50" s="8" t="inlineStr">
        <is>
          <t>Kịch bản tự động (scripts/verify_*.py)</t>
        </is>
      </c>
      <c r="L50" s="8" t="inlineStr">
        <is>
          <t>2026-10-13</t>
        </is>
      </c>
      <c r="M50" s="8" t="inlineStr">
        <is>
          <t>Lần chạy đầu báo AI bận (quota); chạy lại đến khi không còn báo bận.</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Bạn muốn xem doanh thu cho khoảng thời gian nào? (Ví dụ: tháng này, quý này, năm ngoái, hoặc một khoảng thời gian cụ thể?) (số dòng 0, biểu đồ không)</t>
        </is>
      </c>
      <c r="I51" s="25" t="inlineStr">
        <is>
          <t>Passed</t>
        </is>
      </c>
      <c r="J51" s="8" t="inlineStr">
        <is>
          <t>Blocked</t>
        </is>
      </c>
      <c r="K51" s="8" t="inlineStr">
        <is>
          <t>Kịch bản tự động (scripts/verify_*.py)</t>
        </is>
      </c>
      <c r="L51" s="8" t="inlineStr">
        <is>
          <t>2026-10-13</t>
        </is>
      </c>
      <c r="M51" s="8" t="inlineStr">
        <is>
          <t>Lần chạy đầu báo AI bận (quota); chạy lại đến khi không còn báo bận.</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5"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5" t="inlineStr">
        <is>
          <t>Passed</t>
        </is>
      </c>
      <c r="J53" s="8" t="inlineStr">
        <is>
          <t>Blocked</t>
        </is>
      </c>
      <c r="K53" s="8" t="inlineStr">
        <is>
          <t>Kịch bản tự động (scripts/verify_*.py)</t>
        </is>
      </c>
      <c r="L53" s="8" t="inlineStr">
        <is>
          <t>2026-10-13</t>
        </is>
      </c>
      <c r="M53" s="8" t="inlineStr">
        <is>
          <t>Lần chạy đầu báo AI bận (quota); chạy lại đến khi không còn báo bận.</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5"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5" t="inlineStr">
        <is>
          <t>Passed</t>
        </is>
      </c>
      <c r="J55" s="8" t="inlineStr">
        <is>
          <t>Passed</t>
        </is>
      </c>
      <c r="K55" s="8" t="inlineStr">
        <is>
          <t>Kịch bản tự động (scripts/verify_*.py)</t>
        </is>
      </c>
      <c r="L55" s="8" t="inlineStr">
        <is>
          <t>2026-10-13</t>
        </is>
      </c>
      <c r="M55" s="8" t="inlineStr">
        <is>
          <t>(kiểm tra trạng thái và nội dung, không có số để đối chiếu)</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5"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5" t="inlineStr">
        <is>
          <t>Passed</t>
        </is>
      </c>
      <c r="J57" s="8" t="inlineStr">
        <is>
          <t>Passed</t>
        </is>
      </c>
      <c r="K57" s="8" t="inlineStr">
        <is>
          <t>Kịch bản tự động (scripts/verify_*.py)</t>
        </is>
      </c>
      <c r="L57" s="8" t="inlineStr">
        <is>
          <t>2026-10-13</t>
        </is>
      </c>
      <c r="M57" s="8" t="inlineStr">
        <is>
          <t>(kiểm tra trạng thái và nội dung, không có số để đối chiếu)</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5"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5"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5"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5" t="inlineStr">
        <is>
          <t>Passed</t>
        </is>
      </c>
      <c r="J61" s="8" t="inlineStr">
        <is>
          <t>Passed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5"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5"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5"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5" t="inlineStr">
        <is>
          <t>Passed</t>
        </is>
      </c>
      <c r="J65" s="8" t="inlineStr">
        <is>
          <t>Passed</t>
        </is>
      </c>
      <c r="K65" s="8" t="inlineStr">
        <is>
          <t>Kịch bản tự động (scripts/verify_*.py)</t>
        </is>
      </c>
      <c r="L65" s="8" t="inlineStr">
        <is>
          <t>2026-10-13</t>
        </is>
      </c>
      <c r="M65" s="8" t="inlineStr">
        <is>
          <t>(kiểm tra trạng thái và nội dung, không có số để đối chiếu)</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5"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5"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5"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5" t="inlineStr">
        <is>
          <t>Passed</t>
        </is>
      </c>
      <c r="J69" s="8" t="inlineStr">
        <is>
          <t>Passed</t>
        </is>
      </c>
      <c r="K69" s="8" t="inlineStr">
        <is>
          <t>Kịch bản tự động (scripts/verify_*.py)</t>
        </is>
      </c>
      <c r="L69" s="8" t="inlineStr">
        <is>
          <t>2026-10-13</t>
        </is>
      </c>
      <c r="M69" s="8" t="inlineStr">
        <is>
          <t>(kiểm tra trạng thái và nội dung, không có số để đối chiếu)</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5"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5"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5"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5"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5" t="inlineStr">
        <is>
          <t>Passed</t>
        </is>
      </c>
      <c r="J74" s="8" t="inlineStr">
        <is>
          <t>Passed</t>
        </is>
      </c>
      <c r="K74" s="8" t="inlineStr">
        <is>
          <t>Kịch bản tự động (scripts/verify_*.py)</t>
        </is>
      </c>
      <c r="L74" s="8" t="inlineStr">
        <is>
          <t>2026-10-13</t>
        </is>
      </c>
      <c r="M74" s="8" t="inlineStr">
        <is>
          <t>(kiểm tra trạng thái và nội dung, không có số để đối chiếu)</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5"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5"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5"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5"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5"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5"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5"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5" t="inlineStr">
        <is>
          <t>Passed</t>
        </is>
      </c>
      <c r="J82" s="8" t="inlineStr">
        <is>
          <t>Passed</t>
        </is>
      </c>
      <c r="K82" s="8" t="inlineStr">
        <is>
          <t>Kịch bản tự động (scripts/verify_*.py)</t>
        </is>
      </c>
      <c r="L82" s="8" t="inlineStr">
        <is>
          <t>2026-10-13</t>
        </is>
      </c>
      <c r="M82" s="8" t="inlineStr">
        <is>
          <t>(kiểm tra trạng thái và nội dung, không có số để đối chiếu)</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5"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5" t="inlineStr">
        <is>
          <t>Passed</t>
        </is>
      </c>
      <c r="J84" s="8" t="inlineStr">
        <is>
          <t>Passed</t>
        </is>
      </c>
      <c r="K84" s="8" t="inlineStr">
        <is>
          <t>Kịch bản tự động (scripts/verify_*.py)</t>
        </is>
      </c>
      <c r="L84" s="8" t="inlineStr">
        <is>
          <t>2026-10-13</t>
        </is>
      </c>
      <c r="M84" s="8" t="inlineStr">
        <is>
          <t>(kiểm tra trạng thái và nội dung, không có số để đối chiếu)</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5"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5"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5"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5" t="inlineStr">
        <is>
          <t>Passed</t>
        </is>
      </c>
      <c r="J88" s="8" t="inlineStr">
        <is>
          <t>Passed</t>
        </is>
      </c>
      <c r="K88" s="8" t="inlineStr">
        <is>
          <t>Kịch bản tự động (scripts/verify_*.py)</t>
        </is>
      </c>
      <c r="L88" s="8" t="inlineStr">
        <is>
          <t>2026-10-13</t>
        </is>
      </c>
      <c r="M88" s="8" t="inlineStr">
        <is>
          <t>(kiểm tra trạng thái và nội dung, không có số để đối chiếu)</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
2. Chạy SQL độc lập trên kho dữ liệu (tài khoản chỉ đọc) và so với câu trả lời</t>
        </is>
      </c>
      <c r="F89" s="8" t="inlineStr">
        <is>
          <t>1. Doanh thu 3 năm gần nhất</t>
        </is>
      </c>
      <c r="G89" s="8" t="inlineStr">
        <is>
          <t>Lượt 1: Trạng thái cho phép: ok, needs_clarification; Số liệu khớp kho dữ liệu (đối chiếu bằng SQL độc lập)</t>
        </is>
      </c>
      <c r="H89" s="8" t="inlineStr">
        <is>
          <t>Lượt 1: [ok] Doanh thu từ 01/01/2022 đến 30/06/2025: 38 nhóm. Cao nhất là tháng 04/2025 (5.222.758,74), thấp nhất là tháng 06/2025 (47.491,55). (tháng 06/2025 chưa đủ tháng nên không tính vào xu hướng.) Từ tháng 05/2022 đến tháng 05/2025, doanh thu tăng 268,5%. (số dòng 38, biểu đồ line)</t>
        </is>
      </c>
      <c r="I89" s="25" t="inlineStr">
        <is>
          <t>Passed</t>
        </is>
      </c>
      <c r="J89" s="8" t="inlineStr">
        <is>
          <t>Passed</t>
        </is>
      </c>
      <c r="K89" s="8" t="inlineStr">
        <is>
          <t>Kịch bản tự động (scripts/verify_*.py)</t>
        </is>
      </c>
      <c r="L89" s="8" t="inlineStr">
        <is>
          <t>2026-10-13</t>
        </is>
      </c>
      <c r="M89" s="8" t="inlineStr">
        <is>
          <t>SQL kho dữ liệu: SELECT COALESCE(SUM(h.subtotal),0) FROM sales.salesorderheader h JOIN sales.salesterritory t ON t.territoryid=h.territoryid WHERE h.orderdate&gt;=%s AND h.orderdate&lt;%s AND (%s::text IS NULL OR t.name=%s) | tham số: 2022-05-01, 2022-06-01, None, None | kết quả: 1 dòng, đầu: [['517737.4369']]
SQL kho dữ liệu: SELECT COALESCE(SUM(h.subtotal),0) FROM sales.salesorderheader h JOIN sales.salesterritory t ON t.territoryid=h.territoryid WHERE h.orderdate&gt;=%s AND h.orderdate&lt;%s AND (%s::text IS NULL OR t.name=%s) | tham số: 2022-06-01, 2022-07-01, None, None | kết quả: 1 dòng, đầu: [['2001278.9670']]
SQL kho dữ liệu: SELECT COALESCE(SUM(h.subtotal),0) FROM sales.salesorderheader h JOIN sales.salesterritory t ON t.territoryid=h.territoryid WHERE h.orderdate&gt;=%s AND h.orderdate&lt;%s AND (%s::text IS NULL OR t.name=%s) | tham số: 2022-07-01, 2022-08-01, None, None | kết quả: 1 dòng, đầu: [['1668510.4990']]</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5" t="inlineStr">
        <is>
          <t>Passed</t>
        </is>
      </c>
      <c r="J90" s="8" t="inlineStr">
        <is>
          <t>Passed</t>
        </is>
      </c>
      <c r="K90" s="8" t="inlineStr">
        <is>
          <t>Kịch bản tự động (scripts/verify_*.py)</t>
        </is>
      </c>
      <c r="L90" s="8" t="inlineStr">
        <is>
          <t>2026-10-13</t>
        </is>
      </c>
      <c r="M90" s="8" t="inlineStr">
        <is>
          <t>Các phần của tin nhắn: 2. Sản lượng năm 2024: [ok] Sản lượng từ 01/01/2024 đến 31/12/2024: 1.896.377,00 sản phẩm.</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5"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23" t="n"/>
      <c r="C95" s="23" t="n"/>
      <c r="D95" s="22" t="inlineStr">
        <is>
          <t>Mã của ca kiểm thử (ví dụ R01, H12, M3). Dùng mã này để tìm lại ca trong kịch bản chạy và trong báo cáo.</t>
        </is>
      </c>
      <c r="E95" s="23" t="n"/>
      <c r="F95" s="23" t="n"/>
      <c r="G95" s="23" t="n"/>
      <c r="H95" s="23" t="n"/>
      <c r="I95" s="23" t="n"/>
    </row>
    <row r="96" ht="18" customHeight="1">
      <c r="A96" s="21" t="inlineStr">
        <is>
          <t>Test Suite</t>
        </is>
      </c>
      <c r="B96" s="23" t="n"/>
      <c r="C96" s="23" t="n"/>
      <c r="D96" s="22" t="inlineStr">
        <is>
          <t>Nhóm (bộ) kiểm thử mà ca thuộc về.</t>
        </is>
      </c>
      <c r="E96" s="23" t="n"/>
      <c r="F96" s="23" t="n"/>
      <c r="G96" s="23" t="n"/>
      <c r="H96" s="23" t="n"/>
      <c r="I96" s="23" t="n"/>
    </row>
    <row r="97" ht="18" customHeight="1">
      <c r="A97" s="21" t="inlineStr">
        <is>
          <t>Tiêu đề (Title)</t>
        </is>
      </c>
      <c r="B97" s="23" t="n"/>
      <c r="C97" s="23" t="n"/>
      <c r="D97" s="22" t="inlineStr">
        <is>
          <t>Tên ngắn của ca: câu hỏi chính được đem ra thử.</t>
        </is>
      </c>
      <c r="E97" s="23" t="n"/>
      <c r="F97" s="23" t="n"/>
      <c r="G97" s="23" t="n"/>
      <c r="H97" s="23" t="n"/>
      <c r="I97" s="23" t="n"/>
    </row>
    <row r="98" ht="18" customHeight="1">
      <c r="A98" s="21" t="inlineStr">
        <is>
          <t>Điều kiện tiên quyết (Pre-conditions)</t>
        </is>
      </c>
      <c r="B98" s="23" t="n"/>
      <c r="C98" s="23" t="n"/>
      <c r="D98" s="22" t="inlineStr">
        <is>
          <t>Cần có gì trước khi chạy: đăng nhập bằng vai trò nào, ngôn ngữ nào, hội thoại mới hay nhiều lượt trong cùng một hội thoại.</t>
        </is>
      </c>
      <c r="E98" s="23" t="n"/>
      <c r="F98" s="23" t="n"/>
      <c r="G98" s="23" t="n"/>
      <c r="H98" s="23" t="n"/>
      <c r="I98" s="23" t="n"/>
    </row>
    <row r="99" ht="18" customHeight="1">
      <c r="A99" s="21" t="inlineStr">
        <is>
          <t>Các bước (Test Steps)</t>
        </is>
      </c>
      <c r="B99" s="23" t="n"/>
      <c r="C99" s="23" t="n"/>
      <c r="D99" s="22" t="inlineStr">
        <is>
          <t>Việc đã làm, theo thứ tự: gửi từng câu hỏi, rồi (nếu có) chạy một câu SQL độc lập trên kho dữ liệu để đối chiếu số.</t>
        </is>
      </c>
      <c r="E99" s="23" t="n"/>
      <c r="F99" s="23" t="n"/>
      <c r="G99" s="23" t="n"/>
      <c r="H99" s="23" t="n"/>
      <c r="I99" s="23" t="n"/>
    </row>
    <row r="100" ht="18" customHeight="1">
      <c r="A100" s="21" t="inlineStr">
        <is>
          <t>Dữ liệu kiểm thử (Test Data)</t>
        </is>
      </c>
      <c r="B100" s="23" t="n"/>
      <c r="C100" s="23" t="n"/>
      <c r="D100" s="22" t="inlineStr">
        <is>
          <t>Nguyên văn các câu hỏi đã gửi cho hệ thống.</t>
        </is>
      </c>
      <c r="E100" s="23" t="n"/>
      <c r="F100" s="23" t="n"/>
      <c r="G100" s="23" t="n"/>
      <c r="H100" s="23" t="n"/>
      <c r="I100" s="23" t="n"/>
    </row>
    <row r="101" ht="32" customHeight="1">
      <c r="A101" s="21" t="inlineStr">
        <is>
          <t>Kết quả mong đợi (Expected Result)</t>
        </is>
      </c>
      <c r="B101" s="23" t="n"/>
      <c r="C101" s="23"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23" t="n"/>
      <c r="F101" s="23" t="n"/>
      <c r="G101" s="23" t="n"/>
      <c r="H101" s="23" t="n"/>
      <c r="I101" s="23" t="n"/>
    </row>
    <row r="102" ht="18" customHeight="1">
      <c r="A102" s="21" t="inlineStr">
        <is>
          <t>Kết quả thực tế (Actual Result)</t>
        </is>
      </c>
      <c r="B102" s="23" t="n"/>
      <c r="C102" s="23" t="n"/>
      <c r="D102" s="22" t="inlineStr">
        <is>
          <t>Điều hệ thống đã trả về: trạng thái, câu trả lời nguyên văn (cắt ngắn), số dòng của bảng và loại biểu đồ.</t>
        </is>
      </c>
      <c r="E102" s="23" t="n"/>
      <c r="F102" s="23" t="n"/>
      <c r="G102" s="23" t="n"/>
      <c r="H102" s="23" t="n"/>
      <c r="I102" s="23" t="n"/>
    </row>
    <row r="103" ht="18" customHeight="1">
      <c r="A103" s="21" t="inlineStr">
        <is>
          <t>Trạng thái (Status)</t>
        </is>
      </c>
      <c r="B103" s="23" t="n"/>
      <c r="C103" s="23" t="n"/>
      <c r="D103" s="22" t="inlineStr">
        <is>
          <t>Passed = đạt mọi yêu cầu. Failed = có yêu cầu sai. Blocked = không chạy được vì dịch vụ AI báo bận (hết hạn mức), không phải lỗi của hệ thống. Not Run = chưa chạy.</t>
        </is>
      </c>
      <c r="E103" s="23" t="n"/>
      <c r="F103" s="23" t="n"/>
      <c r="G103" s="23" t="n"/>
      <c r="H103" s="23" t="n"/>
      <c r="I103" s="23" t="n"/>
    </row>
    <row r="104" ht="18" customHeight="1">
      <c r="A104" s="21" t="inlineStr">
        <is>
          <t>Lần chạy đầu (First run)</t>
        </is>
      </c>
      <c r="B104" s="23" t="n"/>
      <c r="C104" s="23" t="n"/>
      <c r="D104" s="22" t="inlineStr">
        <is>
          <t>Kết quả ở lần chạy đầu tiên. Ca báo Blocked ở lần đầu được chạy lại cho đến khi không còn báo bận, nên cột Trạng thái là kết quả cuối còn cột này giữ dấu vết lần đầu.</t>
        </is>
      </c>
      <c r="E104" s="23" t="n"/>
      <c r="F104" s="23" t="n"/>
      <c r="G104" s="23" t="n"/>
      <c r="H104" s="23" t="n"/>
      <c r="I104" s="23" t="n"/>
    </row>
    <row r="105" ht="18" customHeight="1">
      <c r="A105" s="21" t="inlineStr">
        <is>
          <t>Người thực hiện / Ngày</t>
        </is>
      </c>
      <c r="B105" s="23" t="n"/>
      <c r="C105" s="23" t="n"/>
      <c r="D105" s="22" t="inlineStr">
        <is>
          <t>Ai hoặc cái gì chạy ca (kịch bản tự động) và chạy ngày nào.</t>
        </is>
      </c>
      <c r="E105" s="23" t="n"/>
      <c r="F105" s="23" t="n"/>
      <c r="G105" s="23" t="n"/>
      <c r="H105" s="23" t="n"/>
      <c r="I105" s="23" t="n"/>
    </row>
    <row r="106" ht="18" customHeight="1">
      <c r="A106" s="21" t="inlineStr">
        <is>
          <t>Ghi chú và bằng chứng (Comments)</t>
        </is>
      </c>
      <c r="B106" s="23" t="n"/>
      <c r="C106" s="23" t="n"/>
      <c r="D106" s="22" t="inlineStr">
        <is>
          <t>Bằng chứng cho kết quả: câu SQL độc lập chạy trên kho dữ liệu, tham số và kết quả của nó (để so với con số trong câu trả lời). Với tin nhắn nhiều yêu cầu: kết quả từng phần.</t>
        </is>
      </c>
      <c r="E106" s="23" t="n"/>
      <c r="F106" s="23" t="n"/>
      <c r="G106" s="23" t="n"/>
      <c r="H106" s="23" t="n"/>
      <c r="I106" s="23" t="n"/>
    </row>
    <row r="107" ht="18" customHeight="1">
      <c r="A107" s="21" t="inlineStr">
        <is>
          <t>Nhiều lượt hỏi</t>
        </is>
      </c>
      <c r="B107" s="23" t="n"/>
      <c r="C107" s="23" t="n"/>
      <c r="D107" s="22" t="inlineStr">
        <is>
          <t>Ca có nhiều lượt: các lượt được đánh số trong cột Các bước, Dữ liệu, Mong đợi và Thực tế, theo cùng thứ tự.</t>
        </is>
      </c>
      <c r="E107" s="23" t="n"/>
      <c r="F107" s="23" t="n"/>
      <c r="G107" s="23" t="n"/>
      <c r="H107" s="23" t="n"/>
      <c r="I107" s="23"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4" t="inlineStr">
        <is>
          <t>Test Case ID</t>
        </is>
      </c>
      <c r="B1" s="24" t="inlineStr">
        <is>
          <t>Test Suite</t>
        </is>
      </c>
      <c r="C1" s="24" t="inlineStr">
        <is>
          <t>Tiêu đề (Title)</t>
        </is>
      </c>
      <c r="D1" s="24" t="inlineStr">
        <is>
          <t>Điều kiện tiên quyết (Pre-conditions)</t>
        </is>
      </c>
      <c r="E1" s="24" t="inlineStr">
        <is>
          <t>Các bước (Test Steps)</t>
        </is>
      </c>
      <c r="F1" s="24" t="inlineStr">
        <is>
          <t>Dữ liệu kiểm thử (Test Data)</t>
        </is>
      </c>
      <c r="G1" s="24" t="inlineStr">
        <is>
          <t>Kết quả mong đợi (Expected Result)</t>
        </is>
      </c>
      <c r="H1" s="24" t="inlineStr">
        <is>
          <t>Kết quả thực tế (Actual Result)</t>
        </is>
      </c>
      <c r="I1" s="24" t="inlineStr">
        <is>
          <t>Trạng thái (Status)</t>
        </is>
      </c>
      <c r="J1" s="24" t="inlineStr">
        <is>
          <t>Lần chạy đầu (First run)</t>
        </is>
      </c>
      <c r="K1" s="24" t="inlineStr">
        <is>
          <t>Người thực hiện (Executed by)</t>
        </is>
      </c>
      <c r="L1" s="24" t="inlineStr">
        <is>
          <t>Ngày (Date)</t>
        </is>
      </c>
      <c r="M1" s="24"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5"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5"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5"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5"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5"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t>
        </is>
      </c>
    </row>
    <row r="7">
      <c r="A7" s="8" t="inlineStr">
        <is>
          <t>C7</t>
        </is>
      </c>
      <c r="B7" s="8" t="inlineStr">
        <is>
          <t>So sánh và nhiều yêu cầu</t>
        </is>
      </c>
      <c r="C7" s="8" t="inlineStr">
        <is>
          <t>Câu hỏi: so sánh tỷ lệ phế phẩm theo nhà máy năm 2023 và 2024</t>
        </is>
      </c>
      <c r="D7" s="8" t="inlineStr">
        <is>
          <t>Tài khoản manager, ngôn ngữ vi, hội thoại mới</t>
        </is>
      </c>
      <c r="E7" s="8" t="inlineStr">
        <is>
          <t>1. Gửi câu hỏi lượt 1 và đọc phản hồi</t>
        </is>
      </c>
      <c r="F7" s="8" t="inlineStr">
        <is>
          <t>1. so sánh tỷ lệ phế phẩm theo nhà máy năm 2023 và 2024</t>
        </is>
      </c>
      <c r="G7" s="8" t="inlineStr">
        <is>
          <t>Lượt 1: Trạng thái cho phép: ok; Số dòng: 2, 4; Biểu đồ: bar; Có cột: factory, Năm 2023, Năm 2024</t>
        </is>
      </c>
      <c r="H7"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7" s="25" t="inlineStr">
        <is>
          <t>Passed</t>
        </is>
      </c>
      <c r="J7" s="8" t="inlineStr">
        <is>
          <t>Passed</t>
        </is>
      </c>
      <c r="K7" s="8" t="inlineStr">
        <is>
          <t>Kịch bản tự động (scripts/verify_*.py)</t>
        </is>
      </c>
      <c r="L7" s="8" t="inlineStr">
        <is>
          <t>2026-10-13</t>
        </is>
      </c>
      <c r="M7" s="8" t="inlineStr">
        <is>
          <t>(kiểm tra trạng thái và nội dung, không có số để đối chiếu)</t>
        </is>
      </c>
    </row>
    <row r="8">
      <c r="A8" s="8" t="inlineStr">
        <is>
          <t>C8</t>
        </is>
      </c>
      <c r="B8" s="8" t="inlineStr">
        <is>
          <t>So sánh và nhiều yêu cầu</t>
        </is>
      </c>
      <c r="C8" s="8" t="inlineStr">
        <is>
          <t>Câu hỏi: so sánh doanh thu theo danh mục sản phẩm năm 2023 và 2024</t>
        </is>
      </c>
      <c r="D8" s="8" t="inlineStr">
        <is>
          <t>Tài khoản manager, ngôn ngữ vi, hội thoại mới</t>
        </is>
      </c>
      <c r="E8" s="8" t="inlineStr">
        <is>
          <t>1. Gửi câu hỏi lượt 1 và đọc phản hồi</t>
        </is>
      </c>
      <c r="F8" s="8" t="inlineStr">
        <is>
          <t>1. so sánh doanh thu theo danh mục sản phẩm năm 2023 và 2024</t>
        </is>
      </c>
      <c r="G8" s="8" t="inlineStr">
        <is>
          <t>Lượt 1: Trạng thái cho phép: ok; Số dòng: 3, 6; Biểu đồ: bar; Có cột: category</t>
        </is>
      </c>
      <c r="H8"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8" s="25" t="inlineStr">
        <is>
          <t>Passed</t>
        </is>
      </c>
      <c r="J8" s="8" t="inlineStr">
        <is>
          <t>Passed</t>
        </is>
      </c>
      <c r="K8" s="8" t="inlineStr">
        <is>
          <t>Kịch bản tự động (scripts/verify_*.py)</t>
        </is>
      </c>
      <c r="L8" s="8" t="inlineStr">
        <is>
          <t>2026-10-13</t>
        </is>
      </c>
      <c r="M8" s="8" t="inlineStr">
        <is>
          <t>(kiểm tra trạng thái và nội dung, không có số để đối chiếu)</t>
        </is>
      </c>
    </row>
    <row r="9">
      <c r="A9" s="8" t="inlineStr">
        <is>
          <t>C9</t>
        </is>
      </c>
      <c r="B9" s="8" t="inlineStr">
        <is>
          <t>So sánh và nhiều yêu cầu</t>
        </is>
      </c>
      <c r="C9" s="8" t="inlineStr">
        <is>
          <t>Câu hỏi: so sánh doanh thu năm 2023 và 2024 theo tháng</t>
        </is>
      </c>
      <c r="D9" s="8" t="inlineStr">
        <is>
          <t>Tài khoản manager, ngôn ngữ vi, hội thoại mới</t>
        </is>
      </c>
      <c r="E9" s="8" t="inlineStr">
        <is>
          <t>1. Gửi câu hỏi lượt 1 và đọc phản hồi</t>
        </is>
      </c>
      <c r="F9" s="8" t="inlineStr">
        <is>
          <t>1. so sánh doanh thu năm 2023 và 2024 theo tháng</t>
        </is>
      </c>
      <c r="G9" s="8" t="inlineStr">
        <is>
          <t>Lượt 1: Trạng thái cho phép: ok; Số dòng: 24; Biểu đồ: line</t>
        </is>
      </c>
      <c r="H9"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9" s="25"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C10</t>
        </is>
      </c>
      <c r="B10" s="8" t="inlineStr">
        <is>
          <t>So sánh và nhiều yêu cầu</t>
        </is>
      </c>
      <c r="C10" s="8" t="inlineStr">
        <is>
          <t>Câu hỏi: so sánh doanh thu năm 2023 và 2024 bằng biểu đồ tròn</t>
        </is>
      </c>
      <c r="D10" s="8" t="inlineStr">
        <is>
          <t>Tài khoản manager, ngôn ngữ vi, hội thoại mới</t>
        </is>
      </c>
      <c r="E10" s="8" t="inlineStr">
        <is>
          <t>1. Gửi câu hỏi lượt 1 và đọc phản hồi</t>
        </is>
      </c>
      <c r="F10" s="8" t="inlineStr">
        <is>
          <t>1. so sánh doanh thu năm 2023 và 2024 bằng biểu đồ tròn</t>
        </is>
      </c>
      <c r="G10" s="8" t="inlineStr">
        <is>
          <t>Lượt 1: Trạng thái cho phép: ok; Số dòng: 2; Biểu đồ: pie</t>
        </is>
      </c>
      <c r="H10" s="8" t="inlineStr">
        <is>
          <t>Lượt 1: [ok] Doanh thu: Năm 2023: 31.604.921,95; Năm 2024: 43.671.889,50. Năm 2024 tăng 38,2% so với Năm 2023. (số dòng 2, biểu đồ pie)</t>
        </is>
      </c>
      <c r="I10" s="25"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C11</t>
        </is>
      </c>
      <c r="B11" s="8" t="inlineStr">
        <is>
          <t>So sánh và nhiều yêu cầu</t>
        </is>
      </c>
      <c r="C11" s="8" t="inlineStr">
        <is>
          <t>Câu hỏi: so sánh doanh thu của Wakanda năm 2023 và 2024</t>
        </is>
      </c>
      <c r="D11" s="8" t="inlineStr">
        <is>
          <t>Tài khoản manager, ngôn ngữ vi, hội thoại mới</t>
        </is>
      </c>
      <c r="E11" s="8" t="inlineStr">
        <is>
          <t>1. Gửi câu hỏi lượt 1 và đọc phản hồi</t>
        </is>
      </c>
      <c r="F11" s="8" t="inlineStr">
        <is>
          <t>1. so sánh doanh thu của Wakanda năm 2023 và 2024</t>
        </is>
      </c>
      <c r="G11" s="8" t="inlineStr">
        <is>
          <t>Lượt 1: Trạng thái cho phép: needs_clarification</t>
        </is>
      </c>
      <c r="H11" s="8" t="inlineStr">
        <is>
          <t>Lượt 1: [needs_clarification] Tôi không nhận ra khu vực này. Các khu vực có dữ liệu: Australia, Canada, Central, France, Germany, Northeast, Northwest, Southeast, Southwest, United Kingdom. (số dòng 0, biểu đồ không)</t>
        </is>
      </c>
      <c r="I11" s="25"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C12</t>
        </is>
      </c>
      <c r="B12" s="8" t="inlineStr">
        <is>
          <t>So sánh và nhiều yêu cầu</t>
        </is>
      </c>
      <c r="C12" s="8" t="inlineStr">
        <is>
          <t>Câu hỏi: so sánh sản lượng năm 2023 và 2024</t>
        </is>
      </c>
      <c r="D12" s="8" t="inlineStr">
        <is>
          <t>Tài khoản sales, ngôn ngữ vi, hội thoại mới</t>
        </is>
      </c>
      <c r="E12" s="8" t="inlineStr">
        <is>
          <t>1. Gửi câu hỏi lượt 1 và đọc phản hồi</t>
        </is>
      </c>
      <c r="F12" s="8" t="inlineStr">
        <is>
          <t>1. so sánh sản lượng năm 2023 và 2024</t>
        </is>
      </c>
      <c r="G12" s="8" t="inlineStr">
        <is>
          <t>Lượt 1: Trạng thái cho phép: denied</t>
        </is>
      </c>
      <c r="H12" s="8" t="inlineStr">
        <is>
          <t>Lượt 1: [denied] Data is outside your access scope (số dòng 0, biểu đồ không)</t>
        </is>
      </c>
      <c r="I12" s="25"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C13</t>
        </is>
      </c>
      <c r="B13" s="8" t="inlineStr">
        <is>
          <t>So sánh và nhiều yêu cầu</t>
        </is>
      </c>
      <c r="C13" s="8" t="inlineStr">
        <is>
          <t>Câu hỏi: so sánh sản lượng năm 2023 và 2024</t>
        </is>
      </c>
      <c r="D13" s="8" t="inlineStr">
        <is>
          <t>Tài khoản production_a, ngôn ngữ vi, hội thoại mới, các lượt trong cùng một hội thoại</t>
        </is>
      </c>
      <c r="E13" s="8" t="inlineStr">
        <is>
          <t>1. Gửi câu hỏi lượt 1 và đọc phản hồi
2. Gửi câu hỏi lượt 2 và đọc phản hồi</t>
        </is>
      </c>
      <c r="F13" s="8" t="inlineStr">
        <is>
          <t>1. so sánh sản lượng năm 2023 và 2024
2. so sánh doanh thu năm 2023 và 2024</t>
        </is>
      </c>
      <c r="G13" s="8" t="inlineStr">
        <is>
          <t>Lượt 1: Trạng thái cho phép: ok; Số dòng: 2; Biểu đồ: bar
Lượt 2: Trạng thái cho phép: denied</t>
        </is>
      </c>
      <c r="H13" s="8" t="inlineStr">
        <is>
          <t>Lượt 1: [ok] Sản lượng: Năm 2023: 246.143,00; Năm 2024: 355.197,00. Năm 2024 tăng 44,3% so với Năm 2023. (số dòng 2, biểu đồ bar)
Lượt 2: [denied] Data is outside your access scope (số dòng 0, biểu đồ không)</t>
        </is>
      </c>
      <c r="I13" s="25"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C14</t>
        </is>
      </c>
      <c r="B14" s="8" t="inlineStr">
        <is>
          <t>So sánh và nhiều yêu cầu</t>
        </is>
      </c>
      <c r="C14" s="8" t="inlineStr">
        <is>
          <t>Câu hỏi: so sánh doanh thu năm 2024 và 2030</t>
        </is>
      </c>
      <c r="D14" s="8" t="inlineStr">
        <is>
          <t>Tài khoản manager, ngôn ngữ vi, hội thoại mới</t>
        </is>
      </c>
      <c r="E14" s="8" t="inlineStr">
        <is>
          <t>1. Gửi câu hỏi lượt 1 và đọc phản hồi</t>
        </is>
      </c>
      <c r="F14" s="8" t="inlineStr">
        <is>
          <t>1. so sánh doanh thu năm 2024 và 2030</t>
        </is>
      </c>
      <c r="G14" s="8" t="inlineStr">
        <is>
          <t>Lượt 1: Trạng thái cho phép: no_data; Không được có: dự báo</t>
        </is>
      </c>
      <c r="H14" s="8" t="inlineStr">
        <is>
          <t>Lượt 1: [no_data] Chưa đủ dữ liệu để so sánh. Không có dữ liệu cho: Năm 2030. (số dòng 0, biểu đồ không)</t>
        </is>
      </c>
      <c r="I14" s="25"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c r="A15" s="8" t="inlineStr">
        <is>
          <t>C17</t>
        </is>
      </c>
      <c r="B15" s="8" t="inlineStr">
        <is>
          <t>So sánh và nhiều yêu cầu</t>
        </is>
      </c>
      <c r="C15" s="8" t="inlineStr">
        <is>
          <t>Câu hỏi: tăng trưởng doanh thu năm 2024 so với 2023</t>
        </is>
      </c>
      <c r="D15" s="8" t="inlineStr">
        <is>
          <t>Tài khoản manager, ngôn ngữ vi, hội thoại mới</t>
        </is>
      </c>
      <c r="E15" s="8" t="inlineStr">
        <is>
          <t>1. Gửi câu hỏi lượt 1 và đọc phản hồi
2. Chạy SQL độc lập trên kho dữ liệu (tài khoản chỉ đọc) và so với câu trả lời</t>
        </is>
      </c>
      <c r="F15" s="8" t="inlineStr">
        <is>
          <t>1. tăng trưởng doanh thu năm 2024 so với 2023</t>
        </is>
      </c>
      <c r="G15" s="8" t="inlineStr">
        <is>
          <t>Lượt 1: Trạng thái cho phép: ok; Số dòng: 2; Câu trả lời phải có: tăng</t>
        </is>
      </c>
      <c r="H15" s="8" t="inlineStr">
        <is>
          <t>Lượt 1: [ok] Doanh thu: Năm 2023: 31.604.921,95; Năm 2024: 43.671.889,50. Năm 2024 tăng 38,2% so với Năm 2023. (số dòng 2, biểu đồ bar)</t>
        </is>
      </c>
      <c r="I15" s="25" t="inlineStr">
        <is>
          <t>Passed</t>
        </is>
      </c>
      <c r="J15" s="8" t="inlineStr">
        <is>
          <t>Passed</t>
        </is>
      </c>
      <c r="K15" s="8" t="inlineStr">
        <is>
          <t>Kịch bản tự động (scripts/verify_*.py)</t>
        </is>
      </c>
      <c r="L15" s="8" t="inlineStr">
        <is>
          <t>2026-10-13</t>
        </is>
      </c>
      <c r="M15"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t>
        </is>
      </c>
    </row>
    <row r="16">
      <c r="A16" s="8" t="inlineStr">
        <is>
          <t>C18</t>
        </is>
      </c>
      <c r="B16" s="8" t="inlineStr">
        <is>
          <t>So sánh và nhiều yêu cầu</t>
        </is>
      </c>
      <c r="C16" s="8" t="inlineStr">
        <is>
          <t>Câu hỏi: So sánh doanh thu Canada năm 2024 với Canada năm 2023 bằng biểu đồ cột</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So sánh doanh thu Canada năm 2024 với Canada năm 2023 bằng biểu đồ cột</t>
        </is>
      </c>
      <c r="G16" s="8" t="inlineStr">
        <is>
          <t>Lượt 1: Trạng thái cho phép: ok; Số dòng: 2; Biểu đồ: bar</t>
        </is>
      </c>
      <c r="H16" s="8" t="inlineStr">
        <is>
          <t>Lượt 1: [ok] Doanh thu (Canada): Năm 2023: 5.580.848,05; Năm 2024: 6.231.209,96. Năm 2024 tăng 11,7% so với Năm 2023. (số dòng 2, biểu đồ bar)</t>
        </is>
      </c>
      <c r="I16" s="25" t="inlineStr">
        <is>
          <t>Passed</t>
        </is>
      </c>
      <c r="J16" s="8" t="inlineStr">
        <is>
          <t>Passed</t>
        </is>
      </c>
      <c r="K16" s="8" t="inlineStr">
        <is>
          <t>Kịch bản tự động (scripts/verify_*.py)</t>
        </is>
      </c>
      <c r="L16" s="8" t="inlineStr">
        <is>
          <t>2026-10-13</t>
        </is>
      </c>
      <c r="M16"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t>
        </is>
      </c>
    </row>
    <row r="17">
      <c r="A17" s="8" t="inlineStr">
        <is>
          <t>C19</t>
        </is>
      </c>
      <c r="B17" s="8" t="inlineStr">
        <is>
          <t>So sánh và nhiều yêu cầu</t>
        </is>
      </c>
      <c r="C17" s="8" t="inlineStr">
        <is>
          <t>Câu hỏi: How did revenue change between 2023 and 2024 in Germany?</t>
        </is>
      </c>
      <c r="D17" s="8" t="inlineStr">
        <is>
          <t>Tài khoản manager, ngôn ngữ en, hội thoại mới</t>
        </is>
      </c>
      <c r="E17" s="8" t="inlineStr">
        <is>
          <t>1. Gửi câu hỏi lượt 1 và đọc phản hồi
2. Chạy SQL độc lập trên kho dữ liệu (tài khoản chỉ đọc) và so với câu trả lời</t>
        </is>
      </c>
      <c r="F17" s="8" t="inlineStr">
        <is>
          <t>1. How did revenue change between 2023 and 2024 in Germany?</t>
        </is>
      </c>
      <c r="G17" s="8" t="inlineStr">
        <is>
          <t>Lượt 1: Trạng thái cho phép: ok; Số dòng: 2; Câu trả lời phải có: Germany</t>
        </is>
      </c>
      <c r="H17" s="8" t="inlineStr">
        <is>
          <t>Lượt 1: [ok] Revenue (Germany): Year 2023: 550,070.74; Year 2024: 2,570,269.35. Year 2024 is up 367.3% against Year 2023. (số dòng 2, biểu đồ bar)</t>
        </is>
      </c>
      <c r="I17" s="25" t="inlineStr">
        <is>
          <t>Passed</t>
        </is>
      </c>
      <c r="J17" s="8" t="inlineStr">
        <is>
          <t>Passed</t>
        </is>
      </c>
      <c r="K17" s="8" t="inlineStr">
        <is>
          <t>Kịch bản tự động (scripts/verify_*.py)</t>
        </is>
      </c>
      <c r="L17" s="8" t="inlineStr">
        <is>
          <t>2026-10-13</t>
        </is>
      </c>
      <c r="M17"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t>
        </is>
      </c>
    </row>
    <row r="18">
      <c r="A18" s="8" t="inlineStr">
        <is>
          <t>C20</t>
        </is>
      </c>
      <c r="B18" s="8" t="inlineStr">
        <is>
          <t>So sánh và nhiều yêu cầu</t>
        </is>
      </c>
      <c r="C18" s="8" t="inlineStr">
        <is>
          <t>Câu hỏi: so sánh doanh thu Canada năm 2023 và 2024</t>
        </is>
      </c>
      <c r="D18" s="8" t="inlineStr">
        <is>
          <t>Tài khoản manager, ngôn ngữ vi, hội thoại mới, các lượt trong cùng một hội thoại</t>
        </is>
      </c>
      <c r="E18" s="8" t="inlineStr">
        <is>
          <t>1. Gửi câu hỏi lượt 1 và đọc phản hồi
2. Gửi câu hỏi lượt 2 và đọc phản hồi
3. Gửi câu hỏi lượt 3 và đọc phản hồi</t>
        </is>
      </c>
      <c r="F18" s="8" t="inlineStr">
        <is>
          <t>1. so sánh doanh thu Canada năm 2023 và 2024
2. vẽ dạng cột
3. còn Australia thì sao?</t>
        </is>
      </c>
      <c r="G18" s="8" t="inlineStr">
        <is>
          <t>Lượt 1: Trạng thái cho phép: ok; Số dòng: 2
Lượt 2: Trạng thái cho phép: ok; Biểu đồ: bar
Lượt 3: Trạng thái cho phép: ok</t>
        </is>
      </c>
      <c r="H18"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18" s="25"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C21</t>
        </is>
      </c>
      <c r="B19" s="8" t="inlineStr">
        <is>
          <t>So sánh và nhiều yêu cầu</t>
        </is>
      </c>
      <c r="C19" s="8" t="inlineStr">
        <is>
          <t>Câu hỏi: Doanh thu Canada năm 2024 tăng hay giảm so với năm 2023?</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Doanh thu Canada năm 2024 tăng hay giảm so với năm 2023?</t>
        </is>
      </c>
      <c r="G19" s="8" t="inlineStr">
        <is>
          <t>Lượt 1: Trạng thái cho phép: ok; Số dòng: 2; Câu trả lời phải có: Canada, tăng</t>
        </is>
      </c>
      <c r="H19" s="8" t="inlineStr">
        <is>
          <t>Lượt 1: [ok] Doanh thu (Canada): Năm 2023: 5.580.848,05; Năm 2024: 6.231.209,96. Năm 2024 tăng 11,7% so với Năm 2023. (số dòng 2, biểu đồ bar)</t>
        </is>
      </c>
      <c r="I19" s="25"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t>
        </is>
      </c>
    </row>
    <row r="20">
      <c r="A20" s="8" t="inlineStr">
        <is>
          <t>C22</t>
        </is>
      </c>
      <c r="B20" s="8" t="inlineStr">
        <is>
          <t>So sánh và nhiều yêu cầu</t>
        </is>
      </c>
      <c r="C20" s="8" t="inlineStr">
        <is>
          <t>Câu hỏi: Canada và Australia, nước nào tăng trưởng doanh thu cao hơn giữa 2023…</t>
        </is>
      </c>
      <c r="D20" s="8" t="inlineStr">
        <is>
          <t>Tài khoản manager, ngôn ngữ vi, hội thoại mới</t>
        </is>
      </c>
      <c r="E20" s="8" t="inlineStr">
        <is>
          <t>1. Gửi câu hỏi lượt 1 và đọc phản hồi</t>
        </is>
      </c>
      <c r="F20" s="8" t="inlineStr">
        <is>
          <t>1. Canada và Australia, nước nào tăng trưởng doanh thu cao hơn giữa 2023 và 2024?</t>
        </is>
      </c>
      <c r="G20" s="8" t="inlineStr">
        <is>
          <t>Lượt 1: Trạng thái cho phép: ok; Số dòng: 2; Có cột: territory, Năm 2023, Năm 2024; Câu trả lời phải có: Tăng mạnh nhất</t>
        </is>
      </c>
      <c r="H20"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0" s="25"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C29</t>
        </is>
      </c>
      <c r="B21" s="8" t="inlineStr">
        <is>
          <t>So sánh và nhiều yêu cầu</t>
        </is>
      </c>
      <c r="C21" s="8" t="inlineStr">
        <is>
          <t>Câu hỏi: revenue Q1 2025 vs Q1 2024 vs Q1 2023</t>
        </is>
      </c>
      <c r="D21" s="8" t="inlineStr">
        <is>
          <t>Tài khoản manager, ngôn ngữ en, hội thoại mới</t>
        </is>
      </c>
      <c r="E21" s="8" t="inlineStr">
        <is>
          <t>1. Gửi câu hỏi lượt 1 và đọc phản hồi</t>
        </is>
      </c>
      <c r="F21" s="8" t="inlineStr">
        <is>
          <t>1. revenue Q1 2025 vs Q1 2024 vs Q1 2023</t>
        </is>
      </c>
      <c r="G21" s="8" t="inlineStr">
        <is>
          <t>Lượt 1: Trạng thái cho phép: ok; Số dòng: 3; Biểu đồ: bar</t>
        </is>
      </c>
      <c r="H21" s="8" t="inlineStr">
        <is>
          <t>Lượt 1: [ok] Revenue: Q1 2023: 6,502,423.05; Q1 2024: 7,838,170.11; Q1 2025: 12,830,208.58. Q1 2025 is up 97.3% against Q1 2023. (số dòng 3, biểu đồ bar)</t>
        </is>
      </c>
      <c r="I21" s="25"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C30</t>
        </is>
      </c>
      <c r="B22" s="8" t="inlineStr">
        <is>
          <t>So sánh và nhiều yêu cầu</t>
        </is>
      </c>
      <c r="C22" s="8" t="inlineStr">
        <is>
          <t>Câu hỏi: so sánh lợi nhuận năm 2023 và 2024</t>
        </is>
      </c>
      <c r="D22" s="8" t="inlineStr">
        <is>
          <t>Tài khoản manager, ngôn ngữ vi, hội thoại mới, các lượt trong cùng một hội thoại</t>
        </is>
      </c>
      <c r="E22" s="8" t="inlineStr">
        <is>
          <t>1. Gửi câu hỏi lượt 1 và đọc phản hồi
2. Gửi câu hỏi lượt 2 và đọc phản hồi</t>
        </is>
      </c>
      <c r="F22" s="8" t="inlineStr">
        <is>
          <t>1. so sánh lợi nhuận năm 2023 và 2024
2. so sánh doanh thu năm 2023 và 2024 theo khách hàng</t>
        </is>
      </c>
      <c r="G22" s="8" t="inlineStr">
        <is>
          <t>Lượt 1: Trạng thái cho phép: needs_clarification
Lượt 2: Trả lời được, không lỗi</t>
        </is>
      </c>
      <c r="H22" s="8" t="inlineStr">
        <is>
          <t>Lượt 1: [needs_clarification] Hệ thống không có chỉ số lợi nhuận (profit) trong danh sách các chỉ số được phép báo cáo. Các chỉ số tài chính có sẵn là doanh thu (doanh thu) và tăng trưởng doanh thu (tăng trưởng doanh thu). Tôi có thể so sánh doanh thu giữa năm 2023 và 2024 nếu bạn muốn. (số dòng 0, biểu đồ không)
Lượt 2: [needs_clarification] Hệ thống không thể so sánh doanh thu theo khách hàng vì không có chiều (dimension) 'khách hàng' trong danh sách được phép. Các chiều có sẵn để phân tách doanh thu (doanh thu) là: thời gian, sản phẩm, sản phẩm_category, và khu vực bán hàng. Tôi có thể cung cấp… (số dòng 0, biểu đồ không)</t>
        </is>
      </c>
      <c r="I22" s="25"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M2</t>
        </is>
      </c>
      <c r="B23" s="8" t="inlineStr">
        <is>
          <t>So sánh và nhiều yêu cầu</t>
        </is>
      </c>
      <c r="C23" s="8" t="inlineStr">
        <is>
          <t>Câu hỏi: Doanh thu tháng này và sản lượng tháng này</t>
        </is>
      </c>
      <c r="D23" s="8" t="inlineStr">
        <is>
          <t>Tài khoản manager, ngôn ngữ vi, hội thoại mới</t>
        </is>
      </c>
      <c r="E23" s="8" t="inlineStr">
        <is>
          <t>1. Gửi câu hỏi lượt 1 và đọc phản hồi</t>
        </is>
      </c>
      <c r="F23" s="8" t="inlineStr">
        <is>
          <t>1. Doanh thu tháng này và sản lượng tháng này</t>
        </is>
      </c>
      <c r="G23" s="8" t="inlineStr">
        <is>
          <t>Lượt 1: Trạng thái cho phép: ok; Số phần: {'status': 'ok'}</t>
        </is>
      </c>
      <c r="H23" s="8" t="inlineStr">
        <is>
          <t>Lượt 1: [ok] Doanh thu từ 01/06/2025 đến 29/06/2025: 47.491,55 đơn vị tiền tệ nguồn. (số dòng 1, biểu đồ kpi_card)</t>
        </is>
      </c>
      <c r="I23" s="25" t="inlineStr">
        <is>
          <t>Passed</t>
        </is>
      </c>
      <c r="J23" s="8" t="inlineStr">
        <is>
          <t>Passed</t>
        </is>
      </c>
      <c r="K23" s="8" t="inlineStr">
        <is>
          <t>Kịch bản tự động (scripts/verify_*.py)</t>
        </is>
      </c>
      <c r="L23" s="8" t="inlineStr">
        <is>
          <t>2026-10-13</t>
        </is>
      </c>
      <c r="M23" s="8" t="inlineStr">
        <is>
          <t>Các phần của tin nhắn: 2. Sản lượng tháng này: [ok] Sản lượng từ 01/06/2025 đến 29/06/2025: 21.167,00 sản phẩm.</t>
        </is>
      </c>
    </row>
    <row r="24">
      <c r="A24" s="8" t="inlineStr">
        <is>
          <t>M3</t>
        </is>
      </c>
      <c r="B24" s="8" t="inlineStr">
        <is>
          <t>So sánh và nhiều yêu cầu</t>
        </is>
      </c>
      <c r="C24" s="8" t="inlineStr">
        <is>
          <t>Câu hỏi: so sánh doanh thu Canada năm 2023 và 2024, và dự báo doanh thu 6 thán…</t>
        </is>
      </c>
      <c r="D24" s="8" t="inlineStr">
        <is>
          <t>Tài khoản manager, ngôn ngữ vi, hội thoại mới</t>
        </is>
      </c>
      <c r="E24" s="8" t="inlineStr">
        <is>
          <t>1. Gửi câu hỏi lượt 1 và đọc phản hồi</t>
        </is>
      </c>
      <c r="F24" s="8" t="inlineStr">
        <is>
          <t>1. so sánh doanh thu Canada năm 2023 và 2024, và dự báo doanh thu 6 tháng tới</t>
        </is>
      </c>
      <c r="G24" s="8" t="inlineStr">
        <is>
          <t>Lượt 1: Trạng thái cho phép: ok; Số dòng: 2; Số phần: {'status': 'ok', 'has': ['dự báo']}</t>
        </is>
      </c>
      <c r="H24" s="8" t="inlineStr">
        <is>
          <t>Lượt 1: [ok] Doanh thu (Canada): Năm 2023: 5.580.848,05; Năm 2024: 6.231.209,96. Năm 2024 tăng 11,7% so với Năm 2023. (số dòng 2, biểu đồ bar)</t>
        </is>
      </c>
      <c r="I24" s="25" t="inlineStr">
        <is>
          <t>Passed</t>
        </is>
      </c>
      <c r="J24" s="8" t="inlineStr">
        <is>
          <t>Passed</t>
        </is>
      </c>
      <c r="K24" s="8" t="inlineStr">
        <is>
          <t>Kịch bản tự động (scripts/verify_*.py)</t>
        </is>
      </c>
      <c r="L24" s="8" t="inlineStr">
        <is>
          <t>2026-10-13</t>
        </is>
      </c>
      <c r="M24" s="8" t="inlineStr">
        <is>
          <t>Các phần của tin nhắn: 2. Dự báo doanh thu 6 tháng tới: [ok] Dự báo, không phải số liệu đã ghi nhận: doanh thu từ 06/2025 đến 11/2025 khoảng 22.637.850 tổng cộng, mỗi tháng trong k…</t>
        </is>
      </c>
    </row>
    <row r="25">
      <c r="A25" s="8" t="inlineStr">
        <is>
          <t>M4</t>
        </is>
      </c>
      <c r="B25" s="8" t="inlineStr">
        <is>
          <t>So sánh và nhiều yêu cầu</t>
        </is>
      </c>
      <c r="C25" s="8" t="inlineStr">
        <is>
          <t>Câu hỏi: Doanh thu năm 2024, dự báo doanh thu 3 tháng tới, và top 3 khu vực th…</t>
        </is>
      </c>
      <c r="D25" s="8" t="inlineStr">
        <is>
          <t>Tài khoản manager, ngôn ngữ vi, hội thoại mới</t>
        </is>
      </c>
      <c r="E25" s="8" t="inlineStr">
        <is>
          <t>1. Gửi câu hỏi lượt 1 và đọc phản hồi</t>
        </is>
      </c>
      <c r="F25" s="8" t="inlineStr">
        <is>
          <t>1. Doanh thu năm 2024, dự báo doanh thu 3 tháng tới, và top 3 khu vực theo doanh thu năm 2024</t>
        </is>
      </c>
      <c r="G25" s="8" t="inlineStr">
        <is>
          <t>Lượt 1: Trạng thái cho phép: ok; Số phần: {'status': 'ok'}, {'status': 'ok', 'rows': 3}</t>
        </is>
      </c>
      <c r="H25" s="8" t="inlineStr">
        <is>
          <t>Lượt 1: [ok] Doanh thu từ 01/01/2024 đến 31/12/2024: 43.671.889,50 đơn vị tiền tệ nguồn. (số dòng 1, biểu đồ kpi_card)</t>
        </is>
      </c>
      <c r="I25" s="25" t="inlineStr">
        <is>
          <t>Passed</t>
        </is>
      </c>
      <c r="J25" s="8" t="inlineStr">
        <is>
          <t>Passed</t>
        </is>
      </c>
      <c r="K25" s="8" t="inlineStr">
        <is>
          <t>Kịch bản tự động (scripts/verify_*.py)</t>
        </is>
      </c>
      <c r="L25" s="8" t="inlineStr">
        <is>
          <t>2026-10-13</t>
        </is>
      </c>
      <c r="M2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t>
        </is>
      </c>
    </row>
    <row r="26">
      <c r="A26" s="8" t="inlineStr">
        <is>
          <t>M5</t>
        </is>
      </c>
      <c r="B26" s="8" t="inlineStr">
        <is>
          <t>So sánh và nhiều yêu cầu</t>
        </is>
      </c>
      <c r="C26" s="8" t="inlineStr">
        <is>
          <t>Câu hỏi: doanh thu năm 2024 và sản lượng năm 2024</t>
        </is>
      </c>
      <c r="D26" s="8" t="inlineStr">
        <is>
          <t>Tài khoản sales, ngôn ngữ vi, hội thoại mới</t>
        </is>
      </c>
      <c r="E26" s="8" t="inlineStr">
        <is>
          <t>1. Gửi câu hỏi lượt 1 và đọc phản hồi</t>
        </is>
      </c>
      <c r="F26" s="8" t="inlineStr">
        <is>
          <t>1. doanh thu năm 2024 và sản lượng năm 2024</t>
        </is>
      </c>
      <c r="G26" s="8" t="inlineStr">
        <is>
          <t>Lượt 1: Trạng thái cho phép: ok; Số phần: {'status': 'denied'}</t>
        </is>
      </c>
      <c r="H26" s="8" t="inlineStr">
        <is>
          <t>Lượt 1: [ok] Doanh thu từ 01/01/2024 đến 31/12/2024: 43.671.889,50 đơn vị tiền tệ nguồn. (số dòng 1, biểu đồ kpi_card)</t>
        </is>
      </c>
      <c r="I26" s="25" t="inlineStr">
        <is>
          <t>Passed</t>
        </is>
      </c>
      <c r="J26" s="8" t="inlineStr">
        <is>
          <t>Passed</t>
        </is>
      </c>
      <c r="K26" s="8" t="inlineStr">
        <is>
          <t>Kịch bản tự động (scripts/verify_*.py)</t>
        </is>
      </c>
      <c r="L26" s="8" t="inlineStr">
        <is>
          <t>2026-10-13</t>
        </is>
      </c>
      <c r="M26" s="8" t="inlineStr">
        <is>
          <t>Các phần của tin nhắn: 2. Sản lượng năm 2024: [denied] Data is outside your access scope</t>
        </is>
      </c>
    </row>
    <row r="27">
      <c r="A27" s="8" t="inlineStr">
        <is>
          <t>M6</t>
        </is>
      </c>
      <c r="B27" s="8" t="inlineStr">
        <is>
          <t>So sánh và nhiều yêu cầu</t>
        </is>
      </c>
      <c r="C27" s="8" t="inlineStr">
        <is>
          <t>Câu hỏi: doanh thu Wakanda năm 2024 và sản lượng năm 2024</t>
        </is>
      </c>
      <c r="D27" s="8" t="inlineStr">
        <is>
          <t>Tài khoản manager, ngôn ngữ vi, hội thoại mới, các lượt trong cùng một hội thoại</t>
        </is>
      </c>
      <c r="E27" s="8" t="inlineStr">
        <is>
          <t>1. Gửi câu hỏi lượt 1 và đọc phản hồi
2. Gửi câu hỏi lượt 2 và đọc phản hồi</t>
        </is>
      </c>
      <c r="F27" s="8" t="inlineStr">
        <is>
          <t>1. doanh thu Wakanda năm 2024 và sản lượng năm 2024
2. Canada</t>
        </is>
      </c>
      <c r="G27" s="8" t="inlineStr">
        <is>
          <t>Lượt 1: Trạng thái cho phép: needs_clarification; Số phần: {'status': 'ok'}
Lượt 2: Trạng thái cho phép: ok</t>
        </is>
      </c>
      <c r="H2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27" s="25" t="inlineStr">
        <is>
          <t>Passed</t>
        </is>
      </c>
      <c r="J27" s="8" t="inlineStr">
        <is>
          <t>Passed</t>
        </is>
      </c>
      <c r="K27" s="8" t="inlineStr">
        <is>
          <t>Kịch bản tự động (scripts/verify_*.py)</t>
        </is>
      </c>
      <c r="L27" s="8" t="inlineStr">
        <is>
          <t>2026-10-13</t>
        </is>
      </c>
      <c r="M27" s="8" t="inlineStr">
        <is>
          <t>Các phần của tin nhắn: 2. Sản lượng năm 2024: [ok] Sản lượng từ 01/01/2024 đến 31/12/2024: 1.896.377,00 sản phẩm.</t>
        </is>
      </c>
    </row>
    <row r="28">
      <c r="A28" s="8" t="inlineStr">
        <is>
          <t>M7</t>
        </is>
      </c>
      <c r="B28" s="8" t="inlineStr">
        <is>
          <t>So sánh và nhiều yêu cầu</t>
        </is>
      </c>
      <c r="C28" s="8" t="inlineStr">
        <is>
          <t>Câu hỏi: revenue for 2024 by territory, output by factory for 2024, and defect…</t>
        </is>
      </c>
      <c r="D28" s="8" t="inlineStr">
        <is>
          <t>Tài khoản manager, ngôn ngữ en, hội thoại mới</t>
        </is>
      </c>
      <c r="E28" s="8" t="inlineStr">
        <is>
          <t>1. Gửi câu hỏi lượt 1 và đọc phản hồi</t>
        </is>
      </c>
      <c r="F28" s="8" t="inlineStr">
        <is>
          <t>1. revenue for 2024 by territory, output by factory for 2024, and defect rate last quarter</t>
        </is>
      </c>
      <c r="G28" s="8" t="inlineStr">
        <is>
          <t>Lượt 1: Trạng thái cho phép: ok; Số phần: {'status': 'ok'}, {'status': 'ok'}</t>
        </is>
      </c>
      <c r="H28" s="8" t="inlineStr">
        <is>
          <t>Lượt 1: [ok] Revenue for 2024-01-01 to 2024-12-31: 10 groups. Highest is Southwest (9,121,931.65), lowest is Southeast (2,399,947.38). Southwest makes up 20.9% of the 43,671,889.50 total. (số dòng 10, biểu đồ bar)</t>
        </is>
      </c>
      <c r="I28" s="25" t="inlineStr">
        <is>
          <t>Passed</t>
        </is>
      </c>
      <c r="J28" s="8" t="inlineStr">
        <is>
          <t>Passed</t>
        </is>
      </c>
      <c r="K28" s="8" t="inlineStr">
        <is>
          <t>Kịch bản tự động (scripts/verify_*.py)</t>
        </is>
      </c>
      <c r="L28" s="8" t="inlineStr">
        <is>
          <t>2026-10-13</t>
        </is>
      </c>
      <c r="M2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t>
        </is>
      </c>
    </row>
    <row r="29">
      <c r="A29" s="8" t="inlineStr">
        <is>
          <t>M8</t>
        </is>
      </c>
      <c r="B29" s="8" t="inlineStr">
        <is>
          <t>So sánh và nhiều yêu cầu</t>
        </is>
      </c>
      <c r="C29" s="8" t="inlineStr">
        <is>
          <t>Câu hỏi: so sánh doanh thu năm 2023 và 2024 và so sánh sản lượng năm 2023 và 2…</t>
        </is>
      </c>
      <c r="D29" s="8" t="inlineStr">
        <is>
          <t>Tài khoản manager, ngôn ngữ vi, hội thoại mới</t>
        </is>
      </c>
      <c r="E29" s="8" t="inlineStr">
        <is>
          <t>1. Gửi câu hỏi lượt 1 và đọc phản hồi</t>
        </is>
      </c>
      <c r="F29" s="8" t="inlineStr">
        <is>
          <t>1. so sánh doanh thu năm 2023 và 2024 và so sánh sản lượng năm 2023 và 2024</t>
        </is>
      </c>
      <c r="G29" s="8" t="inlineStr">
        <is>
          <t>Lượt 1: Trạng thái cho phép: ok; Số dòng: 2; Câu trả lời phải có: Doanh thu; Số phần: {'status': 'ok', 'rows': 2, 'has': ['Sản lượng']}</t>
        </is>
      </c>
      <c r="H29" s="8" t="inlineStr">
        <is>
          <t>Lượt 1: [ok] Doanh thu: Năm 2023: 31.604.921,95; Năm 2024: 43.671.889,50. Năm 2024 tăng 38,2% so với Năm 2023. (số dòng 2, biểu đồ bar)</t>
        </is>
      </c>
      <c r="I29" s="25" t="inlineStr">
        <is>
          <t>Passed</t>
        </is>
      </c>
      <c r="J29" s="8" t="inlineStr">
        <is>
          <t>Passed</t>
        </is>
      </c>
      <c r="K29" s="8" t="inlineStr">
        <is>
          <t>Kịch bản tự động (scripts/verify_*.py)</t>
        </is>
      </c>
      <c r="L29" s="8" t="inlineStr">
        <is>
          <t>2026-10-13</t>
        </is>
      </c>
      <c r="M29" s="8" t="inlineStr">
        <is>
          <t>Các phần của tin nhắn: 2. So sánh sản lượng năm 2023 và 2024: [ok] Sản lượng: Năm 2023: 1.300.267,00; Năm 2024: 1.896.377,00. Năm 2024 tăng 45,8% so với Năm 2023.</t>
        </is>
      </c>
    </row>
    <row r="30">
      <c r="A30" s="8" t="inlineStr">
        <is>
          <t>M9</t>
        </is>
      </c>
      <c r="B30" s="8" t="inlineStr">
        <is>
          <t>So sánh và nhiều yêu cầu</t>
        </is>
      </c>
      <c r="C30" s="8" t="inlineStr">
        <is>
          <t>Câu hỏi: doanh thu 2024, sản lượng 2024, tỷ lệ phế phẩm 2024, tỷ lệ đúng hạn 2…</t>
        </is>
      </c>
      <c r="D30" s="8" t="inlineStr">
        <is>
          <t>Tài khoản manager, ngôn ngữ vi, hội thoại mới</t>
        </is>
      </c>
      <c r="E30" s="8" t="inlineStr">
        <is>
          <t>1. Gửi câu hỏi lượt 1 và đọc phản hồi</t>
        </is>
      </c>
      <c r="F30" s="8" t="inlineStr">
        <is>
          <t>1. doanh thu 2024, sản lượng 2024, tỷ lệ phế phẩm 2024, tỷ lệ đúng hạn 2024, doanh thu theo khu vực 2024 và dự báo doanh thu</t>
        </is>
      </c>
      <c r="G30" s="8" t="inlineStr">
        <is>
          <t>Lượt 1: Trạng thái cho phép: ok; Số phần: {'status': 'ok'}, {'status': 'ok'}, {'status': 'ok'}, {'status': 'ok'}</t>
        </is>
      </c>
      <c r="H30" s="8" t="inlineStr">
        <is>
          <t>Lượt 1: [ok] Doanh thu từ 01/01/2024 đến 31/12/2024: 43.671.889,50 đơn vị tiền tệ nguồn. Chưa thực hiện thêm: dự báo doanh thu (mỗi lần tối đa 5 yêu cầu). Hãy hỏi tiếp để tôi làm. (số dòng 1, biểu đồ kpi_card)</t>
        </is>
      </c>
      <c r="I30" s="25" t="inlineStr">
        <is>
          <t>Passed</t>
        </is>
      </c>
      <c r="J30" s="8" t="inlineStr">
        <is>
          <t>Failed</t>
        </is>
      </c>
      <c r="K30" s="8" t="inlineStr">
        <is>
          <t>Kịch bản tự động (scripts/verify_*.py)</t>
        </is>
      </c>
      <c r="L30" s="8" t="inlineStr">
        <is>
          <t>2026-10-13</t>
        </is>
      </c>
      <c r="M3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t>
        </is>
      </c>
    </row>
    <row r="31">
      <c r="A31" s="8" t="inlineStr">
        <is>
          <t>M10</t>
        </is>
      </c>
      <c r="B31" s="8" t="inlineStr">
        <is>
          <t>So sánh và nhiều yêu cầu</t>
        </is>
      </c>
      <c r="C31" s="8" t="inlineStr">
        <is>
          <t>Câu hỏi: Doanh thu năm 2024 theo khu vực và sản lượng năm 2024 theo nhà máy</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Doanh thu năm 2024 theo khu vực và sản lượng năm 2024 theo nhà máy
2. vẽ dạng cột</t>
        </is>
      </c>
      <c r="G31" s="8" t="inlineStr">
        <is>
          <t>Lượt 1: Trạng thái cho phép: ok; Số phần: {'status': 'ok'}
Lượt 2: Trạng thái cho phép: ok; Biểu đồ: bar</t>
        </is>
      </c>
      <c r="H3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31" s="25" t="inlineStr">
        <is>
          <t>Passed</t>
        </is>
      </c>
      <c r="J31" s="8" t="inlineStr">
        <is>
          <t>Passed</t>
        </is>
      </c>
      <c r="K31" s="8" t="inlineStr">
        <is>
          <t>Kịch bản tự động (scripts/verify_*.py)</t>
        </is>
      </c>
      <c r="L31" s="8" t="inlineStr">
        <is>
          <t>2026-10-13</t>
        </is>
      </c>
      <c r="M31" s="8" t="inlineStr">
        <is>
          <t>Các phần của tin nhắn: 2. Sản lượng năm 2024 theo nhà máy: [ok] Sản lượng từ 01/01/2024 đến 31/12/2024: 3 nhóm. Cao nhất là Unassigned (1.460.227,00), thấp nhất là Factory B (80.953,0…</t>
        </is>
      </c>
    </row>
    <row r="32">
      <c r="A32" s="8" t="inlineStr">
        <is>
          <t>M12</t>
        </is>
      </c>
      <c r="B32" s="8" t="inlineStr">
        <is>
          <t>So sánh và nhiều yêu cầu</t>
        </is>
      </c>
      <c r="C32" s="8" t="inlineStr">
        <is>
          <t>Câu hỏi: so sánh doanh thu năm 2023 và 2024 rồi cho tôi biết khu vực nào cao n…</t>
        </is>
      </c>
      <c r="D32" s="8" t="inlineStr">
        <is>
          <t>Tài khoản manager, ngôn ngữ vi, hội thoại mới</t>
        </is>
      </c>
      <c r="E32" s="8" t="inlineStr">
        <is>
          <t>1. Gửi câu hỏi lượt 1 và đọc phản hồi</t>
        </is>
      </c>
      <c r="F32" s="8" t="inlineStr">
        <is>
          <t>1. so sánh doanh thu năm 2023 và 2024 rồi cho tôi biết khu vực nào cao nhất năm 2024</t>
        </is>
      </c>
      <c r="G32" s="8" t="inlineStr">
        <is>
          <t>Lượt 1: Trạng thái cho phép: ok; Số dòng: 2; Số phần: {'status': 'ok'}</t>
        </is>
      </c>
      <c r="H32" s="8" t="inlineStr">
        <is>
          <t>Lượt 1: [ok] Doanh thu: Năm 2023: 31.604.921,95; Năm 2024: 43.671.889,50. Năm 2024 tăng 38,2% so với Năm 2023. (số dòng 2, biểu đồ bar)</t>
        </is>
      </c>
      <c r="I32" s="25" t="inlineStr">
        <is>
          <t>Passed</t>
        </is>
      </c>
      <c r="J32" s="8" t="inlineStr">
        <is>
          <t>Passed</t>
        </is>
      </c>
      <c r="K32" s="8" t="inlineStr">
        <is>
          <t>Kịch bản tự động (scripts/verify_*.py)</t>
        </is>
      </c>
      <c r="L32" s="8" t="inlineStr">
        <is>
          <t>2026-10-13</t>
        </is>
      </c>
      <c r="M32" s="8" t="inlineStr">
        <is>
          <t>Các phần của tin nhắn: 2. Cho tôi biết khu vực nào cao nhất năm 2024: [ok] Doanh thu từ 01/01/2024 đến 31/12/2024: 10 nhóm. Cao nhất là Southwest (9.121.931,65), thấp nhất là Southeast (2.399.94…</t>
        </is>
      </c>
    </row>
    <row r="33">
      <c r="A33" s="8" t="inlineStr">
        <is>
          <t>M13</t>
        </is>
      </c>
      <c r="B33" s="8" t="inlineStr">
        <is>
          <t>So sánh và nhiều yêu cầu</t>
        </is>
      </c>
      <c r="C33" s="8" t="inlineStr">
        <is>
          <t>Câu hỏi: doanh thu 2024, sản lượng 2024, tỷ lệ phế phẩm 2024, tỷ lệ đúng hạn 2…</t>
        </is>
      </c>
      <c r="D33" s="8" t="inlineStr">
        <is>
          <t>Tài khoản manager, ngôn ngữ vi, hội thoại mới</t>
        </is>
      </c>
      <c r="E33" s="8" t="inlineStr">
        <is>
          <t>1. Gửi câu hỏi lượt 1 và đọc phản hồi</t>
        </is>
      </c>
      <c r="F33" s="8" t="inlineStr">
        <is>
          <t>1. doanh thu 2024, sản lượng 2024, tỷ lệ phế phẩm 2024, tỷ lệ đúng hạn 2024, doanh thu theo khu vực 2024, doanh thu theo tháng 2024 và dự báo doanh thu</t>
        </is>
      </c>
      <c r="G33" s="8" t="inlineStr">
        <is>
          <t>Lượt 1: Trạng thái cho phép: ok; Câu trả lời phải có: Chưa thực hiện thêm; Số phần: {'status': 'ok'}, {'status': 'ok'}, {'status': 'ok'}, {'status': 'ok'}</t>
        </is>
      </c>
      <c r="H33"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33" s="25" t="inlineStr">
        <is>
          <t>Passed</t>
        </is>
      </c>
      <c r="J33" s="8" t="inlineStr">
        <is>
          <t>Passed</t>
        </is>
      </c>
      <c r="K33" s="8" t="inlineStr">
        <is>
          <t>Kịch bản tự động (scripts/verify_*.py)</t>
        </is>
      </c>
      <c r="L33" s="8" t="inlineStr">
        <is>
          <t>2026-10-13</t>
        </is>
      </c>
      <c r="M33"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t>
        </is>
      </c>
    </row>
    <row r="34">
      <c r="A34" s="8" t="inlineStr">
        <is>
          <t>M14</t>
        </is>
      </c>
      <c r="B34" s="8" t="inlineStr">
        <is>
          <t>So sánh và nhiều yêu cầu</t>
        </is>
      </c>
      <c r="C34" s="8" t="inlineStr">
        <is>
          <t>Câu hỏi: so sánh doanh thu 2023 và 2024, sau đó dự báo doanh thu và top 3 sản …</t>
        </is>
      </c>
      <c r="D34" s="8" t="inlineStr">
        <is>
          <t>Tài khoản manager, ngôn ngữ vi, hội thoại mới</t>
        </is>
      </c>
      <c r="E34" s="8" t="inlineStr">
        <is>
          <t>1. Gửi câu hỏi lượt 1 và đọc phản hồi</t>
        </is>
      </c>
      <c r="F34" s="8" t="inlineStr">
        <is>
          <t>1. so sánh doanh thu 2023 và 2024, sau đó dự báo doanh thu và top 3 sản phẩm bán chạy 2024</t>
        </is>
      </c>
      <c r="G34" s="8" t="inlineStr">
        <is>
          <t>Lượt 1: Trạng thái cho phép: ok; Số dòng: 2; Số phần: {'status': 'ok'}, {'status': 'ok'}</t>
        </is>
      </c>
      <c r="H34" s="8" t="inlineStr">
        <is>
          <t>Lượt 1: [ok] Doanh thu: Năm 2023: 31.604.921,95; Năm 2024: 43.671.889,50. Năm 2024 tăng 38,2% so với Năm 2023. (số dòng 2, biểu đồ bar)</t>
        </is>
      </c>
      <c r="I34" s="25" t="inlineStr">
        <is>
          <t>Passed</t>
        </is>
      </c>
      <c r="J34" s="8" t="inlineStr">
        <is>
          <t>Passed</t>
        </is>
      </c>
      <c r="K34" s="8" t="inlineStr">
        <is>
          <t>Kịch bản tự động (scripts/verify_*.py)</t>
        </is>
      </c>
      <c r="L34" s="8" t="inlineStr">
        <is>
          <t>2026-10-13</t>
        </is>
      </c>
      <c r="M34"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t>
        </is>
      </c>
    </row>
    <row r="35">
      <c r="A35" s="8" t="inlineStr">
        <is>
          <t>M15</t>
        </is>
      </c>
      <c r="B35" s="8" t="inlineStr">
        <is>
          <t>So sánh và nhiều yêu cầu</t>
        </is>
      </c>
      <c r="C35" s="8" t="inlineStr">
        <is>
          <t>Câu hỏi: doanh thu quý trước, tăng trưởng doanh thu quý trước theo khu vực và …</t>
        </is>
      </c>
      <c r="D35" s="8" t="inlineStr">
        <is>
          <t>Tài khoản sales, ngôn ngữ vi, hội thoại mới</t>
        </is>
      </c>
      <c r="E35" s="8" t="inlineStr">
        <is>
          <t>1. Gửi câu hỏi lượt 1 và đọc phản hồi</t>
        </is>
      </c>
      <c r="F35" s="8" t="inlineStr">
        <is>
          <t>1. doanh thu quý trước, tăng trưởng doanh thu quý trước theo khu vực và sản lượng quý trước</t>
        </is>
      </c>
      <c r="G35" s="8" t="inlineStr">
        <is>
          <t>Lượt 1: Trạng thái cho phép: ok; Số phần: {'status': 'ok'}, {'status': 'denied'}</t>
        </is>
      </c>
      <c r="H35" s="8" t="inlineStr">
        <is>
          <t>Lượt 1: [ok] Doanh thu từ 01/01/2025 đến 31/03/2025: 12.830.208,58 đơn vị tiền tệ nguồn. (số dòng 1, biểu đồ kpi_card)</t>
        </is>
      </c>
      <c r="I35" s="25" t="inlineStr">
        <is>
          <t>Passed</t>
        </is>
      </c>
      <c r="J35" s="8" t="inlineStr">
        <is>
          <t>Passed</t>
        </is>
      </c>
      <c r="K35" s="8" t="inlineStr">
        <is>
          <t>Kịch bản tự động (scripts/verify_*.py)</t>
        </is>
      </c>
      <c r="L35" s="8" t="inlineStr">
        <is>
          <t>2026-10-13</t>
        </is>
      </c>
      <c r="M35"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t>
        </is>
      </c>
    </row>
    <row r="36">
      <c r="A36" s="8" t="inlineStr">
        <is>
          <t>M16</t>
        </is>
      </c>
      <c r="B36" s="8" t="inlineStr">
        <is>
          <t>So sánh và nhiều yêu cầu</t>
        </is>
      </c>
      <c r="C36" s="8" t="inlineStr">
        <is>
          <t>Câu hỏi: compare Canada revenue 2023 vs 2024, forecast revenue, and show reven…</t>
        </is>
      </c>
      <c r="D36" s="8" t="inlineStr">
        <is>
          <t>Tài khoản manager, ngôn ngữ en, hội thoại mới</t>
        </is>
      </c>
      <c r="E36" s="8" t="inlineStr">
        <is>
          <t>1. Gửi câu hỏi lượt 1 và đọc phản hồi</t>
        </is>
      </c>
      <c r="F36" s="8" t="inlineStr">
        <is>
          <t>1. compare Canada revenue 2023 vs 2024, forecast revenue, and show revenue by product category for 2024</t>
        </is>
      </c>
      <c r="G36" s="8" t="inlineStr">
        <is>
          <t>Lượt 1: Trạng thái cho phép: ok; Số dòng: 2; Số phần: {'status': 'ok'}, {'status': 'ok'}</t>
        </is>
      </c>
      <c r="H36" s="8" t="inlineStr">
        <is>
          <t>Lượt 1: [ok] Revenue (Canada): Year 2023: 5,580,848.05; Year 2024: 6,231,209.96. Year 2024 is up 11.7% against Year 2023. (số dòng 2, biểu đồ bar)</t>
        </is>
      </c>
      <c r="I36" s="25" t="inlineStr">
        <is>
          <t>Passed</t>
        </is>
      </c>
      <c r="J36" s="8" t="inlineStr">
        <is>
          <t>Passed</t>
        </is>
      </c>
      <c r="K36" s="8" t="inlineStr">
        <is>
          <t>Kịch bản tự động (scripts/verify_*.py)</t>
        </is>
      </c>
      <c r="L36" s="8" t="inlineStr">
        <is>
          <t>2026-10-13</t>
        </is>
      </c>
      <c r="M36"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t>
        </is>
      </c>
    </row>
    <row r="37">
      <c r="A37" s="8" t="inlineStr">
        <is>
          <t>M17</t>
        </is>
      </c>
      <c r="B37" s="8" t="inlineStr">
        <is>
          <t>So sánh và nhiều yêu cầu</t>
        </is>
      </c>
      <c r="C37" s="8" t="inlineStr">
        <is>
          <t>Câu hỏi: Doanh thu năm 2024 theo khu vực và tỷ lệ phế phẩm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năm 2024 theo khu vực và tỷ lệ phế phẩm năm 2024
2. còn Canada thì sao?</t>
        </is>
      </c>
      <c r="G37" s="8" t="inlineStr">
        <is>
          <t>Lượt 1: Trạng thái cho phép: ok; Số phần: {'status': 'ok'}
Lượt 2: Trạng thái cho phép: ok</t>
        </is>
      </c>
      <c r="H37"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37" s="25" t="inlineStr">
        <is>
          <t>Passed</t>
        </is>
      </c>
      <c r="J37" s="8" t="inlineStr">
        <is>
          <t>Passed</t>
        </is>
      </c>
      <c r="K37" s="8" t="inlineStr">
        <is>
          <t>Kịch bản tự động (scripts/verify_*.py)</t>
        </is>
      </c>
      <c r="L37" s="8" t="inlineStr">
        <is>
          <t>2026-10-13</t>
        </is>
      </c>
      <c r="M37" s="8" t="inlineStr">
        <is>
          <t>Các phần của tin nhắn: 2. Tỷ lệ phế phẩm năm 2024: [ok] Tỷ lệ phế phẩm từ 01/01/2024 đến 31/12/2024: 0,29%.</t>
        </is>
      </c>
    </row>
    <row r="38">
      <c r="A38" s="8" t="inlineStr">
        <is>
          <t>C6</t>
        </is>
      </c>
      <c r="B38" s="8" t="inlineStr">
        <is>
          <t>So sánh và nhiều yêu cầu</t>
        </is>
      </c>
      <c r="C38" s="8" t="inlineStr">
        <is>
          <t>Câu hỏi: so sánh sản lượng năm 2023 và 2024</t>
        </is>
      </c>
      <c r="D38" s="8" t="inlineStr">
        <is>
          <t>Tài khoản manager, ngôn ngữ vi, hội thoại mới</t>
        </is>
      </c>
      <c r="E38" s="8" t="inlineStr">
        <is>
          <t>1. Gửi câu hỏi lượt 1 và đọc phản hồi</t>
        </is>
      </c>
      <c r="F38" s="8" t="inlineStr">
        <is>
          <t>1. so sánh sản lượng năm 2023 và 2024</t>
        </is>
      </c>
      <c r="G38" s="8" t="inlineStr">
        <is>
          <t>Lượt 1: Trạng thái cho phép: ok; Số dòng: 2; Biểu đồ: bar; Câu trả lời phải có: Sản lượng</t>
        </is>
      </c>
      <c r="H38" s="8" t="inlineStr">
        <is>
          <t>Lượt 1: [ok] Sản lượng: Năm 2023: 1.300.267,00; Năm 2024: 1.896.377,00. Năm 2024 tăng 45,8% so với Năm 2023. (số dòng 2, biểu đồ bar)</t>
        </is>
      </c>
      <c r="I38" s="25" t="inlineStr">
        <is>
          <t>Passed</t>
        </is>
      </c>
      <c r="J38" s="8" t="inlineStr">
        <is>
          <t>Passed</t>
        </is>
      </c>
      <c r="K38" s="8" t="inlineStr">
        <is>
          <t>Kịch bản tự động (scripts/verify_*.py)</t>
        </is>
      </c>
      <c r="L38" s="8" t="inlineStr">
        <is>
          <t>2026-10-13</t>
        </is>
      </c>
      <c r="M38" s="8" t="inlineStr">
        <is>
          <t>(kiểm tra trạng thái và nội dung, không có số để đối chiếu)</t>
        </is>
      </c>
    </row>
    <row r="39">
      <c r="A39" s="8" t="inlineStr">
        <is>
          <t>C15</t>
        </is>
      </c>
      <c r="B39" s="8" t="inlineStr">
        <is>
          <t>So sánh và nhiều yêu cầu</t>
        </is>
      </c>
      <c r="C39" s="8" t="inlineStr">
        <is>
          <t>Câu hỏi: so sánh doanh thu năm 2022, 2023, 2024 và 2025</t>
        </is>
      </c>
      <c r="D39" s="8" t="inlineStr">
        <is>
          <t>Tài khoản manager, ngôn ngữ vi, hội thoại mới</t>
        </is>
      </c>
      <c r="E39" s="8" t="inlineStr">
        <is>
          <t>1. Gửi câu hỏi lượt 1 và đọc phản hồi</t>
        </is>
      </c>
      <c r="F39" s="8" t="inlineStr">
        <is>
          <t>1. so sánh doanh thu năm 2022, 2023, 2024 và 2025</t>
        </is>
      </c>
      <c r="G39" s="8" t="inlineStr">
        <is>
          <t>Lượt 1: Trạng thái cho phép: ok; Số dòng: 4; Biểu đồ: bar</t>
        </is>
      </c>
      <c r="H39" s="8" t="inlineStr">
        <is>
          <t>Lượt 1: [ok] Doanh thu: Năm 2022: 14.561.051,59; Năm 2023: 31.604.921,95; Năm 2024: 43.671.889,50; Năm 2025: 20.008.518,36. Năm 2025 tăng 37,4% so với Năm 2022. (số dòng 4, biểu đồ bar)</t>
        </is>
      </c>
      <c r="I39" s="25" t="inlineStr">
        <is>
          <t>Passed</t>
        </is>
      </c>
      <c r="J39" s="8" t="inlineStr">
        <is>
          <t>Passed</t>
        </is>
      </c>
      <c r="K39" s="8" t="inlineStr">
        <is>
          <t>Kịch bản tự động (scripts/verify_*.py)</t>
        </is>
      </c>
      <c r="L39" s="8" t="inlineStr">
        <is>
          <t>2026-10-13</t>
        </is>
      </c>
      <c r="M39" s="8" t="inlineStr">
        <is>
          <t>(kiểm tra trạng thái và nội dung, không có số để đối chiếu)</t>
        </is>
      </c>
    </row>
    <row r="40">
      <c r="A40" s="8" t="inlineStr">
        <is>
          <t>C16</t>
        </is>
      </c>
      <c r="B40" s="8" t="inlineStr">
        <is>
          <t>So sánh và nhiều yêu cầu</t>
        </is>
      </c>
      <c r="C40" s="8" t="inlineStr">
        <is>
          <t>Câu hỏi: so sánh doanh thu quý 1 2024 và năm 2023</t>
        </is>
      </c>
      <c r="D40" s="8" t="inlineStr">
        <is>
          <t>Tài khoản manager, ngôn ngữ vi, hội thoại mới</t>
        </is>
      </c>
      <c r="E40" s="8" t="inlineStr">
        <is>
          <t>1. Gửi câu hỏi lượt 1 và đọc phản hồi</t>
        </is>
      </c>
      <c r="F40" s="8" t="inlineStr">
        <is>
          <t>1. so sánh doanh thu quý 1 2024 và năm 2023</t>
        </is>
      </c>
      <c r="G40" s="8" t="inlineStr">
        <is>
          <t>Lượt 1: Trạng thái cho phép: needs_clarification</t>
        </is>
      </c>
      <c r="H40" s="8" t="inlineStr">
        <is>
          <t>Lượt 1: [needs_clarification] Hãy so sánh tối đa 4 kỳ cùng loại: cùng là năm, cùng là quý hoặc cùng là tháng. (số dòng 0, biểu đồ không)</t>
        </is>
      </c>
      <c r="I40" s="25"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C23</t>
        </is>
      </c>
      <c r="B41" s="8" t="inlineStr">
        <is>
          <t>So sánh và nhiều yêu cầu</t>
        </is>
      </c>
      <c r="C41" s="8" t="inlineStr">
        <is>
          <t>Câu hỏi: so sánh sản lượng của Factory A với Factory B năm 2024</t>
        </is>
      </c>
      <c r="D41" s="8" t="inlineStr">
        <is>
          <t>Tài khoản manager, ngôn ngữ vi, hội thoại mới</t>
        </is>
      </c>
      <c r="E41" s="8" t="inlineStr">
        <is>
          <t>1. Gửi câu hỏi lượt 1 và đọc phản hồi</t>
        </is>
      </c>
      <c r="F41" s="8" t="inlineStr">
        <is>
          <t>1. so sánh sản lượng của Factory A với Factory B năm 2024</t>
        </is>
      </c>
      <c r="G41" s="8" t="inlineStr">
        <is>
          <t>Lượt 1: Trạng thái cho phép: ok; Số dòng: 2, 4</t>
        </is>
      </c>
      <c r="H41" s="8" t="inlineStr">
        <is>
          <t>Lượt 1: [ok] Sản lượng từ 01/01/2024 đến 31/12/2024: 3 nhóm. Cao nhất là Unassigned (1.460.227,00), thấp nhất là Factory B (80.953,00). Unassigned chiếm 77,0% trong tổng 1.896.377,00. (số dòng 3, biểu đồ pie)</t>
        </is>
      </c>
      <c r="I41" s="25"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C24</t>
        </is>
      </c>
      <c r="B42" s="8" t="inlineStr">
        <is>
          <t>So sánh và nhiều yêu cầu</t>
        </is>
      </c>
      <c r="C42" s="8" t="inlineStr">
        <is>
          <t>Câu hỏi: so sánh doanh thu quý 2 và quý 3 năm 2024 theo khu vực</t>
        </is>
      </c>
      <c r="D42" s="8" t="inlineStr">
        <is>
          <t>Tài khoản manager, ngôn ngữ vi, hội thoại mới</t>
        </is>
      </c>
      <c r="E42" s="8" t="inlineStr">
        <is>
          <t>1. Gửi câu hỏi lượt 1 và đọc phản hồi</t>
        </is>
      </c>
      <c r="F42" s="8" t="inlineStr">
        <is>
          <t>1. so sánh doanh thu quý 2 và quý 3 năm 2024 theo khu vực</t>
        </is>
      </c>
      <c r="G42" s="8" t="inlineStr">
        <is>
          <t>Lượt 1: Trạng thái cho phép: ok; Số dòng: 10; Biểu đồ: bar; Có cột: Quý 2/2024, Quý 3/2024</t>
        </is>
      </c>
      <c r="H42"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42" s="25"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C25</t>
        </is>
      </c>
      <c r="B43" s="8" t="inlineStr">
        <is>
          <t>So sánh và nhiều yêu cầu</t>
        </is>
      </c>
      <c r="C43" s="8" t="inlineStr">
        <is>
          <t>Câu hỏi: doanh thu tháng 3/2025 so với tháng 3/2024 của France</t>
        </is>
      </c>
      <c r="D43" s="8" t="inlineStr">
        <is>
          <t>Tài khoản manager, ngôn ngữ vi, hội thoại mới</t>
        </is>
      </c>
      <c r="E43" s="8" t="inlineStr">
        <is>
          <t>1. Gửi câu hỏi lượt 1 và đọc phản hồi</t>
        </is>
      </c>
      <c r="F43" s="8" t="inlineStr">
        <is>
          <t>1. doanh thu tháng 3/2025 so với tháng 3/2024 của France</t>
        </is>
      </c>
      <c r="G43" s="8" t="inlineStr">
        <is>
          <t>Lượt 1: Trạng thái cho phép: ok; Số dòng: 2; Câu trả lời phải có: France</t>
        </is>
      </c>
      <c r="H43" s="8" t="inlineStr">
        <is>
          <t>Lượt 1: [ok] Doanh thu (France): Tháng 3/2024: 246.492,34; Tháng 3/2025: 770.150,97. Tháng 3/2025 tăng 212,4% so với Tháng 3/2024. (số dòng 2, biểu đồ bar)</t>
        </is>
      </c>
      <c r="I43" s="25"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C26</t>
        </is>
      </c>
      <c r="B44" s="8" t="inlineStr">
        <is>
          <t>So sánh và nhiều yêu cầu</t>
        </is>
      </c>
      <c r="C44" s="8" t="inlineStr">
        <is>
          <t>Câu hỏi: so sánh tỷ lệ đúng hạn năm 2023, 2024 và 2025</t>
        </is>
      </c>
      <c r="D44" s="8" t="inlineStr">
        <is>
          <t>Tài khoản manager, ngôn ngữ vi, hội thoại mới</t>
        </is>
      </c>
      <c r="E44" s="8" t="inlineStr">
        <is>
          <t>1. Gửi câu hỏi lượt 1 và đọc phản hồi</t>
        </is>
      </c>
      <c r="F44" s="8" t="inlineStr">
        <is>
          <t>1. so sánh tỷ lệ đúng hạn năm 2023, 2024 và 2025</t>
        </is>
      </c>
      <c r="G44" s="8" t="inlineStr">
        <is>
          <t>Lượt 1: Trạng thái cho phép: ok; Số dòng: 3; Biểu đồ: bar; Câu trả lời phải có: điểm phần trăm</t>
        </is>
      </c>
      <c r="H44" s="8" t="inlineStr">
        <is>
          <t>Lượt 1: [ok] Tỷ lệ hoàn thành đúng hạn: Năm 2023: 70,8%; Năm 2024: 67,8%; Năm 2025: 65,4%. Năm 2025 giảm 5.4 điểm phần trăm so với Năm 2023. (số dòng 3, biểu đồ bar)</t>
        </is>
      </c>
      <c r="I44" s="25"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C27</t>
        </is>
      </c>
      <c r="B45" s="8" t="inlineStr">
        <is>
          <t>So sánh và nhiều yêu cầu</t>
        </is>
      </c>
      <c r="C45" s="8" t="inlineStr">
        <is>
          <t>Câu hỏi: compare production output between Factory A and Factory B in 2023 vs …</t>
        </is>
      </c>
      <c r="D45" s="8" t="inlineStr">
        <is>
          <t>Tài khoản manager, ngôn ngữ en, hội thoại mới</t>
        </is>
      </c>
      <c r="E45" s="8" t="inlineStr">
        <is>
          <t>1. Gửi câu hỏi lượt 1 và đọc phản hồi</t>
        </is>
      </c>
      <c r="F45" s="8" t="inlineStr">
        <is>
          <t>1. compare production output between Factory A and Factory B in 2023 vs 2024</t>
        </is>
      </c>
      <c r="G45" s="8" t="inlineStr">
        <is>
          <t>Lượt 1: Trạng thái cho phép: ok; Số dòng: 2, 4; Có cột: factory, Year 2023, Year 2024</t>
        </is>
      </c>
      <c r="H45"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45" s="25" t="inlineStr">
        <is>
          <t>Passed</t>
        </is>
      </c>
      <c r="J45" s="8" t="inlineStr">
        <is>
          <t>Passed</t>
        </is>
      </c>
      <c r="K45" s="8" t="inlineStr">
        <is>
          <t>Kịch bản tự động (scripts/verify_*.py)</t>
        </is>
      </c>
      <c r="L45" s="8" t="inlineStr">
        <is>
          <t>2026-10-13</t>
        </is>
      </c>
      <c r="M45" s="8" t="inlineStr">
        <is>
          <t>(kiểm tra trạng thái và nội dung, không có số để đối chiếu)</t>
        </is>
      </c>
    </row>
    <row r="46">
      <c r="A46" s="8" t="inlineStr">
        <is>
          <t>C28</t>
        </is>
      </c>
      <c r="B46" s="8" t="inlineStr">
        <is>
          <t>So sánh và nhiều yêu cầu</t>
        </is>
      </c>
      <c r="C46" s="8" t="inlineStr">
        <is>
          <t>Câu hỏi: so sánh doanh thu năm 2023 và 2024 của tất cả khu vực</t>
        </is>
      </c>
      <c r="D46" s="8" t="inlineStr">
        <is>
          <t>Tài khoản manager, ngôn ngữ vi, hội thoại mới</t>
        </is>
      </c>
      <c r="E46" s="8" t="inlineStr">
        <is>
          <t>1. Gửi câu hỏi lượt 1 và đọc phản hồi</t>
        </is>
      </c>
      <c r="F46" s="8" t="inlineStr">
        <is>
          <t>1. so sánh doanh thu năm 2023 và 2024 của tất cả khu vực</t>
        </is>
      </c>
      <c r="G46" s="8" t="inlineStr">
        <is>
          <t>Lượt 1: Trạng thái cho phép: ok; Số dòng: 10; Biểu đồ: bar</t>
        </is>
      </c>
      <c r="H46"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46" s="25" t="inlineStr">
        <is>
          <t>Passed</t>
        </is>
      </c>
      <c r="J46" s="8" t="inlineStr">
        <is>
          <t>Passed</t>
        </is>
      </c>
      <c r="K46" s="8" t="inlineStr">
        <is>
          <t>Kịch bản tự động (scripts/verify_*.py)</t>
        </is>
      </c>
      <c r="L46" s="8" t="inlineStr">
        <is>
          <t>2026-10-13</t>
        </is>
      </c>
      <c r="M46" s="8" t="inlineStr">
        <is>
          <t>(kiểm tra trạng thái và nội dung, không có số để đối chiếu)</t>
        </is>
      </c>
    </row>
    <row r="47">
      <c r="A47" s="8" t="inlineStr">
        <is>
          <t>M1</t>
        </is>
      </c>
      <c r="B47" s="8" t="inlineStr">
        <is>
          <t>So sánh và nhiều yêu cầu</t>
        </is>
      </c>
      <c r="C47" s="8" t="inlineStr">
        <is>
          <t>Câu hỏi: Doanh thu năm 2024 theo khu vực, sản lượng theo nhà máy năm 2024 và t…</t>
        </is>
      </c>
      <c r="D47" s="8" t="inlineStr">
        <is>
          <t>Tài khoản manager, ngôn ngữ vi, hội thoại mới</t>
        </is>
      </c>
      <c r="E47" s="8" t="inlineStr">
        <is>
          <t>1. Gửi câu hỏi lượt 1 và đọc phản hồi</t>
        </is>
      </c>
      <c r="F47" s="8" t="inlineStr">
        <is>
          <t>1. Doanh thu năm 2024 theo khu vực, sản lượng theo nhà máy năm 2024 và tỷ lệ phế phẩm quý trước</t>
        </is>
      </c>
      <c r="G47" s="8" t="inlineStr">
        <is>
          <t>Lượt 1: Trạng thái cho phép: ok; Số phần: {'status': 'ok'}, {'status': 'ok'}</t>
        </is>
      </c>
      <c r="H47" s="8" t="inlineStr">
        <is>
          <t>Lượt 1: [ok] Doanh thu từ 01/01/2024 đến 31/12/2024: 10 nhóm. Cao nhất là Southwest (9.121.931,65), thấp nhất là Southeast (2.399.947,38). Southwest chiếm 20,9% trong tổng 43.671.889,50. (số dòng 10, biểu đồ bar)</t>
        </is>
      </c>
      <c r="I47" s="25" t="inlineStr">
        <is>
          <t>Passed</t>
        </is>
      </c>
      <c r="J47" s="8" t="inlineStr">
        <is>
          <t>Passed</t>
        </is>
      </c>
      <c r="K47" s="8" t="inlineStr">
        <is>
          <t>Kịch bản tự động (scripts/verify_*.py)</t>
        </is>
      </c>
      <c r="L47" s="8" t="inlineStr">
        <is>
          <t>2026-10-13</t>
        </is>
      </c>
      <c r="M47"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t>
        </is>
      </c>
    </row>
    <row r="48">
      <c r="A48" s="8" t="inlineStr">
        <is>
          <t>M11</t>
        </is>
      </c>
      <c r="B48" s="8" t="inlineStr">
        <is>
          <t>So sánh và nhiều yêu cầu</t>
        </is>
      </c>
      <c r="C48" s="8" t="inlineStr">
        <is>
          <t>Câu hỏi: sản lượng năm 2024 và doanh thu năm 2024</t>
        </is>
      </c>
      <c r="D48" s="8" t="inlineStr">
        <is>
          <t>Tài khoản production_a, ngôn ngữ vi, hội thoại mới</t>
        </is>
      </c>
      <c r="E48" s="8" t="inlineStr">
        <is>
          <t>1. Gửi câu hỏi lượt 1 và đọc phản hồi</t>
        </is>
      </c>
      <c r="F48" s="8" t="inlineStr">
        <is>
          <t>1. sản lượng năm 2024 và doanh thu năm 2024</t>
        </is>
      </c>
      <c r="G48" s="8" t="inlineStr">
        <is>
          <t>Lượt 1: Trạng thái cho phép: ok; Số phần: {'status': 'denied'}</t>
        </is>
      </c>
      <c r="H48" s="8" t="inlineStr">
        <is>
          <t>Lượt 1: [ok] Sản lượng từ 01/01/2024 đến 31/12/2024: 355.197,00 sản phẩm. (số dòng 1, biểu đồ kpi_card)</t>
        </is>
      </c>
      <c r="I48" s="25" t="inlineStr">
        <is>
          <t>Passed</t>
        </is>
      </c>
      <c r="J48" s="8" t="inlineStr">
        <is>
          <t>Passed</t>
        </is>
      </c>
      <c r="K48" s="8" t="inlineStr">
        <is>
          <t>Kịch bản tự động (scripts/verify_*.py)</t>
        </is>
      </c>
      <c r="L48" s="8" t="inlineStr">
        <is>
          <t>2026-10-13</t>
        </is>
      </c>
      <c r="M48" s="8" t="inlineStr">
        <is>
          <t>Các phần của tin nhắn: 2. Doanh thu năm 2024: [denied] Data is outside your access scope</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23" t="n"/>
      <c r="C52" s="23" t="n"/>
      <c r="D52" s="22" t="inlineStr">
        <is>
          <t>Mã của ca kiểm thử (ví dụ R01, H12, M3). Dùng mã này để tìm lại ca trong kịch bản chạy và trong báo cáo.</t>
        </is>
      </c>
      <c r="E52" s="23" t="n"/>
      <c r="F52" s="23" t="n"/>
      <c r="G52" s="23" t="n"/>
      <c r="H52" s="23" t="n"/>
      <c r="I52" s="23" t="n"/>
    </row>
    <row r="53" ht="18" customHeight="1">
      <c r="A53" s="21" t="inlineStr">
        <is>
          <t>Test Suite</t>
        </is>
      </c>
      <c r="B53" s="23" t="n"/>
      <c r="C53" s="23" t="n"/>
      <c r="D53" s="22" t="inlineStr">
        <is>
          <t>Nhóm (bộ) kiểm thử mà ca thuộc về.</t>
        </is>
      </c>
      <c r="E53" s="23" t="n"/>
      <c r="F53" s="23" t="n"/>
      <c r="G53" s="23" t="n"/>
      <c r="H53" s="23" t="n"/>
      <c r="I53" s="23" t="n"/>
    </row>
    <row r="54" ht="18" customHeight="1">
      <c r="A54" s="21" t="inlineStr">
        <is>
          <t>Tiêu đề (Title)</t>
        </is>
      </c>
      <c r="B54" s="23" t="n"/>
      <c r="C54" s="23" t="n"/>
      <c r="D54" s="22" t="inlineStr">
        <is>
          <t>Tên ngắn của ca: câu hỏi chính được đem ra thử.</t>
        </is>
      </c>
      <c r="E54" s="23" t="n"/>
      <c r="F54" s="23" t="n"/>
      <c r="G54" s="23" t="n"/>
      <c r="H54" s="23" t="n"/>
      <c r="I54" s="23" t="n"/>
    </row>
    <row r="55" ht="18" customHeight="1">
      <c r="A55" s="21" t="inlineStr">
        <is>
          <t>Điều kiện tiên quyết (Pre-conditions)</t>
        </is>
      </c>
      <c r="B55" s="23" t="n"/>
      <c r="C55" s="23" t="n"/>
      <c r="D55" s="22" t="inlineStr">
        <is>
          <t>Cần có gì trước khi chạy: đăng nhập bằng vai trò nào, ngôn ngữ nào, hội thoại mới hay nhiều lượt trong cùng một hội thoại.</t>
        </is>
      </c>
      <c r="E55" s="23" t="n"/>
      <c r="F55" s="23" t="n"/>
      <c r="G55" s="23" t="n"/>
      <c r="H55" s="23" t="n"/>
      <c r="I55" s="23" t="n"/>
    </row>
    <row r="56" ht="18" customHeight="1">
      <c r="A56" s="21" t="inlineStr">
        <is>
          <t>Các bước (Test Steps)</t>
        </is>
      </c>
      <c r="B56" s="23" t="n"/>
      <c r="C56" s="23" t="n"/>
      <c r="D56" s="22" t="inlineStr">
        <is>
          <t>Việc đã làm, theo thứ tự: gửi từng câu hỏi, rồi (nếu có) chạy một câu SQL độc lập trên kho dữ liệu để đối chiếu số.</t>
        </is>
      </c>
      <c r="E56" s="23" t="n"/>
      <c r="F56" s="23" t="n"/>
      <c r="G56" s="23" t="n"/>
      <c r="H56" s="23" t="n"/>
      <c r="I56" s="23" t="n"/>
    </row>
    <row r="57" ht="18" customHeight="1">
      <c r="A57" s="21" t="inlineStr">
        <is>
          <t>Dữ liệu kiểm thử (Test Data)</t>
        </is>
      </c>
      <c r="B57" s="23" t="n"/>
      <c r="C57" s="23" t="n"/>
      <c r="D57" s="22" t="inlineStr">
        <is>
          <t>Nguyên văn các câu hỏi đã gửi cho hệ thống.</t>
        </is>
      </c>
      <c r="E57" s="23" t="n"/>
      <c r="F57" s="23" t="n"/>
      <c r="G57" s="23" t="n"/>
      <c r="H57" s="23" t="n"/>
      <c r="I57" s="23" t="n"/>
    </row>
    <row r="58" ht="32" customHeight="1">
      <c r="A58" s="21" t="inlineStr">
        <is>
          <t>Kết quả mong đợi (Expected Result)</t>
        </is>
      </c>
      <c r="B58" s="23" t="n"/>
      <c r="C58" s="23"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23" t="n"/>
      <c r="F58" s="23" t="n"/>
      <c r="G58" s="23" t="n"/>
      <c r="H58" s="23" t="n"/>
      <c r="I58" s="23" t="n"/>
    </row>
    <row r="59" ht="18" customHeight="1">
      <c r="A59" s="21" t="inlineStr">
        <is>
          <t>Kết quả thực tế (Actual Result)</t>
        </is>
      </c>
      <c r="B59" s="23" t="n"/>
      <c r="C59" s="23" t="n"/>
      <c r="D59" s="22" t="inlineStr">
        <is>
          <t>Điều hệ thống đã trả về: trạng thái, câu trả lời nguyên văn (cắt ngắn), số dòng của bảng và loại biểu đồ.</t>
        </is>
      </c>
      <c r="E59" s="23" t="n"/>
      <c r="F59" s="23" t="n"/>
      <c r="G59" s="23" t="n"/>
      <c r="H59" s="23" t="n"/>
      <c r="I59" s="23" t="n"/>
    </row>
    <row r="60" ht="18" customHeight="1">
      <c r="A60" s="21" t="inlineStr">
        <is>
          <t>Trạng thái (Status)</t>
        </is>
      </c>
      <c r="B60" s="23" t="n"/>
      <c r="C60" s="23" t="n"/>
      <c r="D60" s="22" t="inlineStr">
        <is>
          <t>Passed = đạt mọi yêu cầu. Failed = có yêu cầu sai. Blocked = không chạy được vì dịch vụ AI báo bận (hết hạn mức), không phải lỗi của hệ thống. Not Run = chưa chạy.</t>
        </is>
      </c>
      <c r="E60" s="23" t="n"/>
      <c r="F60" s="23" t="n"/>
      <c r="G60" s="23" t="n"/>
      <c r="H60" s="23" t="n"/>
      <c r="I60" s="23" t="n"/>
    </row>
    <row r="61" ht="18" customHeight="1">
      <c r="A61" s="21" t="inlineStr">
        <is>
          <t>Lần chạy đầu (First run)</t>
        </is>
      </c>
      <c r="B61" s="23" t="n"/>
      <c r="C61" s="23" t="n"/>
      <c r="D61" s="22" t="inlineStr">
        <is>
          <t>Kết quả ở lần chạy đầu tiên. Ca báo Blocked ở lần đầu được chạy lại cho đến khi không còn báo bận, nên cột Trạng thái là kết quả cuối còn cột này giữ dấu vết lần đầu.</t>
        </is>
      </c>
      <c r="E61" s="23" t="n"/>
      <c r="F61" s="23" t="n"/>
      <c r="G61" s="23" t="n"/>
      <c r="H61" s="23" t="n"/>
      <c r="I61" s="23" t="n"/>
    </row>
    <row r="62" ht="18" customHeight="1">
      <c r="A62" s="21" t="inlineStr">
        <is>
          <t>Người thực hiện / Ngày</t>
        </is>
      </c>
      <c r="B62" s="23" t="n"/>
      <c r="C62" s="23" t="n"/>
      <c r="D62" s="22" t="inlineStr">
        <is>
          <t>Ai hoặc cái gì chạy ca (kịch bản tự động) và chạy ngày nào.</t>
        </is>
      </c>
      <c r="E62" s="23" t="n"/>
      <c r="F62" s="23" t="n"/>
      <c r="G62" s="23" t="n"/>
      <c r="H62" s="23" t="n"/>
      <c r="I62" s="23" t="n"/>
    </row>
    <row r="63" ht="18" customHeight="1">
      <c r="A63" s="21" t="inlineStr">
        <is>
          <t>Ghi chú và bằng chứng (Comments)</t>
        </is>
      </c>
      <c r="B63" s="23" t="n"/>
      <c r="C63" s="23" t="n"/>
      <c r="D63" s="22" t="inlineStr">
        <is>
          <t>Bằng chứng cho kết quả: câu SQL độc lập chạy trên kho dữ liệu, tham số và kết quả của nó (để so với con số trong câu trả lời). Với tin nhắn nhiều yêu cầu: kết quả từng phần.</t>
        </is>
      </c>
      <c r="E63" s="23" t="n"/>
      <c r="F63" s="23" t="n"/>
      <c r="G63" s="23" t="n"/>
      <c r="H63" s="23" t="n"/>
      <c r="I63" s="23" t="n"/>
    </row>
    <row r="64" ht="18" customHeight="1">
      <c r="A64" s="21" t="inlineStr">
        <is>
          <t>Các phần của tin nhắn</t>
        </is>
      </c>
      <c r="B64" s="23" t="n"/>
      <c r="C64" s="23" t="n"/>
      <c r="D64" s="22" t="inlineStr">
        <is>
          <t>Một tin nhắn có nhiều yêu cầu được hệ thống tách thành các phần đánh số; kết quả từng phần nằm trong cột Ghi chú.</t>
        </is>
      </c>
      <c r="E64" s="23" t="n"/>
      <c r="F64" s="23" t="n"/>
      <c r="G64" s="23" t="n"/>
      <c r="H64" s="23" t="n"/>
      <c r="I64" s="23"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4" t="inlineStr">
        <is>
          <t>Test Case ID</t>
        </is>
      </c>
      <c r="B1" s="24" t="inlineStr">
        <is>
          <t>Test Suite</t>
        </is>
      </c>
      <c r="C1" s="24" t="inlineStr">
        <is>
          <t>Tiêu đề (Title)</t>
        </is>
      </c>
      <c r="D1" s="24" t="inlineStr">
        <is>
          <t>Điều kiện tiên quyết (Pre-conditions)</t>
        </is>
      </c>
      <c r="E1" s="24" t="inlineStr">
        <is>
          <t>Các bước (Test Steps)</t>
        </is>
      </c>
      <c r="F1" s="24" t="inlineStr">
        <is>
          <t>Dữ liệu kiểm thử (Test Data)</t>
        </is>
      </c>
      <c r="G1" s="24" t="inlineStr">
        <is>
          <t>Kết quả mong đợi (Expected Result)</t>
        </is>
      </c>
      <c r="H1" s="24" t="inlineStr">
        <is>
          <t>Kết quả thực tế (Actual Result)</t>
        </is>
      </c>
      <c r="I1" s="24" t="inlineStr">
        <is>
          <t>Trạng thái (Status)</t>
        </is>
      </c>
      <c r="J1" s="24" t="inlineStr">
        <is>
          <t>Lần chạy đầu (First run)</t>
        </is>
      </c>
      <c r="K1" s="24" t="inlineStr">
        <is>
          <t>Người thực hiện (Executed by)</t>
        </is>
      </c>
      <c r="L1" s="24" t="inlineStr">
        <is>
          <t>Ngày (Date)</t>
        </is>
      </c>
      <c r="M1" s="24"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5"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5"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5"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5"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5"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5"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5"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5"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5"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5"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5"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5"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5"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5"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5"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5"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5"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5"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5"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5"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5"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5"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5"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5"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5"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5"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5"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5"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5"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5"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5"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5"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5"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5"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5"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5"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5"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5"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5"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5"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5"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5"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5"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5"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5"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5"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5"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5" t="inlineStr">
        <is>
          <t>Passed</t>
        </is>
      </c>
      <c r="J49" s="8" t="inlineStr">
        <is>
          <t>Blocked</t>
        </is>
      </c>
      <c r="K49" s="8" t="inlineStr">
        <is>
          <t>Kịch bản tự động (scripts/verify_*.py)</t>
        </is>
      </c>
      <c r="L49" s="8" t="inlineStr">
        <is>
          <t>2026-10-13</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23" t="n"/>
      <c r="C53" s="23" t="n"/>
      <c r="D53" s="22" t="inlineStr">
        <is>
          <t>Dạng P01-sales: câu hỏi P01 hỏi bằng tài khoản sales. Mỗi câu được hỏi bằng cả 4 vai trò (manager, sales, production_a, it_admin).</t>
        </is>
      </c>
      <c r="E53" s="23" t="n"/>
      <c r="F53" s="23" t="n"/>
      <c r="G53" s="23" t="n"/>
      <c r="H53" s="23" t="n"/>
      <c r="I53" s="23" t="n"/>
    </row>
    <row r="54" ht="18" customHeight="1">
      <c r="A54" s="21" t="inlineStr">
        <is>
          <t>Test Suite</t>
        </is>
      </c>
      <c r="B54" s="23" t="n"/>
      <c r="C54" s="23" t="n"/>
      <c r="D54" s="22" t="inlineStr">
        <is>
          <t>Nhóm (bộ) kiểm thử mà ca thuộc về.</t>
        </is>
      </c>
      <c r="E54" s="23" t="n"/>
      <c r="F54" s="23" t="n"/>
      <c r="G54" s="23" t="n"/>
      <c r="H54" s="23" t="n"/>
      <c r="I54" s="23" t="n"/>
    </row>
    <row r="55" ht="18" customHeight="1">
      <c r="A55" s="21" t="inlineStr">
        <is>
          <t>Tiêu đề (Title)</t>
        </is>
      </c>
      <c r="B55" s="23" t="n"/>
      <c r="C55" s="23" t="n"/>
      <c r="D55" s="22" t="inlineStr">
        <is>
          <t>Tên ngắn của ca: câu hỏi chính được đem ra thử.</t>
        </is>
      </c>
      <c r="E55" s="23" t="n"/>
      <c r="F55" s="23" t="n"/>
      <c r="G55" s="23" t="n"/>
      <c r="H55" s="23" t="n"/>
      <c r="I55" s="23" t="n"/>
    </row>
    <row r="56" ht="18" customHeight="1">
      <c r="A56" s="21" t="inlineStr">
        <is>
          <t>Điều kiện tiên quyết (Pre-conditions)</t>
        </is>
      </c>
      <c r="B56" s="23" t="n"/>
      <c r="C56" s="23" t="n"/>
      <c r="D56" s="22" t="inlineStr">
        <is>
          <t>Cần có gì trước khi chạy: đăng nhập bằng vai trò nào, ngôn ngữ nào, hội thoại mới hay nhiều lượt trong cùng một hội thoại.</t>
        </is>
      </c>
      <c r="E56" s="23" t="n"/>
      <c r="F56" s="23" t="n"/>
      <c r="G56" s="23" t="n"/>
      <c r="H56" s="23" t="n"/>
      <c r="I56" s="23" t="n"/>
    </row>
    <row r="57" ht="18" customHeight="1">
      <c r="A57" s="21" t="inlineStr">
        <is>
          <t>Các bước (Test Steps)</t>
        </is>
      </c>
      <c r="B57" s="23" t="n"/>
      <c r="C57" s="23" t="n"/>
      <c r="D57" s="22" t="inlineStr">
        <is>
          <t>Việc đã làm, theo thứ tự: gửi từng câu hỏi, rồi (nếu có) chạy một câu SQL độc lập trên kho dữ liệu để đối chiếu số.</t>
        </is>
      </c>
      <c r="E57" s="23" t="n"/>
      <c r="F57" s="23" t="n"/>
      <c r="G57" s="23" t="n"/>
      <c r="H57" s="23" t="n"/>
      <c r="I57" s="23" t="n"/>
    </row>
    <row r="58" ht="18" customHeight="1">
      <c r="A58" s="21" t="inlineStr">
        <is>
          <t>Dữ liệu kiểm thử (Test Data)</t>
        </is>
      </c>
      <c r="B58" s="23" t="n"/>
      <c r="C58" s="23" t="n"/>
      <c r="D58" s="22" t="inlineStr">
        <is>
          <t>Nguyên văn các câu hỏi đã gửi cho hệ thống.</t>
        </is>
      </c>
      <c r="E58" s="23" t="n"/>
      <c r="F58" s="23" t="n"/>
      <c r="G58" s="23" t="n"/>
      <c r="H58" s="23" t="n"/>
      <c r="I58" s="23" t="n"/>
    </row>
    <row r="59" ht="32" customHeight="1">
      <c r="A59" s="21" t="inlineStr">
        <is>
          <t>Kết quả mong đợi (Expected Result)</t>
        </is>
      </c>
      <c r="B59" s="23" t="n"/>
      <c r="C59" s="23"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23" t="n"/>
      <c r="F59" s="23" t="n"/>
      <c r="G59" s="23" t="n"/>
      <c r="H59" s="23" t="n"/>
      <c r="I59" s="23" t="n"/>
    </row>
    <row r="60" ht="18" customHeight="1">
      <c r="A60" s="21" t="inlineStr">
        <is>
          <t>Kết quả thực tế (Actual Result)</t>
        </is>
      </c>
      <c r="B60" s="23" t="n"/>
      <c r="C60" s="23" t="n"/>
      <c r="D60" s="22" t="inlineStr">
        <is>
          <t>Điều hệ thống đã trả về: trạng thái, câu trả lời nguyên văn (cắt ngắn), số dòng của bảng và loại biểu đồ.</t>
        </is>
      </c>
      <c r="E60" s="23" t="n"/>
      <c r="F60" s="23" t="n"/>
      <c r="G60" s="23" t="n"/>
      <c r="H60" s="23" t="n"/>
      <c r="I60" s="23" t="n"/>
    </row>
    <row r="61" ht="18" customHeight="1">
      <c r="A61" s="21" t="inlineStr">
        <is>
          <t>Trạng thái (Status)</t>
        </is>
      </c>
      <c r="B61" s="23" t="n"/>
      <c r="C61" s="23"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23" t="n"/>
      <c r="F61" s="23" t="n"/>
      <c r="G61" s="23" t="n"/>
      <c r="H61" s="23" t="n"/>
      <c r="I61" s="23" t="n"/>
    </row>
    <row r="62" ht="18" customHeight="1">
      <c r="A62" s="21" t="inlineStr">
        <is>
          <t>Ý nghĩa của bộ này</t>
        </is>
      </c>
      <c r="B62" s="23" t="n"/>
      <c r="C62" s="23" t="n"/>
      <c r="D62" s="22" t="inlineStr">
        <is>
          <t>Chứng minh phân quyền do backend cưỡng chế trên cả đường truy vấn mẫu (Structured Intent) lẫn đường AI sinh SQL (RAG), kể cả với câu tấn công như bỏ qua hướng dẫn hoặc gõ thẳng SQL.</t>
        </is>
      </c>
      <c r="E62" s="23" t="n"/>
      <c r="F62" s="23" t="n"/>
      <c r="G62" s="23" t="n"/>
      <c r="H62" s="23" t="n"/>
      <c r="I62" s="23"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4" t="inlineStr">
        <is>
          <t>Yêu cầu chất lượng (tài liệu mục 1.2)</t>
        </is>
      </c>
      <c r="B1" s="24" t="inlineStr">
        <is>
          <t>Cách kiểm chứng</t>
        </is>
      </c>
      <c r="C1" s="24" t="inlineStr">
        <is>
          <t>Bộ kiểm thử</t>
        </is>
      </c>
      <c r="D1" s="24" t="inlineStr">
        <is>
          <t>Số ca</t>
        </is>
      </c>
      <c r="E1" s="24" t="inlineStr">
        <is>
          <t>Passed</t>
        </is>
      </c>
      <c r="F1" s="24"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7">
      <c r="A7" s="8" t="inlineStr">
        <is>
          <t>Dự báo</t>
        </is>
      </c>
      <c r="B7" s="8" t="inlineStr">
        <is>
          <t>Backtest cuốn chiếu so với phương pháp đơn giản</t>
        </is>
      </c>
      <c r="C7" s="8" t="inlineStr">
        <is>
          <t>Backtest dự báo</t>
        </is>
      </c>
      <c r="D7" s="8" t="inlineStr"/>
      <c r="E7" s="8" t="inlineStr"/>
      <c r="F7" s="8" t="inlineStr">
        <is>
          <t>Chỉ 11 đến 12 gốc dự báo; xem kết luận trong sheet</t>
        </is>
      </c>
    </row>
    <row r="10" ht="20" customHeight="1">
      <c r="A10" s="4" t="inlineStr">
        <is>
          <t>Cách đọc các cột</t>
        </is>
      </c>
      <c r="B10" s="5" t="n"/>
      <c r="C10" s="5" t="n"/>
      <c r="D10" s="5" t="n"/>
      <c r="E10" s="5" t="n"/>
      <c r="F10" s="5" t="n"/>
    </row>
    <row r="11" ht="18" customHeight="1">
      <c r="A11" s="21" t="inlineStr">
        <is>
          <t>Yêu cầu chất lượng</t>
        </is>
      </c>
      <c r="B11" s="22" t="inlineStr">
        <is>
          <t>Các mục tiêu chất lượng trong tài liệu giải pháp: chính xác, bảo mật, truy vết, dễ dùng, hiệu năng.</t>
        </is>
      </c>
      <c r="C11" s="23" t="n"/>
      <c r="D11" s="23" t="n"/>
      <c r="E11" s="23" t="n"/>
      <c r="F11" s="23" t="n"/>
    </row>
    <row r="12" ht="18" customHeight="1">
      <c r="A12" s="21" t="inlineStr">
        <is>
          <t>Cách kiểm chứng</t>
        </is>
      </c>
      <c r="B12" s="22" t="inlineStr">
        <is>
          <t>Việc làm để chứng minh yêu cầu được đáp ứng.</t>
        </is>
      </c>
      <c r="C12" s="23" t="n"/>
      <c r="D12" s="23" t="n"/>
      <c r="E12" s="23" t="n"/>
      <c r="F12" s="23" t="n"/>
    </row>
    <row r="13" ht="18" customHeight="1">
      <c r="A13" s="21" t="inlineStr">
        <is>
          <t>Bộ kiểm thử / Số ca / Passed</t>
        </is>
      </c>
      <c r="B13" s="22" t="inlineStr">
        <is>
          <t>Bộ kiểm thử liên quan, số ca và số ca đạt (tính bằng công thức từ các sheet chi tiết). Ô trống nghĩa là yêu cầu đó chưa có ca kiểm thử riêng.</t>
        </is>
      </c>
      <c r="C13" s="23" t="n"/>
      <c r="D13" s="23" t="n"/>
      <c r="E13" s="23" t="n"/>
      <c r="F13" s="23" t="n"/>
    </row>
    <row r="14" ht="18" customHeight="1">
      <c r="A14" s="21" t="inlineStr">
        <is>
          <t>Ghi chú</t>
        </is>
      </c>
      <c r="B14" s="22" t="inlineStr">
        <is>
          <t>Chỗ còn thiếu hoặc điều cần lưu ý khi đọc kết quả.</t>
        </is>
      </c>
      <c r="C14" s="23" t="n"/>
      <c r="D14" s="23" t="n"/>
      <c r="E14" s="23" t="n"/>
      <c r="F14" s="23" t="n"/>
    </row>
  </sheetData>
  <mergeCells count="4">
    <mergeCell ref="B12:F12"/>
    <mergeCell ref="B11:F11"/>
    <mergeCell ref="B13:F13"/>
    <mergeCell ref="B14:F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4" t="inlineStr">
        <is>
          <t>Người dùng</t>
        </is>
      </c>
      <c r="B1" s="24" t="inlineStr">
        <is>
          <t>Câu hỏi</t>
        </is>
      </c>
      <c r="C1" s="24" t="inlineStr">
        <is>
          <t>HTTP</t>
        </is>
      </c>
      <c r="D1" s="24" t="inlineStr">
        <is>
          <t>Trạng thái</t>
        </is>
      </c>
      <c r="E1" s="24" t="inlineStr">
        <is>
          <t>Thời gian (giây)</t>
        </is>
      </c>
      <c r="F1" s="24" t="inlineStr">
        <is>
          <t>Trả lời được?</t>
        </is>
      </c>
      <c r="G1" s="24" t="inlineStr">
        <is>
          <t>Giây (nếu trả lời được)</t>
        </is>
      </c>
      <c r="H1" s="24" t="inlineStr"/>
      <c r="I1" s="24" t="inlineStr">
        <is>
          <t>Chỉ số</t>
        </is>
      </c>
      <c r="J1" s="24"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6" t="inlineStr">
        <is>
          <t>Số yêu cầu</t>
        </is>
      </c>
      <c r="J2" s="26">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6" t="inlineStr">
        <is>
          <t>Trả lời được</t>
        </is>
      </c>
      <c r="J3" s="26">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6" t="inlineStr">
        <is>
          <t>Tỷ lệ trả lời được</t>
        </is>
      </c>
      <c r="J4" s="27">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6" t="inlineStr">
        <is>
          <t>Dưới 15 giây (trong số trả lời được)</t>
        </is>
      </c>
      <c r="J5" s="26">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6" t="inlineStr">
        <is>
          <t>Tỷ lệ yêu cầu hoàn tất dưới 15 giây</t>
        </is>
      </c>
      <c r="J6" s="27">
        <f>J5/J2</f>
        <v/>
      </c>
    </row>
    <row r="7">
      <c r="A7" s="8" t="n">
        <v>2</v>
      </c>
      <c r="B7" s="8" t="inlineStr">
        <is>
          <t>Doanh thu tháng này</t>
        </is>
      </c>
      <c r="C7" s="8" t="n">
        <v>200</v>
      </c>
      <c r="D7" s="8" t="inlineStr">
        <is>
          <t>ok</t>
        </is>
      </c>
      <c r="E7" s="8" t="n">
        <v>0.35</v>
      </c>
      <c r="F7" s="8">
        <f>IF(OR(D7="ok",D7="no_data",D7="needs_clarification"),"Có","Không")</f>
        <v/>
      </c>
      <c r="G7" s="8">
        <f>IF(F7="Có",E7,"")</f>
        <v/>
      </c>
      <c r="I7" s="26" t="inlineStr">
        <is>
          <t>p50 thời gian của câu trả lời được (giây)</t>
        </is>
      </c>
      <c r="J7" s="28">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6" t="inlineStr">
        <is>
          <t>Thời gian lớn nhất (giây)</t>
        </is>
      </c>
      <c r="J8" s="28">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29"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29"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119"/>
  <sheetViews>
    <sheetView workbookViewId="0">
      <pane ySplit="1" topLeftCell="A2" activePane="bottomLeft" state="frozen"/>
      <selection pane="bottomLeft" activeCell="A1" sqref="A1"/>
    </sheetView>
  </sheetViews>
  <sheetFormatPr baseColWidth="8" defaultRowHeight="15"/>
  <cols>
    <col width="20" customWidth="1" min="1" max="1"/>
    <col width="18" customWidth="1" min="2" max="2"/>
    <col width="12" customWidth="1" min="3" max="3"/>
    <col width="16" customWidth="1" min="4" max="4"/>
    <col width="16" customWidth="1" min="5" max="5"/>
    <col width="16" customWidth="1" min="6" max="6"/>
    <col width="16" customWidth="1" min="7" max="7"/>
    <col width="16" customWidth="1" min="8" max="8"/>
    <col width="18" customWidth="1" min="9" max="9"/>
    <col width="16" customWidth="1" min="10" max="10"/>
    <col width="14" customWidth="1" min="11" max="11"/>
    <col width="20" customWidth="1" min="13" max="13"/>
    <col width="10" customWidth="1" min="14" max="14"/>
    <col width="10" customWidth="1" min="15" max="15"/>
    <col width="12" customWidth="1" min="16" max="16"/>
    <col width="12" customWidth="1" min="17" max="17"/>
    <col width="14" customWidth="1" min="18" max="18"/>
    <col width="14" customWidth="1" min="19" max="19"/>
    <col width="14" customWidth="1" min="20" max="20"/>
  </cols>
  <sheetData>
    <row r="1">
      <c r="A1" s="24" t="inlineStr">
        <is>
          <t>Chỉ số</t>
        </is>
      </c>
      <c r="B1" s="24" t="inlineStr">
        <is>
          <t>Gốc dự báo (tháng cuối của lịch sử)</t>
        </is>
      </c>
      <c r="C1" s="24" t="inlineStr">
        <is>
          <t>Chân trời (tháng)</t>
        </is>
      </c>
      <c r="D1" s="24" t="inlineStr">
        <is>
          <t>Thực tế</t>
        </is>
      </c>
      <c r="E1" s="24" t="inlineStr">
        <is>
          <t>ETS (điểm)</t>
        </is>
      </c>
      <c r="F1" s="24" t="inlineStr">
        <is>
          <t>ETS cận dưới 95%</t>
        </is>
      </c>
      <c r="G1" s="24" t="inlineStr">
        <is>
          <t>ETS cận trên 95%</t>
        </is>
      </c>
      <c r="H1" s="24" t="inlineStr">
        <is>
          <t>Naive (tháng trước)</t>
        </is>
      </c>
      <c r="I1" s="24" t="inlineStr">
        <is>
          <t>Seasonal naive (cùng tháng năm trước)</t>
        </is>
      </c>
      <c r="J1" s="24" t="inlineStr">
        <is>
          <t>Trung bình 3 tháng</t>
        </is>
      </c>
      <c r="K1" s="24" t="inlineStr">
        <is>
          <t>Trong khoảng 95%?</t>
        </is>
      </c>
      <c r="M1" s="2" t="inlineStr">
        <is>
          <t>Tóm tắt theo chân trời (công thức từ dữ liệu bên trái)</t>
        </is>
      </c>
    </row>
    <row r="2">
      <c r="A2" s="8" t="inlineStr">
        <is>
          <t>revenue</t>
        </is>
      </c>
      <c r="B2" s="8" t="inlineStr">
        <is>
          <t>2024-04-01</t>
        </is>
      </c>
      <c r="C2" s="8" t="n">
        <v>1</v>
      </c>
      <c r="D2" s="30" t="n">
        <v>3258341.1307</v>
      </c>
      <c r="E2" s="30" t="n">
        <v>2663850.489914795</v>
      </c>
      <c r="F2" s="30" t="n">
        <v>1027372.366058926</v>
      </c>
      <c r="G2" s="30" t="n">
        <v>4300328.613770664</v>
      </c>
      <c r="H2" s="30" t="n">
        <v>2533057.4108</v>
      </c>
      <c r="I2" s="30" t="n">
        <v>3074602.8138</v>
      </c>
      <c r="J2" s="30" t="n">
        <v>2761118.351966667</v>
      </c>
      <c r="K2" s="8">
        <f>IF(AND(D2&gt;=F2,D2&lt;=G2),1,0)</f>
        <v/>
      </c>
      <c r="M2" s="31" t="inlineStr">
        <is>
          <t>Chỉ số</t>
        </is>
      </c>
      <c r="N2" s="31" t="inlineStr">
        <is>
          <t>Chân trời</t>
        </is>
      </c>
      <c r="O2" s="31" t="inlineStr">
        <is>
          <t>Số mẫu</t>
        </is>
      </c>
      <c r="P2" s="31" t="inlineStr">
        <is>
          <t>WAPE ETS</t>
        </is>
      </c>
      <c r="Q2" s="31" t="inlineStr">
        <is>
          <t>WAPE Naive</t>
        </is>
      </c>
      <c r="R2" s="31" t="inlineStr">
        <is>
          <t>WAPE Seasonal naive</t>
        </is>
      </c>
      <c r="S2" s="31" t="inlineStr">
        <is>
          <t>WAPE TB 3 tháng</t>
        </is>
      </c>
      <c r="T2" s="31" t="inlineStr">
        <is>
          <t>Phủ khoảng 95%</t>
        </is>
      </c>
    </row>
    <row r="3">
      <c r="A3" s="8" t="inlineStr">
        <is>
          <t>revenue</t>
        </is>
      </c>
      <c r="B3" s="8" t="inlineStr">
        <is>
          <t>2024-04-01</t>
        </is>
      </c>
      <c r="C3" s="8" t="n">
        <v>2</v>
      </c>
      <c r="D3" s="30" t="n">
        <v>5063798.3819</v>
      </c>
      <c r="E3" s="30" t="n">
        <v>2663850.489914795</v>
      </c>
      <c r="F3" s="30" t="n">
        <v>965312.3275167539</v>
      </c>
      <c r="G3" s="30" t="n">
        <v>4362388.652312836</v>
      </c>
      <c r="H3" s="30" t="n">
        <v>2533057.4108</v>
      </c>
      <c r="I3" s="30" t="n">
        <v>4099354.3572</v>
      </c>
      <c r="J3" s="30" t="n">
        <v>2761118.351966667</v>
      </c>
      <c r="K3" s="8">
        <f>IF(AND(D3&gt;=F3,D3&lt;=G3),1,0)</f>
        <v/>
      </c>
      <c r="M3" s="26" t="inlineStr">
        <is>
          <t>revenue</t>
        </is>
      </c>
      <c r="N3" s="26" t="n">
        <v>1</v>
      </c>
      <c r="O3" s="26">
        <f>SUMPRODUCT(($A$2:$A$119="revenue")*($C$2:$C$119=1))</f>
        <v/>
      </c>
      <c r="P3" s="27">
        <f>SUMPRODUCT(($A$2:$A$119="revenue")*($C$2:$C$119=1)*ABS($D$2:$D$119-$E$2:$E$119))/SUMPRODUCT(($A$2:$A$119="revenue")*($C$2:$C$119=1)*$D$2:$D$119)</f>
        <v/>
      </c>
      <c r="Q3" s="27">
        <f>SUMPRODUCT(($A$2:$A$119="revenue")*($C$2:$C$119=1)*ABS($D$2:$D$119-$H$2:$H$119))/SUMPRODUCT(($A$2:$A$119="revenue")*($C$2:$C$119=1)*$D$2:$D$119)</f>
        <v/>
      </c>
      <c r="R3" s="27">
        <f>SUMPRODUCT(($A$2:$A$119="revenue")*($C$2:$C$119=1)*ABS($D$2:$D$119-$I$2:$I$119))/SUMPRODUCT(($A$2:$A$119="revenue")*($C$2:$C$119=1)*$D$2:$D$119)</f>
        <v/>
      </c>
      <c r="S3" s="27">
        <f>SUMPRODUCT(($A$2:$A$119="revenue")*($C$2:$C$119=1)*ABS($D$2:$D$119-$J$2:$J$119))/SUMPRODUCT(($A$2:$A$119="revenue")*($C$2:$C$119=1)*$D$2:$D$119)</f>
        <v/>
      </c>
      <c r="T3" s="32">
        <f>SUMPRODUCT(($A$2:$A$119="revenue")*($C$2:$C$119=1)*$K$2:$K$119)/O3</f>
        <v/>
      </c>
    </row>
    <row r="4">
      <c r="A4" s="8" t="inlineStr">
        <is>
          <t>revenue</t>
        </is>
      </c>
      <c r="B4" s="8" t="inlineStr">
        <is>
          <t>2024-04-01</t>
        </is>
      </c>
      <c r="C4" s="8" t="n">
        <v>3</v>
      </c>
      <c r="D4" s="30" t="n">
        <v>4918580.1886</v>
      </c>
      <c r="E4" s="30" t="n">
        <v>2663850.489914795</v>
      </c>
      <c r="F4" s="30" t="n">
        <v>905441.2291378269</v>
      </c>
      <c r="G4" s="30" t="n">
        <v>4422259.750691763</v>
      </c>
      <c r="H4" s="30" t="n">
        <v>2533057.4108</v>
      </c>
      <c r="I4" s="30" t="n">
        <v>3417953.8699</v>
      </c>
      <c r="J4" s="30" t="n">
        <v>2761118.351966667</v>
      </c>
      <c r="K4" s="8">
        <f>IF(AND(D4&gt;=F4,D4&lt;=G4),1,0)</f>
        <v/>
      </c>
      <c r="M4" s="26" t="inlineStr">
        <is>
          <t>revenue</t>
        </is>
      </c>
      <c r="N4" s="26" t="n">
        <v>2</v>
      </c>
      <c r="O4" s="26">
        <f>SUMPRODUCT(($A$2:$A$119="revenue")*($C$2:$C$119=2))</f>
        <v/>
      </c>
      <c r="P4" s="27">
        <f>SUMPRODUCT(($A$2:$A$119="revenue")*($C$2:$C$119=2)*ABS($D$2:$D$119-$E$2:$E$119))/SUMPRODUCT(($A$2:$A$119="revenue")*($C$2:$C$119=2)*$D$2:$D$119)</f>
        <v/>
      </c>
      <c r="Q4" s="27">
        <f>SUMPRODUCT(($A$2:$A$119="revenue")*($C$2:$C$119=2)*ABS($D$2:$D$119-$H$2:$H$119))/SUMPRODUCT(($A$2:$A$119="revenue")*($C$2:$C$119=2)*$D$2:$D$119)</f>
        <v/>
      </c>
      <c r="R4" s="27">
        <f>SUMPRODUCT(($A$2:$A$119="revenue")*($C$2:$C$119=2)*ABS($D$2:$D$119-$I$2:$I$119))/SUMPRODUCT(($A$2:$A$119="revenue")*($C$2:$C$119=2)*$D$2:$D$119)</f>
        <v/>
      </c>
      <c r="S4" s="27">
        <f>SUMPRODUCT(($A$2:$A$119="revenue")*($C$2:$C$119=2)*ABS($D$2:$D$119-$J$2:$J$119))/SUMPRODUCT(($A$2:$A$119="revenue")*($C$2:$C$119=2)*$D$2:$D$119)</f>
        <v/>
      </c>
      <c r="T4" s="32">
        <f>SUMPRODUCT(($A$2:$A$119="revenue")*($C$2:$C$119=2)*$K$2:$K$119)/O4</f>
        <v/>
      </c>
    </row>
    <row r="5">
      <c r="A5" s="8" t="inlineStr">
        <is>
          <t>revenue</t>
        </is>
      </c>
      <c r="B5" s="8" t="inlineStr">
        <is>
          <t>2024-04-01</t>
        </is>
      </c>
      <c r="C5" s="8" t="n">
        <v>4</v>
      </c>
      <c r="D5" s="30" t="n">
        <v>3325296.0977</v>
      </c>
      <c r="E5" s="30" t="n">
        <v>2663850.489914795</v>
      </c>
      <c r="F5" s="30" t="n">
        <v>847542.5954073984</v>
      </c>
      <c r="G5" s="30" t="n">
        <v>4480158.384422191</v>
      </c>
      <c r="H5" s="30" t="n">
        <v>2533057.4108</v>
      </c>
      <c r="I5" s="30" t="n">
        <v>2175637.218</v>
      </c>
      <c r="J5" s="30" t="n">
        <v>2761118.351966667</v>
      </c>
      <c r="K5" s="8">
        <f>IF(AND(D5&gt;=F5,D5&lt;=G5),1,0)</f>
        <v/>
      </c>
      <c r="M5" s="26" t="inlineStr">
        <is>
          <t>revenue</t>
        </is>
      </c>
      <c r="N5" s="26" t="n">
        <v>3</v>
      </c>
      <c r="O5" s="26">
        <f>SUMPRODUCT(($A$2:$A$119="revenue")*($C$2:$C$119=3))</f>
        <v/>
      </c>
      <c r="P5" s="27">
        <f>SUMPRODUCT(($A$2:$A$119="revenue")*($C$2:$C$119=3)*ABS($D$2:$D$119-$E$2:$E$119))/SUMPRODUCT(($A$2:$A$119="revenue")*($C$2:$C$119=3)*$D$2:$D$119)</f>
        <v/>
      </c>
      <c r="Q5" s="27">
        <f>SUMPRODUCT(($A$2:$A$119="revenue")*($C$2:$C$119=3)*ABS($D$2:$D$119-$H$2:$H$119))/SUMPRODUCT(($A$2:$A$119="revenue")*($C$2:$C$119=3)*$D$2:$D$119)</f>
        <v/>
      </c>
      <c r="R5" s="27">
        <f>SUMPRODUCT(($A$2:$A$119="revenue")*($C$2:$C$119=3)*ABS($D$2:$D$119-$I$2:$I$119))/SUMPRODUCT(($A$2:$A$119="revenue")*($C$2:$C$119=3)*$D$2:$D$119)</f>
        <v/>
      </c>
      <c r="S5" s="27">
        <f>SUMPRODUCT(($A$2:$A$119="revenue")*($C$2:$C$119=3)*ABS($D$2:$D$119-$J$2:$J$119))/SUMPRODUCT(($A$2:$A$119="revenue")*($C$2:$C$119=3)*$D$2:$D$119)</f>
        <v/>
      </c>
      <c r="T5" s="32">
        <f>SUMPRODUCT(($A$2:$A$119="revenue")*($C$2:$C$119=3)*$K$2:$K$119)/O5</f>
        <v/>
      </c>
    </row>
    <row r="6">
      <c r="A6" s="8" t="inlineStr">
        <is>
          <t>revenue</t>
        </is>
      </c>
      <c r="B6" s="8" t="inlineStr">
        <is>
          <t>2024-04-01</t>
        </is>
      </c>
      <c r="C6" s="8" t="n">
        <v>5</v>
      </c>
      <c r="D6" s="30" t="n">
        <v>4539828.9954</v>
      </c>
      <c r="E6" s="30" t="n">
        <v>2663850.489914795</v>
      </c>
      <c r="F6" s="30" t="n">
        <v>791433.4405068427</v>
      </c>
      <c r="G6" s="30" t="n">
        <v>4536267.539322747</v>
      </c>
      <c r="H6" s="30" t="n">
        <v>2533057.4108</v>
      </c>
      <c r="I6" s="30" t="n">
        <v>3454151.9405</v>
      </c>
      <c r="J6" s="30" t="n">
        <v>2761118.351966667</v>
      </c>
      <c r="K6" s="8">
        <f>IF(AND(D6&gt;=F6,D6&lt;=G6),1,0)</f>
        <v/>
      </c>
      <c r="M6" s="26" t="inlineStr">
        <is>
          <t>revenue</t>
        </is>
      </c>
      <c r="N6" s="26" t="n">
        <v>4</v>
      </c>
      <c r="O6" s="26">
        <f>SUMPRODUCT(($A$2:$A$119="revenue")*($C$2:$C$119=4))</f>
        <v/>
      </c>
      <c r="P6" s="27">
        <f>SUMPRODUCT(($A$2:$A$119="revenue")*($C$2:$C$119=4)*ABS($D$2:$D$119-$E$2:$E$119))/SUMPRODUCT(($A$2:$A$119="revenue")*($C$2:$C$119=4)*$D$2:$D$119)</f>
        <v/>
      </c>
      <c r="Q6" s="27">
        <f>SUMPRODUCT(($A$2:$A$119="revenue")*($C$2:$C$119=4)*ABS($D$2:$D$119-$H$2:$H$119))/SUMPRODUCT(($A$2:$A$119="revenue")*($C$2:$C$119=4)*$D$2:$D$119)</f>
        <v/>
      </c>
      <c r="R6" s="27">
        <f>SUMPRODUCT(($A$2:$A$119="revenue")*($C$2:$C$119=4)*ABS($D$2:$D$119-$I$2:$I$119))/SUMPRODUCT(($A$2:$A$119="revenue")*($C$2:$C$119=4)*$D$2:$D$119)</f>
        <v/>
      </c>
      <c r="S6" s="27">
        <f>SUMPRODUCT(($A$2:$A$119="revenue")*($C$2:$C$119=4)*ABS($D$2:$D$119-$J$2:$J$119))/SUMPRODUCT(($A$2:$A$119="revenue")*($C$2:$C$119=4)*$D$2:$D$119)</f>
        <v/>
      </c>
      <c r="T6" s="32">
        <f>SUMPRODUCT(($A$2:$A$119="revenue")*($C$2:$C$119=4)*$K$2:$K$119)/O6</f>
        <v/>
      </c>
    </row>
    <row r="7">
      <c r="A7" s="8" t="inlineStr">
        <is>
          <t>revenue</t>
        </is>
      </c>
      <c r="B7" s="8" t="inlineStr">
        <is>
          <t>2024-04-01</t>
        </is>
      </c>
      <c r="C7" s="8" t="n">
        <v>6</v>
      </c>
      <c r="D7" s="30" t="n">
        <v>4820725.3298</v>
      </c>
      <c r="E7" s="30" t="n">
        <v>2663850.489914795</v>
      </c>
      <c r="F7" s="30" t="n">
        <v>736957.4347149818</v>
      </c>
      <c r="G7" s="30" t="n">
        <v>4590743.545114608</v>
      </c>
      <c r="H7" s="30" t="n">
        <v>2533057.4108</v>
      </c>
      <c r="I7" s="30" t="n">
        <v>2544091.1056</v>
      </c>
      <c r="J7" s="30" t="n">
        <v>2761118.351966667</v>
      </c>
      <c r="K7" s="8">
        <f>IF(AND(D7&gt;=F7,D7&lt;=G7),1,0)</f>
        <v/>
      </c>
      <c r="M7" s="26" t="inlineStr">
        <is>
          <t>revenue</t>
        </is>
      </c>
      <c r="N7" s="26" t="n">
        <v>5</v>
      </c>
      <c r="O7" s="26">
        <f>SUMPRODUCT(($A$2:$A$119="revenue")*($C$2:$C$119=5))</f>
        <v/>
      </c>
      <c r="P7" s="27">
        <f>SUMPRODUCT(($A$2:$A$119="revenue")*($C$2:$C$119=5)*ABS($D$2:$D$119-$E$2:$E$119))/SUMPRODUCT(($A$2:$A$119="revenue")*($C$2:$C$119=5)*$D$2:$D$119)</f>
        <v/>
      </c>
      <c r="Q7" s="27">
        <f>SUMPRODUCT(($A$2:$A$119="revenue")*($C$2:$C$119=5)*ABS($D$2:$D$119-$H$2:$H$119))/SUMPRODUCT(($A$2:$A$119="revenue")*($C$2:$C$119=5)*$D$2:$D$119)</f>
        <v/>
      </c>
      <c r="R7" s="27">
        <f>SUMPRODUCT(($A$2:$A$119="revenue")*($C$2:$C$119=5)*ABS($D$2:$D$119-$I$2:$I$119))/SUMPRODUCT(($A$2:$A$119="revenue")*($C$2:$C$119=5)*$D$2:$D$119)</f>
        <v/>
      </c>
      <c r="S7" s="27">
        <f>SUMPRODUCT(($A$2:$A$119="revenue")*($C$2:$C$119=5)*ABS($D$2:$D$119-$J$2:$J$119))/SUMPRODUCT(($A$2:$A$119="revenue")*($C$2:$C$119=5)*$D$2:$D$119)</f>
        <v/>
      </c>
      <c r="T7" s="32">
        <f>SUMPRODUCT(($A$2:$A$119="revenue")*($C$2:$C$119=5)*$K$2:$K$119)/O7</f>
        <v/>
      </c>
    </row>
    <row r="8">
      <c r="A8" s="8" t="inlineStr">
        <is>
          <t>revenue</t>
        </is>
      </c>
      <c r="B8" s="8" t="inlineStr">
        <is>
          <t>2024-05-01</t>
        </is>
      </c>
      <c r="C8" s="8" t="n">
        <v>1</v>
      </c>
      <c r="D8" s="30" t="n">
        <v>5063798.3819</v>
      </c>
      <c r="E8" s="30" t="n">
        <v>2832068.400341173</v>
      </c>
      <c r="F8" s="30" t="n">
        <v>1214057.510161934</v>
      </c>
      <c r="G8" s="30" t="n">
        <v>4450079.290520412</v>
      </c>
      <c r="H8" s="30" t="n">
        <v>3258341.1307</v>
      </c>
      <c r="I8" s="30" t="n">
        <v>4099354.3572</v>
      </c>
      <c r="J8" s="30" t="n">
        <v>3066145.3177</v>
      </c>
      <c r="K8" s="8">
        <f>IF(AND(D8&gt;=F8,D8&lt;=G8),1,0)</f>
        <v/>
      </c>
      <c r="M8" s="26" t="inlineStr">
        <is>
          <t>revenue</t>
        </is>
      </c>
      <c r="N8" s="26" t="n">
        <v>6</v>
      </c>
      <c r="O8" s="26">
        <f>SUMPRODUCT(($A$2:$A$119="revenue")*($C$2:$C$119=6))</f>
        <v/>
      </c>
      <c r="P8" s="27">
        <f>SUMPRODUCT(($A$2:$A$119="revenue")*($C$2:$C$119=6)*ABS($D$2:$D$119-$E$2:$E$119))/SUMPRODUCT(($A$2:$A$119="revenue")*($C$2:$C$119=6)*$D$2:$D$119)</f>
        <v/>
      </c>
      <c r="Q8" s="27">
        <f>SUMPRODUCT(($A$2:$A$119="revenue")*($C$2:$C$119=6)*ABS($D$2:$D$119-$H$2:$H$119))/SUMPRODUCT(($A$2:$A$119="revenue")*($C$2:$C$119=6)*$D$2:$D$119)</f>
        <v/>
      </c>
      <c r="R8" s="27">
        <f>SUMPRODUCT(($A$2:$A$119="revenue")*($C$2:$C$119=6)*ABS($D$2:$D$119-$I$2:$I$119))/SUMPRODUCT(($A$2:$A$119="revenue")*($C$2:$C$119=6)*$D$2:$D$119)</f>
        <v/>
      </c>
      <c r="S8" s="27">
        <f>SUMPRODUCT(($A$2:$A$119="revenue")*($C$2:$C$119=6)*ABS($D$2:$D$119-$J$2:$J$119))/SUMPRODUCT(($A$2:$A$119="revenue")*($C$2:$C$119=6)*$D$2:$D$119)</f>
        <v/>
      </c>
      <c r="T8" s="32">
        <f>SUMPRODUCT(($A$2:$A$119="revenue")*($C$2:$C$119=6)*$K$2:$K$119)/O8</f>
        <v/>
      </c>
    </row>
    <row r="9">
      <c r="A9" s="8" t="inlineStr">
        <is>
          <t>revenue</t>
        </is>
      </c>
      <c r="B9" s="8" t="inlineStr">
        <is>
          <t>2024-05-01</t>
        </is>
      </c>
      <c r="C9" s="8" t="n">
        <v>2</v>
      </c>
      <c r="D9" s="30" t="n">
        <v>4918580.1886</v>
      </c>
      <c r="E9" s="30" t="n">
        <v>2832068.400341173</v>
      </c>
      <c r="F9" s="30" t="n">
        <v>1150952.749530941</v>
      </c>
      <c r="G9" s="30" t="n">
        <v>4513184.051151405</v>
      </c>
      <c r="H9" s="30" t="n">
        <v>3258341.1307</v>
      </c>
      <c r="I9" s="30" t="n">
        <v>3417953.8699</v>
      </c>
      <c r="J9" s="30" t="n">
        <v>3066145.3177</v>
      </c>
      <c r="K9" s="8">
        <f>IF(AND(D9&gt;=F9,D9&lt;=G9),1,0)</f>
        <v/>
      </c>
      <c r="M9" s="26" t="inlineStr">
        <is>
          <t>production_output</t>
        </is>
      </c>
      <c r="N9" s="26" t="n">
        <v>1</v>
      </c>
      <c r="O9" s="26">
        <f>SUMPRODUCT(($A$2:$A$119="production_output")*($C$2:$C$119=1))</f>
        <v/>
      </c>
      <c r="P9" s="27">
        <f>SUMPRODUCT(($A$2:$A$119="production_output")*($C$2:$C$119=1)*ABS($D$2:$D$119-$E$2:$E$119))/SUMPRODUCT(($A$2:$A$119="production_output")*($C$2:$C$119=1)*$D$2:$D$119)</f>
        <v/>
      </c>
      <c r="Q9" s="27">
        <f>SUMPRODUCT(($A$2:$A$119="production_output")*($C$2:$C$119=1)*ABS($D$2:$D$119-$H$2:$H$119))/SUMPRODUCT(($A$2:$A$119="production_output")*($C$2:$C$119=1)*$D$2:$D$119)</f>
        <v/>
      </c>
      <c r="R9" s="27">
        <f>SUMPRODUCT(($A$2:$A$119="production_output")*($C$2:$C$119=1)*ABS($D$2:$D$119-$I$2:$I$119))/SUMPRODUCT(($A$2:$A$119="production_output")*($C$2:$C$119=1)*$D$2:$D$119)</f>
        <v/>
      </c>
      <c r="S9" s="27">
        <f>SUMPRODUCT(($A$2:$A$119="production_output")*($C$2:$C$119=1)*ABS($D$2:$D$119-$J$2:$J$119))/SUMPRODUCT(($A$2:$A$119="production_output")*($C$2:$C$119=1)*$D$2:$D$119)</f>
        <v/>
      </c>
      <c r="T9" s="32">
        <f>SUMPRODUCT(($A$2:$A$119="production_output")*($C$2:$C$119=1)*$K$2:$K$119)/O9</f>
        <v/>
      </c>
    </row>
    <row r="10">
      <c r="A10" s="8" t="inlineStr">
        <is>
          <t>revenue</t>
        </is>
      </c>
      <c r="B10" s="8" t="inlineStr">
        <is>
          <t>2024-05-01</t>
        </is>
      </c>
      <c r="C10" s="8" t="n">
        <v>3</v>
      </c>
      <c r="D10" s="30" t="n">
        <v>3325296.0977</v>
      </c>
      <c r="E10" s="30" t="n">
        <v>2832068.400341173</v>
      </c>
      <c r="F10" s="30" t="n">
        <v>1090132.574296021</v>
      </c>
      <c r="G10" s="30" t="n">
        <v>4574004.226386325</v>
      </c>
      <c r="H10" s="30" t="n">
        <v>3258341.1307</v>
      </c>
      <c r="I10" s="30" t="n">
        <v>2175637.218</v>
      </c>
      <c r="J10" s="30" t="n">
        <v>3066145.3177</v>
      </c>
      <c r="K10" s="8">
        <f>IF(AND(D10&gt;=F10,D10&lt;=G10),1,0)</f>
        <v/>
      </c>
      <c r="M10" s="26" t="inlineStr">
        <is>
          <t>production_output</t>
        </is>
      </c>
      <c r="N10" s="26" t="n">
        <v>2</v>
      </c>
      <c r="O10" s="26">
        <f>SUMPRODUCT(($A$2:$A$119="production_output")*($C$2:$C$119=2))</f>
        <v/>
      </c>
      <c r="P10" s="27">
        <f>SUMPRODUCT(($A$2:$A$119="production_output")*($C$2:$C$119=2)*ABS($D$2:$D$119-$E$2:$E$119))/SUMPRODUCT(($A$2:$A$119="production_output")*($C$2:$C$119=2)*$D$2:$D$119)</f>
        <v/>
      </c>
      <c r="Q10" s="27">
        <f>SUMPRODUCT(($A$2:$A$119="production_output")*($C$2:$C$119=2)*ABS($D$2:$D$119-$H$2:$H$119))/SUMPRODUCT(($A$2:$A$119="production_output")*($C$2:$C$119=2)*$D$2:$D$119)</f>
        <v/>
      </c>
      <c r="R10" s="27">
        <f>SUMPRODUCT(($A$2:$A$119="production_output")*($C$2:$C$119=2)*ABS($D$2:$D$119-$I$2:$I$119))/SUMPRODUCT(($A$2:$A$119="production_output")*($C$2:$C$119=2)*$D$2:$D$119)</f>
        <v/>
      </c>
      <c r="S10" s="27">
        <f>SUMPRODUCT(($A$2:$A$119="production_output")*($C$2:$C$119=2)*ABS($D$2:$D$119-$J$2:$J$119))/SUMPRODUCT(($A$2:$A$119="production_output")*($C$2:$C$119=2)*$D$2:$D$119)</f>
        <v/>
      </c>
      <c r="T10" s="32">
        <f>SUMPRODUCT(($A$2:$A$119="production_output")*($C$2:$C$119=2)*$K$2:$K$119)/O10</f>
        <v/>
      </c>
    </row>
    <row r="11">
      <c r="A11" s="8" t="inlineStr">
        <is>
          <t>revenue</t>
        </is>
      </c>
      <c r="B11" s="8" t="inlineStr">
        <is>
          <t>2024-05-01</t>
        </is>
      </c>
      <c r="C11" s="8" t="n">
        <v>4</v>
      </c>
      <c r="D11" s="30" t="n">
        <v>4539828.9954</v>
      </c>
      <c r="E11" s="30" t="n">
        <v>2832068.400341173</v>
      </c>
      <c r="F11" s="30" t="n">
        <v>1031365.478502008</v>
      </c>
      <c r="G11" s="30" t="n">
        <v>4632771.322180338</v>
      </c>
      <c r="H11" s="30" t="n">
        <v>3258341.1307</v>
      </c>
      <c r="I11" s="30" t="n">
        <v>3454151.9405</v>
      </c>
      <c r="J11" s="30" t="n">
        <v>3066145.3177</v>
      </c>
      <c r="K11" s="8">
        <f>IF(AND(D11&gt;=F11,D11&lt;=G11),1,0)</f>
        <v/>
      </c>
      <c r="M11" s="26" t="inlineStr">
        <is>
          <t>production_output</t>
        </is>
      </c>
      <c r="N11" s="26" t="n">
        <v>3</v>
      </c>
      <c r="O11" s="26">
        <f>SUMPRODUCT(($A$2:$A$119="production_output")*($C$2:$C$119=3))</f>
        <v/>
      </c>
      <c r="P11" s="27">
        <f>SUMPRODUCT(($A$2:$A$119="production_output")*($C$2:$C$119=3)*ABS($D$2:$D$119-$E$2:$E$119))/SUMPRODUCT(($A$2:$A$119="production_output")*($C$2:$C$119=3)*$D$2:$D$119)</f>
        <v/>
      </c>
      <c r="Q11" s="27">
        <f>SUMPRODUCT(($A$2:$A$119="production_output")*($C$2:$C$119=3)*ABS($D$2:$D$119-$H$2:$H$119))/SUMPRODUCT(($A$2:$A$119="production_output")*($C$2:$C$119=3)*$D$2:$D$119)</f>
        <v/>
      </c>
      <c r="R11" s="27">
        <f>SUMPRODUCT(($A$2:$A$119="production_output")*($C$2:$C$119=3)*ABS($D$2:$D$119-$I$2:$I$119))/SUMPRODUCT(($A$2:$A$119="production_output")*($C$2:$C$119=3)*$D$2:$D$119)</f>
        <v/>
      </c>
      <c r="S11" s="27">
        <f>SUMPRODUCT(($A$2:$A$119="production_output")*($C$2:$C$119=3)*ABS($D$2:$D$119-$J$2:$J$119))/SUMPRODUCT(($A$2:$A$119="production_output")*($C$2:$C$119=3)*$D$2:$D$119)</f>
        <v/>
      </c>
      <c r="T11" s="32">
        <f>SUMPRODUCT(($A$2:$A$119="production_output")*($C$2:$C$119=3)*$K$2:$K$119)/O11</f>
        <v/>
      </c>
    </row>
    <row r="12">
      <c r="A12" s="8" t="inlineStr">
        <is>
          <t>revenue</t>
        </is>
      </c>
      <c r="B12" s="8" t="inlineStr">
        <is>
          <t>2024-05-01</t>
        </is>
      </c>
      <c r="C12" s="8" t="n">
        <v>5</v>
      </c>
      <c r="D12" s="30" t="n">
        <v>4820725.3298</v>
      </c>
      <c r="E12" s="30" t="n">
        <v>2832068.400341173</v>
      </c>
      <c r="F12" s="30" t="n">
        <v>974456.5992964543</v>
      </c>
      <c r="G12" s="30" t="n">
        <v>4689680.201385892</v>
      </c>
      <c r="H12" s="30" t="n">
        <v>3258341.1307</v>
      </c>
      <c r="I12" s="30" t="n">
        <v>2544091.1056</v>
      </c>
      <c r="J12" s="30" t="n">
        <v>3066145.3177</v>
      </c>
      <c r="K12" s="8">
        <f>IF(AND(D12&gt;=F12,D12&lt;=G12),1,0)</f>
        <v/>
      </c>
      <c r="M12" s="26" t="inlineStr">
        <is>
          <t>production_output</t>
        </is>
      </c>
      <c r="N12" s="26" t="n">
        <v>4</v>
      </c>
      <c r="O12" s="26">
        <f>SUMPRODUCT(($A$2:$A$119="production_output")*($C$2:$C$119=4))</f>
        <v/>
      </c>
      <c r="P12" s="27">
        <f>SUMPRODUCT(($A$2:$A$119="production_output")*($C$2:$C$119=4)*ABS($D$2:$D$119-$E$2:$E$119))/SUMPRODUCT(($A$2:$A$119="production_output")*($C$2:$C$119=4)*$D$2:$D$119)</f>
        <v/>
      </c>
      <c r="Q12" s="27">
        <f>SUMPRODUCT(($A$2:$A$119="production_output")*($C$2:$C$119=4)*ABS($D$2:$D$119-$H$2:$H$119))/SUMPRODUCT(($A$2:$A$119="production_output")*($C$2:$C$119=4)*$D$2:$D$119)</f>
        <v/>
      </c>
      <c r="R12" s="27">
        <f>SUMPRODUCT(($A$2:$A$119="production_output")*($C$2:$C$119=4)*ABS($D$2:$D$119-$I$2:$I$119))/SUMPRODUCT(($A$2:$A$119="production_output")*($C$2:$C$119=4)*$D$2:$D$119)</f>
        <v/>
      </c>
      <c r="S12" s="27">
        <f>SUMPRODUCT(($A$2:$A$119="production_output")*($C$2:$C$119=4)*ABS($D$2:$D$119-$J$2:$J$119))/SUMPRODUCT(($A$2:$A$119="production_output")*($C$2:$C$119=4)*$D$2:$D$119)</f>
        <v/>
      </c>
      <c r="T12" s="32">
        <f>SUMPRODUCT(($A$2:$A$119="production_output")*($C$2:$C$119=4)*$K$2:$K$119)/O12</f>
        <v/>
      </c>
    </row>
    <row r="13">
      <c r="A13" s="8" t="inlineStr">
        <is>
          <t>revenue</t>
        </is>
      </c>
      <c r="B13" s="8" t="inlineStr">
        <is>
          <t>2024-05-01</t>
        </is>
      </c>
      <c r="C13" s="8" t="n">
        <v>6</v>
      </c>
      <c r="D13" s="30" t="n">
        <v>3291238.2857</v>
      </c>
      <c r="E13" s="30" t="n">
        <v>2832068.400341173</v>
      </c>
      <c r="F13" s="30" t="n">
        <v>919240.0771398721</v>
      </c>
      <c r="G13" s="30" t="n">
        <v>4744896.723542474</v>
      </c>
      <c r="H13" s="30" t="n">
        <v>3258341.1307</v>
      </c>
      <c r="I13" s="30" t="n">
        <v>1872701.9762</v>
      </c>
      <c r="J13" s="30" t="n">
        <v>3066145.3177</v>
      </c>
      <c r="K13" s="8">
        <f>IF(AND(D13&gt;=F13,D13&lt;=G13),1,0)</f>
        <v/>
      </c>
      <c r="M13" s="26" t="inlineStr">
        <is>
          <t>production_output</t>
        </is>
      </c>
      <c r="N13" s="26" t="n">
        <v>5</v>
      </c>
      <c r="O13" s="26">
        <f>SUMPRODUCT(($A$2:$A$119="production_output")*($C$2:$C$119=5))</f>
        <v/>
      </c>
      <c r="P13" s="27">
        <f>SUMPRODUCT(($A$2:$A$119="production_output")*($C$2:$C$119=5)*ABS($D$2:$D$119-$E$2:$E$119))/SUMPRODUCT(($A$2:$A$119="production_output")*($C$2:$C$119=5)*$D$2:$D$119)</f>
        <v/>
      </c>
      <c r="Q13" s="27">
        <f>SUMPRODUCT(($A$2:$A$119="production_output")*($C$2:$C$119=5)*ABS($D$2:$D$119-$H$2:$H$119))/SUMPRODUCT(($A$2:$A$119="production_output")*($C$2:$C$119=5)*$D$2:$D$119)</f>
        <v/>
      </c>
      <c r="R13" s="27">
        <f>SUMPRODUCT(($A$2:$A$119="production_output")*($C$2:$C$119=5)*ABS($D$2:$D$119-$I$2:$I$119))/SUMPRODUCT(($A$2:$A$119="production_output")*($C$2:$C$119=5)*$D$2:$D$119)</f>
        <v/>
      </c>
      <c r="S13" s="27">
        <f>SUMPRODUCT(($A$2:$A$119="production_output")*($C$2:$C$119=5)*ABS($D$2:$D$119-$J$2:$J$119))/SUMPRODUCT(($A$2:$A$119="production_output")*($C$2:$C$119=5)*$D$2:$D$119)</f>
        <v/>
      </c>
      <c r="T13" s="32">
        <f>SUMPRODUCT(($A$2:$A$119="production_output")*($C$2:$C$119=5)*$K$2:$K$119)/O13</f>
        <v/>
      </c>
    </row>
    <row r="14">
      <c r="A14" s="8" t="inlineStr">
        <is>
          <t>revenue</t>
        </is>
      </c>
      <c r="B14" s="8" t="inlineStr">
        <is>
          <t>2024-06-01</t>
        </is>
      </c>
      <c r="C14" s="8" t="n">
        <v>1</v>
      </c>
      <c r="D14" s="30" t="n">
        <v>4918580.1886</v>
      </c>
      <c r="E14" s="30" t="n">
        <v>3535151.888139462</v>
      </c>
      <c r="F14" s="30" t="n">
        <v>1869787.871101325</v>
      </c>
      <c r="G14" s="30" t="n">
        <v>5200515.9051776</v>
      </c>
      <c r="H14" s="30" t="n">
        <v>5063798.3819</v>
      </c>
      <c r="I14" s="30" t="n">
        <v>3417953.8699</v>
      </c>
      <c r="J14" s="30" t="n">
        <v>3618398.974466667</v>
      </c>
      <c r="K14" s="8">
        <f>IF(AND(D14&gt;=F14,D14&lt;=G14),1,0)</f>
        <v/>
      </c>
      <c r="M14" s="26" t="inlineStr">
        <is>
          <t>production_output</t>
        </is>
      </c>
      <c r="N14" s="26" t="n">
        <v>6</v>
      </c>
      <c r="O14" s="26">
        <f>SUMPRODUCT(($A$2:$A$119="production_output")*($C$2:$C$119=6))</f>
        <v/>
      </c>
      <c r="P14" s="27">
        <f>SUMPRODUCT(($A$2:$A$119="production_output")*($C$2:$C$119=6)*ABS($D$2:$D$119-$E$2:$E$119))/SUMPRODUCT(($A$2:$A$119="production_output")*($C$2:$C$119=6)*$D$2:$D$119)</f>
        <v/>
      </c>
      <c r="Q14" s="27">
        <f>SUMPRODUCT(($A$2:$A$119="production_output")*($C$2:$C$119=6)*ABS($D$2:$D$119-$H$2:$H$119))/SUMPRODUCT(($A$2:$A$119="production_output")*($C$2:$C$119=6)*$D$2:$D$119)</f>
        <v/>
      </c>
      <c r="R14" s="27">
        <f>SUMPRODUCT(($A$2:$A$119="production_output")*($C$2:$C$119=6)*ABS($D$2:$D$119-$I$2:$I$119))/SUMPRODUCT(($A$2:$A$119="production_output")*($C$2:$C$119=6)*$D$2:$D$119)</f>
        <v/>
      </c>
      <c r="S14" s="27">
        <f>SUMPRODUCT(($A$2:$A$119="production_output")*($C$2:$C$119=6)*ABS($D$2:$D$119-$J$2:$J$119))/SUMPRODUCT(($A$2:$A$119="production_output")*($C$2:$C$119=6)*$D$2:$D$119)</f>
        <v/>
      </c>
      <c r="T14" s="32">
        <f>SUMPRODUCT(($A$2:$A$119="production_output")*($C$2:$C$119=6)*$K$2:$K$119)/O14</f>
        <v/>
      </c>
    </row>
    <row r="15">
      <c r="A15" s="8" t="inlineStr">
        <is>
          <t>revenue</t>
        </is>
      </c>
      <c r="B15" s="8" t="inlineStr">
        <is>
          <t>2024-06-01</t>
        </is>
      </c>
      <c r="C15" s="8" t="n">
        <v>2</v>
      </c>
      <c r="D15" s="30" t="n">
        <v>3325296.0977</v>
      </c>
      <c r="E15" s="30" t="n">
        <v>3615391.181780503</v>
      </c>
      <c r="F15" s="30" t="n">
        <v>1949997.188459843</v>
      </c>
      <c r="G15" s="30" t="n">
        <v>5280785.175101163</v>
      </c>
      <c r="H15" s="30" t="n">
        <v>5063798.3819</v>
      </c>
      <c r="I15" s="30" t="n">
        <v>2175637.218</v>
      </c>
      <c r="J15" s="30" t="n">
        <v>3618398.974466667</v>
      </c>
      <c r="K15" s="8">
        <f>IF(AND(D15&gt;=F15,D15&lt;=G15),1,0)</f>
        <v/>
      </c>
    </row>
    <row r="16">
      <c r="A16" s="8" t="inlineStr">
        <is>
          <t>revenue</t>
        </is>
      </c>
      <c r="B16" s="8" t="inlineStr">
        <is>
          <t>2024-06-01</t>
        </is>
      </c>
      <c r="C16" s="8" t="n">
        <v>3</v>
      </c>
      <c r="D16" s="30" t="n">
        <v>4539828.9954</v>
      </c>
      <c r="E16" s="30" t="n">
        <v>3695630.475421543</v>
      </c>
      <c r="F16" s="30" t="n">
        <v>2030183.192264155</v>
      </c>
      <c r="G16" s="30" t="n">
        <v>5361077.758578932</v>
      </c>
      <c r="H16" s="30" t="n">
        <v>5063798.3819</v>
      </c>
      <c r="I16" s="30" t="n">
        <v>3454151.9405</v>
      </c>
      <c r="J16" s="30" t="n">
        <v>3618398.974466667</v>
      </c>
      <c r="K16" s="8">
        <f>IF(AND(D16&gt;=F16,D16&lt;=G16),1,0)</f>
        <v/>
      </c>
    </row>
    <row r="17" ht="20" customHeight="1">
      <c r="A17" s="8" t="inlineStr">
        <is>
          <t>revenue</t>
        </is>
      </c>
      <c r="B17" s="8" t="inlineStr">
        <is>
          <t>2024-06-01</t>
        </is>
      </c>
      <c r="C17" s="8" t="n">
        <v>4</v>
      </c>
      <c r="D17" s="30" t="n">
        <v>4820725.3298</v>
      </c>
      <c r="E17" s="30" t="n">
        <v>3775869.769062584</v>
      </c>
      <c r="F17" s="30" t="n">
        <v>2110339.22394873</v>
      </c>
      <c r="G17" s="30" t="n">
        <v>5441400.314176437</v>
      </c>
      <c r="H17" s="30" t="n">
        <v>5063798.3819</v>
      </c>
      <c r="I17" s="30" t="n">
        <v>2544091.1056</v>
      </c>
      <c r="J17" s="30" t="n">
        <v>3618398.974466667</v>
      </c>
      <c r="K17" s="8">
        <f>IF(AND(D17&gt;=F17,D17&lt;=G17),1,0)</f>
        <v/>
      </c>
      <c r="M17" s="4" t="inlineStr">
        <is>
          <t>Cách đọc backtest dự báo</t>
        </is>
      </c>
      <c r="N17" s="5" t="n"/>
      <c r="O17" s="5" t="n"/>
      <c r="P17" s="5" t="n"/>
      <c r="Q17" s="5" t="n"/>
      <c r="R17" s="5" t="n"/>
      <c r="S17" s="5" t="n"/>
      <c r="T17" s="5" t="n"/>
    </row>
    <row r="18" ht="32" customHeight="1">
      <c r="A18" s="8" t="inlineStr">
        <is>
          <t>revenue</t>
        </is>
      </c>
      <c r="B18" s="8" t="inlineStr">
        <is>
          <t>2024-06-01</t>
        </is>
      </c>
      <c r="C18" s="8" t="n">
        <v>5</v>
      </c>
      <c r="D18" s="30" t="n">
        <v>3291238.2857</v>
      </c>
      <c r="E18" s="30" t="n">
        <v>3856109.062703624</v>
      </c>
      <c r="F18" s="30" t="n">
        <v>2190458.627684385</v>
      </c>
      <c r="G18" s="30" t="n">
        <v>5521759.497722864</v>
      </c>
      <c r="H18" s="30" t="n">
        <v>5063798.3819</v>
      </c>
      <c r="I18" s="30" t="n">
        <v>1872701.9762</v>
      </c>
      <c r="J18" s="30" t="n">
        <v>3618398.974466667</v>
      </c>
      <c r="K18" s="8">
        <f>IF(AND(D18&gt;=F18,D18&lt;=G18),1,0)</f>
        <v/>
      </c>
      <c r="M18" s="21" t="inlineStr">
        <is>
          <t>Backtest là gì</t>
        </is>
      </c>
      <c r="N18" s="23" t="n"/>
      <c r="O18" s="22" t="inlineStr">
        <is>
          <t>Lùi về quá khứ giả vờ chưa biết tương lai, dự báo, rồi so với số thật đã ghi nhận. Cho biết dự báo sai bao nhiêu nếu dùng thật.</t>
        </is>
      </c>
      <c r="P18" s="23" t="n"/>
      <c r="Q18" s="23" t="n"/>
      <c r="R18" s="23" t="n"/>
      <c r="S18" s="23" t="n"/>
      <c r="T18" s="23" t="n"/>
    </row>
    <row r="19" ht="32" customHeight="1">
      <c r="A19" s="8" t="inlineStr">
        <is>
          <t>revenue</t>
        </is>
      </c>
      <c r="B19" s="8" t="inlineStr">
        <is>
          <t>2024-06-01</t>
        </is>
      </c>
      <c r="C19" s="8" t="n">
        <v>6</v>
      </c>
      <c r="D19" s="30" t="n">
        <v>4082853.5757</v>
      </c>
      <c r="E19" s="30" t="n">
        <v>3936348.356344665</v>
      </c>
      <c r="F19" s="30" t="n">
        <v>2270534.751708061</v>
      </c>
      <c r="G19" s="30" t="n">
        <v>5602161.960981268</v>
      </c>
      <c r="H19" s="30" t="n">
        <v>5063798.3819</v>
      </c>
      <c r="I19" s="30" t="n">
        <v>2829404.8189</v>
      </c>
      <c r="J19" s="30" t="n">
        <v>3618398.974466667</v>
      </c>
      <c r="K19" s="8">
        <f>IF(AND(D19&gt;=F19,D19&lt;=G19),1,0)</f>
        <v/>
      </c>
      <c r="M19" s="21" t="inlineStr">
        <is>
          <t>Gốc dự báo</t>
        </is>
      </c>
      <c r="N19" s="23" t="n"/>
      <c r="O19" s="22" t="inlineStr">
        <is>
          <t>Tháng cuối cùng của phần lịch sử được dùng để dự báo (mỗi gốc cần ít nhất 24 tháng lịch sử).</t>
        </is>
      </c>
      <c r="P19" s="23" t="n"/>
      <c r="Q19" s="23" t="n"/>
      <c r="R19" s="23" t="n"/>
      <c r="S19" s="23" t="n"/>
      <c r="T19" s="23" t="n"/>
    </row>
    <row r="20" ht="18" customHeight="1">
      <c r="A20" s="8" t="inlineStr">
        <is>
          <t>revenue</t>
        </is>
      </c>
      <c r="B20" s="8" t="inlineStr">
        <is>
          <t>2024-07-01</t>
        </is>
      </c>
      <c r="C20" s="8" t="n">
        <v>1</v>
      </c>
      <c r="D20" s="30" t="n">
        <v>3325296.0977</v>
      </c>
      <c r="E20" s="30" t="n">
        <v>3623691.751583266</v>
      </c>
      <c r="F20" s="30" t="n">
        <v>1896973.223684012</v>
      </c>
      <c r="G20" s="30" t="n">
        <v>5350410.27948252</v>
      </c>
      <c r="H20" s="30" t="n">
        <v>4918580.1886</v>
      </c>
      <c r="I20" s="30" t="n">
        <v>2175637.218</v>
      </c>
      <c r="J20" s="30" t="n">
        <v>4413573.233733334</v>
      </c>
      <c r="K20" s="8">
        <f>IF(AND(D20&gt;=F20,D20&lt;=G20),1,0)</f>
        <v/>
      </c>
      <c r="M20" s="21" t="inlineStr">
        <is>
          <t>Chân trời</t>
        </is>
      </c>
      <c r="N20" s="23" t="n"/>
      <c r="O20" s="22" t="inlineStr">
        <is>
          <t>Dự báo cho tháng thứ mấy sau gốc: 1 là tháng kế tiếp, 6 là tháng thứ sáu.</t>
        </is>
      </c>
      <c r="P20" s="23" t="n"/>
      <c r="Q20" s="23" t="n"/>
      <c r="R20" s="23" t="n"/>
      <c r="S20" s="23" t="n"/>
      <c r="T20" s="23" t="n"/>
    </row>
    <row r="21" ht="32" customHeight="1">
      <c r="A21" s="8" t="inlineStr">
        <is>
          <t>revenue</t>
        </is>
      </c>
      <c r="B21" s="8" t="inlineStr">
        <is>
          <t>2024-07-01</t>
        </is>
      </c>
      <c r="C21" s="8" t="n">
        <v>2</v>
      </c>
      <c r="D21" s="30" t="n">
        <v>4539828.9954</v>
      </c>
      <c r="E21" s="30" t="n">
        <v>3706697.901825228</v>
      </c>
      <c r="F21" s="30" t="n">
        <v>1979948.293272195</v>
      </c>
      <c r="G21" s="30" t="n">
        <v>5433447.51037826</v>
      </c>
      <c r="H21" s="30" t="n">
        <v>4918580.1886</v>
      </c>
      <c r="I21" s="30" t="n">
        <v>3454151.9405</v>
      </c>
      <c r="J21" s="30" t="n">
        <v>4413573.233733334</v>
      </c>
      <c r="K21" s="8">
        <f>IF(AND(D21&gt;=F21,D21&lt;=G21),1,0)</f>
        <v/>
      </c>
      <c r="M21" s="21" t="inlineStr">
        <is>
          <t>ETS</t>
        </is>
      </c>
      <c r="N21" s="23" t="n"/>
      <c r="O21" s="22" t="inlineStr">
        <is>
          <t>Phương pháp dự báo của hệ thống (làm trơn hàm mũ), kèm cận dưới và cận trên của khoảng tin cậy 95%.</t>
        </is>
      </c>
      <c r="P21" s="23" t="n"/>
      <c r="Q21" s="23" t="n"/>
      <c r="R21" s="23" t="n"/>
      <c r="S21" s="23" t="n"/>
      <c r="T21" s="23" t="n"/>
    </row>
    <row r="22" ht="18" customHeight="1">
      <c r="A22" s="8" t="inlineStr">
        <is>
          <t>revenue</t>
        </is>
      </c>
      <c r="B22" s="8" t="inlineStr">
        <is>
          <t>2024-07-01</t>
        </is>
      </c>
      <c r="C22" s="8" t="n">
        <v>3</v>
      </c>
      <c r="D22" s="30" t="n">
        <v>4820725.3298</v>
      </c>
      <c r="E22" s="30" t="n">
        <v>3789704.052067189</v>
      </c>
      <c r="F22" s="30" t="n">
        <v>2062899.190399831</v>
      </c>
      <c r="G22" s="30" t="n">
        <v>5516508.913734548</v>
      </c>
      <c r="H22" s="30" t="n">
        <v>4918580.1886</v>
      </c>
      <c r="I22" s="30" t="n">
        <v>2544091.1056</v>
      </c>
      <c r="J22" s="30" t="n">
        <v>4413573.233733334</v>
      </c>
      <c r="K22" s="8">
        <f>IF(AND(D22&gt;=F22,D22&lt;=G22),1,0)</f>
        <v/>
      </c>
      <c r="M22" s="21" t="inlineStr">
        <is>
          <t>Naive</t>
        </is>
      </c>
      <c r="N22" s="23" t="n"/>
      <c r="O22" s="22" t="inlineStr">
        <is>
          <t>Phương pháp đơn giản: dự báo bằng đúng giá trị của tháng gần nhất.</t>
        </is>
      </c>
      <c r="P22" s="23" t="n"/>
      <c r="Q22" s="23" t="n"/>
      <c r="R22" s="23" t="n"/>
      <c r="S22" s="23" t="n"/>
      <c r="T22" s="23" t="n"/>
    </row>
    <row r="23" ht="18" customHeight="1">
      <c r="A23" s="8" t="inlineStr">
        <is>
          <t>revenue</t>
        </is>
      </c>
      <c r="B23" s="8" t="inlineStr">
        <is>
          <t>2024-07-01</t>
        </is>
      </c>
      <c r="C23" s="8" t="n">
        <v>4</v>
      </c>
      <c r="D23" s="30" t="n">
        <v>3291238.2857</v>
      </c>
      <c r="E23" s="30" t="n">
        <v>3872710.202309151</v>
      </c>
      <c r="F23" s="30" t="n">
        <v>2145819.011189837</v>
      </c>
      <c r="G23" s="30" t="n">
        <v>5599601.393428465</v>
      </c>
      <c r="H23" s="30" t="n">
        <v>4918580.1886</v>
      </c>
      <c r="I23" s="30" t="n">
        <v>1872701.9762</v>
      </c>
      <c r="J23" s="30" t="n">
        <v>4413573.233733334</v>
      </c>
      <c r="K23" s="8">
        <f>IF(AND(D23&gt;=F23,D23&lt;=G23),1,0)</f>
        <v/>
      </c>
      <c r="M23" s="21" t="inlineStr">
        <is>
          <t>Seasonal naive</t>
        </is>
      </c>
      <c r="N23" s="23" t="n"/>
      <c r="O23" s="22" t="inlineStr">
        <is>
          <t>Dự báo bằng giá trị của cùng tháng năm trước.</t>
        </is>
      </c>
      <c r="P23" s="23" t="n"/>
      <c r="Q23" s="23" t="n"/>
      <c r="R23" s="23" t="n"/>
      <c r="S23" s="23" t="n"/>
      <c r="T23" s="23" t="n"/>
    </row>
    <row r="24" ht="18" customHeight="1">
      <c r="A24" s="8" t="inlineStr">
        <is>
          <t>revenue</t>
        </is>
      </c>
      <c r="B24" s="8" t="inlineStr">
        <is>
          <t>2024-07-01</t>
        </is>
      </c>
      <c r="C24" s="8" t="n">
        <v>5</v>
      </c>
      <c r="D24" s="30" t="n">
        <v>4082853.5757</v>
      </c>
      <c r="E24" s="30" t="n">
        <v>3955716.352551113</v>
      </c>
      <c r="F24" s="30" t="n">
        <v>2228700.854602288</v>
      </c>
      <c r="G24" s="30" t="n">
        <v>5682731.850499937</v>
      </c>
      <c r="H24" s="30" t="n">
        <v>4918580.1886</v>
      </c>
      <c r="I24" s="30" t="n">
        <v>2829404.8189</v>
      </c>
      <c r="J24" s="30" t="n">
        <v>4413573.233733334</v>
      </c>
      <c r="K24" s="8">
        <f>IF(AND(D24&gt;=F24,D24&lt;=G24),1,0)</f>
        <v/>
      </c>
      <c r="M24" s="21" t="inlineStr">
        <is>
          <t>Trung bình 3 tháng</t>
        </is>
      </c>
      <c r="N24" s="23" t="n"/>
      <c r="O24" s="22" t="inlineStr">
        <is>
          <t>Dự báo bằng trung bình của 3 tháng gần nhất.</t>
        </is>
      </c>
      <c r="P24" s="23" t="n"/>
      <c r="Q24" s="23" t="n"/>
      <c r="R24" s="23" t="n"/>
      <c r="S24" s="23" t="n"/>
      <c r="T24" s="23" t="n"/>
    </row>
    <row r="25" ht="46" customHeight="1">
      <c r="A25" s="8" t="inlineStr">
        <is>
          <t>revenue</t>
        </is>
      </c>
      <c r="B25" s="8" t="inlineStr">
        <is>
          <t>2024-07-01</t>
        </is>
      </c>
      <c r="C25" s="8" t="n">
        <v>6</v>
      </c>
      <c r="D25" s="30" t="n">
        <v>4276427.7214</v>
      </c>
      <c r="E25" s="30" t="n">
        <v>4038722.502793075</v>
      </c>
      <c r="F25" s="30" t="n">
        <v>2311537.823813191</v>
      </c>
      <c r="G25" s="30" t="n">
        <v>5765907.181772958</v>
      </c>
      <c r="H25" s="30" t="n">
        <v>4918580.1886</v>
      </c>
      <c r="I25" s="30" t="n">
        <v>2087872.4623</v>
      </c>
      <c r="J25" s="30" t="n">
        <v>4413573.233733334</v>
      </c>
      <c r="K25" s="8">
        <f>IF(AND(D25&gt;=F25,D25&lt;=G25),1,0)</f>
        <v/>
      </c>
      <c r="M25" s="21" t="inlineStr">
        <is>
          <t>WAPE</t>
        </is>
      </c>
      <c r="N25" s="23" t="n"/>
      <c r="O25" s="22" t="inlineStr">
        <is>
          <t>Sai số theo phần trăm: tổng độ lệch tuyệt đối chia tổng giá trị thật. 20% nghĩa là dự báo lệch trung bình khoảng 20% so với số thật; càng thấp càng tốt. Dùng để so ETS với các phương pháp đơn giản.</t>
        </is>
      </c>
      <c r="P25" s="23" t="n"/>
      <c r="Q25" s="23" t="n"/>
      <c r="R25" s="23" t="n"/>
      <c r="S25" s="23" t="n"/>
      <c r="T25" s="23" t="n"/>
    </row>
    <row r="26" ht="32" customHeight="1">
      <c r="A26" s="8" t="inlineStr">
        <is>
          <t>revenue</t>
        </is>
      </c>
      <c r="B26" s="8" t="inlineStr">
        <is>
          <t>2024-08-01</t>
        </is>
      </c>
      <c r="C26" s="8" t="n">
        <v>1</v>
      </c>
      <c r="D26" s="30" t="n">
        <v>4539828.9954</v>
      </c>
      <c r="E26" s="30" t="n">
        <v>3704907.527901928</v>
      </c>
      <c r="F26" s="30" t="n">
        <v>2011746.159977129</v>
      </c>
      <c r="G26" s="30" t="n">
        <v>5398068.895826728</v>
      </c>
      <c r="H26" s="30" t="n">
        <v>3325296.0977</v>
      </c>
      <c r="I26" s="30" t="n">
        <v>3454151.9405</v>
      </c>
      <c r="J26" s="30" t="n">
        <v>4435891.556066667</v>
      </c>
      <c r="K26" s="8">
        <f>IF(AND(D26&gt;=F26,D26&lt;=G26),1,0)</f>
        <v/>
      </c>
      <c r="M26" s="21" t="inlineStr">
        <is>
          <t>Phủ khoảng 95%</t>
        </is>
      </c>
      <c r="N26" s="23" t="n"/>
      <c r="O26" s="22" t="inlineStr">
        <is>
          <t>Tỷ lệ số thật nằm trong khoảng tin cậy 95% mà hệ thống đưa ra. Nếu khoảng chuẩn thì khoảng 95%; thấp hơn nghĩa là khoảng đưa ra hẹp hơn thực tế.</t>
        </is>
      </c>
      <c r="P26" s="23" t="n"/>
      <c r="Q26" s="23" t="n"/>
      <c r="R26" s="23" t="n"/>
      <c r="S26" s="23" t="n"/>
      <c r="T26" s="23" t="n"/>
    </row>
    <row r="27" ht="18" customHeight="1">
      <c r="A27" s="8" t="inlineStr">
        <is>
          <t>revenue</t>
        </is>
      </c>
      <c r="B27" s="8" t="inlineStr">
        <is>
          <t>2024-08-01</t>
        </is>
      </c>
      <c r="C27" s="8" t="n">
        <v>2</v>
      </c>
      <c r="D27" s="30" t="n">
        <v>4820725.3298</v>
      </c>
      <c r="E27" s="30" t="n">
        <v>3787316.886836124</v>
      </c>
      <c r="F27" s="30" t="n">
        <v>2094125.042280989</v>
      </c>
      <c r="G27" s="30" t="n">
        <v>5480508.731391259</v>
      </c>
      <c r="H27" s="30" t="n">
        <v>3325296.0977</v>
      </c>
      <c r="I27" s="30" t="n">
        <v>2544091.1056</v>
      </c>
      <c r="J27" s="30" t="n">
        <v>4435891.556066667</v>
      </c>
      <c r="K27" s="8">
        <f>IF(AND(D27&gt;=F27,D27&lt;=G27),1,0)</f>
        <v/>
      </c>
      <c r="M27" s="21" t="inlineStr">
        <is>
          <t>Số mẫu</t>
        </is>
      </c>
      <c r="N27" s="23" t="n"/>
      <c r="O27" s="22" t="inlineStr">
        <is>
          <t>Số cặp (gốc, chân trời) dùng để tính. Số mẫu nhỏ thì kết luận kém chắc chắn.</t>
        </is>
      </c>
      <c r="P27" s="23" t="n"/>
      <c r="Q27" s="23" t="n"/>
      <c r="R27" s="23" t="n"/>
      <c r="S27" s="23" t="n"/>
      <c r="T27" s="23" t="n"/>
    </row>
    <row r="28" ht="32" customHeight="1">
      <c r="A28" s="8" t="inlineStr">
        <is>
          <t>revenue</t>
        </is>
      </c>
      <c r="B28" s="8" t="inlineStr">
        <is>
          <t>2024-08-01</t>
        </is>
      </c>
      <c r="C28" s="8" t="n">
        <v>3</v>
      </c>
      <c r="D28" s="30" t="n">
        <v>3291238.2857</v>
      </c>
      <c r="E28" s="30" t="n">
        <v>3869726.245770318</v>
      </c>
      <c r="F28" s="30" t="n">
        <v>2176480.221893469</v>
      </c>
      <c r="G28" s="30" t="n">
        <v>5562972.269647168</v>
      </c>
      <c r="H28" s="30" t="n">
        <v>3325296.0977</v>
      </c>
      <c r="I28" s="30" t="n">
        <v>1872701.9762</v>
      </c>
      <c r="J28" s="30" t="n">
        <v>4435891.556066667</v>
      </c>
      <c r="K28" s="8">
        <f>IF(AND(D28&gt;=F28,D28&lt;=G28),1,0)</f>
        <v/>
      </c>
      <c r="M28" s="21" t="inlineStr">
        <is>
          <t>Cách kết luận</t>
        </is>
      </c>
      <c r="N28" s="23" t="n"/>
      <c r="O28" s="22" t="inlineStr">
        <is>
          <t>Nếu WAPE của ETS xấp xỉ các phương pháp đơn giản thì ETS không hơn gì cách đơn giản. Dữ liệu này mô phỏng và ngắn nên chỉ để tham khảo.</t>
        </is>
      </c>
      <c r="P28" s="23" t="n"/>
      <c r="Q28" s="23" t="n"/>
      <c r="R28" s="23" t="n"/>
      <c r="S28" s="23" t="n"/>
      <c r="T28" s="23" t="n"/>
    </row>
    <row r="29">
      <c r="A29" s="8" t="inlineStr">
        <is>
          <t>revenue</t>
        </is>
      </c>
      <c r="B29" s="8" t="inlineStr">
        <is>
          <t>2024-08-01</t>
        </is>
      </c>
      <c r="C29" s="8" t="n">
        <v>4</v>
      </c>
      <c r="D29" s="30" t="n">
        <v>4082853.5757</v>
      </c>
      <c r="E29" s="30" t="n">
        <v>3952135.604704514</v>
      </c>
      <c r="F29" s="30" t="n">
        <v>2258804.929107882</v>
      </c>
      <c r="G29" s="30" t="n">
        <v>5645466.280301145</v>
      </c>
      <c r="H29" s="30" t="n">
        <v>3325296.0977</v>
      </c>
      <c r="I29" s="30" t="n">
        <v>2829404.8189</v>
      </c>
      <c r="J29" s="30" t="n">
        <v>4435891.556066667</v>
      </c>
      <c r="K29" s="8">
        <f>IF(AND(D29&gt;=F29,D29&lt;=G29),1,0)</f>
        <v/>
      </c>
    </row>
    <row r="30" ht="48" customHeight="1">
      <c r="A30" s="8" t="inlineStr">
        <is>
          <t>revenue</t>
        </is>
      </c>
      <c r="B30" s="8" t="inlineStr">
        <is>
          <t>2024-08-01</t>
        </is>
      </c>
      <c r="C30" s="8" t="n">
        <v>5</v>
      </c>
      <c r="D30" s="30" t="n">
        <v>4276427.7214</v>
      </c>
      <c r="E30" s="30" t="n">
        <v>4034544.963638709</v>
      </c>
      <c r="F30" s="30" t="n">
        <v>2341092.396999562</v>
      </c>
      <c r="G30" s="30" t="n">
        <v>5727997.530277856</v>
      </c>
      <c r="H30" s="30" t="n">
        <v>3325296.0977</v>
      </c>
      <c r="I30" s="30" t="n">
        <v>2087872.4623</v>
      </c>
      <c r="J30" s="30" t="n">
        <v>4435891.556066667</v>
      </c>
      <c r="K30" s="8">
        <f>IF(AND(D30&gt;=F30,D30&lt;=G30),1,0)</f>
        <v/>
      </c>
      <c r="M30" s="6" t="inlineStr">
        <is>
          <t>Cách đo: lùi dần gốc dự báo, mỗi gốc cần tối thiểu 24 tháng lịch sử; dự báo 1 đến 6 tháng rồi so với số đã ghi nhận. WAPE = tổng |sai số| / tổng giá trị thực.</t>
        </is>
      </c>
    </row>
    <row r="31" ht="48" customHeight="1">
      <c r="A31" s="8" t="inlineStr">
        <is>
          <t>revenue</t>
        </is>
      </c>
      <c r="B31" s="8" t="inlineStr">
        <is>
          <t>2024-08-01</t>
        </is>
      </c>
      <c r="C31" s="8" t="n">
        <v>6</v>
      </c>
      <c r="D31" s="30" t="n">
        <v>3565879.3233</v>
      </c>
      <c r="E31" s="30" t="n">
        <v>4116954.322572904</v>
      </c>
      <c r="F31" s="30" t="n">
        <v>2423335.862777839</v>
      </c>
      <c r="G31" s="30" t="n">
        <v>5810572.782367969</v>
      </c>
      <c r="H31" s="30" t="n">
        <v>3325296.0977</v>
      </c>
      <c r="I31" s="30" t="n">
        <v>2343260.2335</v>
      </c>
      <c r="J31" s="30" t="n">
        <v>4435891.556066667</v>
      </c>
      <c r="K31" s="8">
        <f>IF(AND(D31&gt;=F31,D31&lt;=G31),1,0)</f>
        <v/>
      </c>
      <c r="M31" s="6" t="inlineStr">
        <is>
          <t>Dữ liệu: tổng doanh thu và tổng sản lượng theo tháng đầy đủ, từ kho AdventureWorks (mô phỏng), chỉ 11 đến 12 gốc dự báo nên số mẫu mỗi chân trời nhỏ (7 đến 12).</t>
        </is>
      </c>
    </row>
    <row r="32" ht="48" customHeight="1">
      <c r="A32" s="8" t="inlineStr">
        <is>
          <t>revenue</t>
        </is>
      </c>
      <c r="B32" s="8" t="inlineStr">
        <is>
          <t>2024-09-01</t>
        </is>
      </c>
      <c r="C32" s="8" t="n">
        <v>1</v>
      </c>
      <c r="D32" s="30" t="n">
        <v>4820725.3298</v>
      </c>
      <c r="E32" s="30" t="n">
        <v>3792326.415641112</v>
      </c>
      <c r="F32" s="30" t="n">
        <v>2101491.414847592</v>
      </c>
      <c r="G32" s="30" t="n">
        <v>5483161.416434632</v>
      </c>
      <c r="H32" s="30" t="n">
        <v>4539828.9954</v>
      </c>
      <c r="I32" s="30" t="n">
        <v>2544091.1056</v>
      </c>
      <c r="J32" s="30" t="n">
        <v>4261235.0939</v>
      </c>
      <c r="K32" s="8">
        <f>IF(AND(D32&gt;=F32,D32&lt;=G32),1,0)</f>
        <v/>
      </c>
      <c r="M32" s="6" t="inlineStr">
        <is>
          <t>Kết luận trung thực: ETS tương đương các phương pháp đơn giản (naive, trung bình 3 tháng) trên dữ liệu này, sai số khoảng 18% đến 26%. Khoảng tin cậy 95% thực tế phủ 67% đến 100%, thấp hơn 95% ở vài chân trời với doanh thu.</t>
        </is>
      </c>
    </row>
    <row r="33" ht="48" customHeight="1">
      <c r="A33" s="8" t="inlineStr">
        <is>
          <t>revenue</t>
        </is>
      </c>
      <c r="B33" s="8" t="inlineStr">
        <is>
          <t>2024-09-01</t>
        </is>
      </c>
      <c r="C33" s="8" t="n">
        <v>2</v>
      </c>
      <c r="D33" s="30" t="n">
        <v>3291238.2857</v>
      </c>
      <c r="E33" s="30" t="n">
        <v>3876405.617510303</v>
      </c>
      <c r="F33" s="30" t="n">
        <v>2185540.18196068</v>
      </c>
      <c r="G33" s="30" t="n">
        <v>5567271.053059927</v>
      </c>
      <c r="H33" s="30" t="n">
        <v>4539828.9954</v>
      </c>
      <c r="I33" s="30" t="n">
        <v>1872701.9762</v>
      </c>
      <c r="J33" s="30" t="n">
        <v>4261235.0939</v>
      </c>
      <c r="K33" s="8">
        <f>IF(AND(D33&gt;=F33,D33&lt;=G33),1,0)</f>
        <v/>
      </c>
      <c r="M33" s="6" t="inlineStr">
        <is>
          <t>Ý nghĩa: không nên quảng bá độ chính xác của dự báo; cơ chế từ chối khi thử lại lệch quá 35% và nhãn 'dự báo, không phải số đã ghi nhận' là cần thiết. Cần dữ liệu thật dài hơn để đánh giá lại.</t>
        </is>
      </c>
    </row>
    <row r="34">
      <c r="A34" s="8" t="inlineStr">
        <is>
          <t>revenue</t>
        </is>
      </c>
      <c r="B34" s="8" t="inlineStr">
        <is>
          <t>2024-09-01</t>
        </is>
      </c>
      <c r="C34" s="8" t="n">
        <v>3</v>
      </c>
      <c r="D34" s="30" t="n">
        <v>4082853.5757</v>
      </c>
      <c r="E34" s="30" t="n">
        <v>3960484.819379495</v>
      </c>
      <c r="F34" s="30" t="n">
        <v>2269565.278949373</v>
      </c>
      <c r="G34" s="30" t="n">
        <v>5651404.359809616</v>
      </c>
      <c r="H34" s="30" t="n">
        <v>4539828.9954</v>
      </c>
      <c r="I34" s="30" t="n">
        <v>2829404.8189</v>
      </c>
      <c r="J34" s="30" t="n">
        <v>4261235.0939</v>
      </c>
      <c r="K34" s="8">
        <f>IF(AND(D34&gt;=F34,D34&lt;=G34),1,0)</f>
        <v/>
      </c>
    </row>
    <row r="35">
      <c r="A35" s="8" t="inlineStr">
        <is>
          <t>revenue</t>
        </is>
      </c>
      <c r="B35" s="8" t="inlineStr">
        <is>
          <t>2024-09-01</t>
        </is>
      </c>
      <c r="C35" s="8" t="n">
        <v>4</v>
      </c>
      <c r="D35" s="30" t="n">
        <v>4276427.7214</v>
      </c>
      <c r="E35" s="30" t="n">
        <v>4044564.021248686</v>
      </c>
      <c r="F35" s="30" t="n">
        <v>2353559.945408416</v>
      </c>
      <c r="G35" s="30" t="n">
        <v>5735568.097088955</v>
      </c>
      <c r="H35" s="30" t="n">
        <v>4539828.9954</v>
      </c>
      <c r="I35" s="30" t="n">
        <v>2087872.4623</v>
      </c>
      <c r="J35" s="30" t="n">
        <v>4261235.0939</v>
      </c>
      <c r="K35" s="8">
        <f>IF(AND(D35&gt;=F35,D35&lt;=G35),1,0)</f>
        <v/>
      </c>
    </row>
    <row r="36">
      <c r="A36" s="8" t="inlineStr">
        <is>
          <t>revenue</t>
        </is>
      </c>
      <c r="B36" s="8" t="inlineStr">
        <is>
          <t>2024-09-01</t>
        </is>
      </c>
      <c r="C36" s="8" t="n">
        <v>5</v>
      </c>
      <c r="D36" s="30" t="n">
        <v>3565879.3233</v>
      </c>
      <c r="E36" s="30" t="n">
        <v>4128643.223117877</v>
      </c>
      <c r="F36" s="30" t="n">
        <v>2437517.42371075</v>
      </c>
      <c r="G36" s="30" t="n">
        <v>5819769.022525003</v>
      </c>
      <c r="H36" s="30" t="n">
        <v>4539828.9954</v>
      </c>
      <c r="I36" s="30" t="n">
        <v>2343260.2335</v>
      </c>
      <c r="J36" s="30" t="n">
        <v>4261235.0939</v>
      </c>
      <c r="K36" s="8">
        <f>IF(AND(D36&gt;=F36,D36&lt;=G36),1,0)</f>
        <v/>
      </c>
    </row>
    <row r="37">
      <c r="A37" s="8" t="inlineStr">
        <is>
          <t>revenue</t>
        </is>
      </c>
      <c r="B37" s="8" t="inlineStr">
        <is>
          <t>2024-09-01</t>
        </is>
      </c>
      <c r="C37" s="8" t="n">
        <v>6</v>
      </c>
      <c r="D37" s="30" t="n">
        <v>4987901.5343</v>
      </c>
      <c r="E37" s="30" t="n">
        <v>4212722.424987068</v>
      </c>
      <c r="F37" s="30" t="n">
        <v>2521430.960357635</v>
      </c>
      <c r="G37" s="30" t="n">
        <v>5904013.889616502</v>
      </c>
      <c r="H37" s="30" t="n">
        <v>4539828.9954</v>
      </c>
      <c r="I37" s="30" t="n">
        <v>3407037.4116</v>
      </c>
      <c r="J37" s="30" t="n">
        <v>4261235.0939</v>
      </c>
      <c r="K37" s="8">
        <f>IF(AND(D37&gt;=F37,D37&lt;=G37),1,0)</f>
        <v/>
      </c>
    </row>
    <row r="38">
      <c r="A38" s="8" t="inlineStr">
        <is>
          <t>revenue</t>
        </is>
      </c>
      <c r="B38" s="8" t="inlineStr">
        <is>
          <t>2024-10-01</t>
        </is>
      </c>
      <c r="C38" s="8" t="n">
        <v>1</v>
      </c>
      <c r="D38" s="30" t="n">
        <v>3291238.2857</v>
      </c>
      <c r="E38" s="30" t="n">
        <v>3940049.86207196</v>
      </c>
      <c r="F38" s="30" t="n">
        <v>2237465.023993318</v>
      </c>
      <c r="G38" s="30" t="n">
        <v>5642634.700150602</v>
      </c>
      <c r="H38" s="30" t="n">
        <v>4820725.3298</v>
      </c>
      <c r="I38" s="30" t="n">
        <v>1872701.9762</v>
      </c>
      <c r="J38" s="30" t="n">
        <v>4228616.807633334</v>
      </c>
      <c r="K38" s="8">
        <f>IF(AND(D38&gt;=F38,D38&lt;=G38),1,0)</f>
        <v/>
      </c>
    </row>
    <row r="39">
      <c r="A39" s="8" t="inlineStr">
        <is>
          <t>revenue</t>
        </is>
      </c>
      <c r="B39" s="8" t="inlineStr">
        <is>
          <t>2024-10-01</t>
        </is>
      </c>
      <c r="C39" s="8" t="n">
        <v>2</v>
      </c>
      <c r="D39" s="30" t="n">
        <v>4082853.5757</v>
      </c>
      <c r="E39" s="30" t="n">
        <v>4032042.992910975</v>
      </c>
      <c r="F39" s="30" t="n">
        <v>2329373.027718554</v>
      </c>
      <c r="G39" s="30" t="n">
        <v>5734712.958103396</v>
      </c>
      <c r="H39" s="30" t="n">
        <v>4820725.3298</v>
      </c>
      <c r="I39" s="30" t="n">
        <v>2829404.8189</v>
      </c>
      <c r="J39" s="30" t="n">
        <v>4228616.807633334</v>
      </c>
      <c r="K39" s="8">
        <f>IF(AND(D39&gt;=F39,D39&lt;=G39),1,0)</f>
        <v/>
      </c>
    </row>
    <row r="40">
      <c r="A40" s="8" t="inlineStr">
        <is>
          <t>revenue</t>
        </is>
      </c>
      <c r="B40" s="8" t="inlineStr">
        <is>
          <t>2024-10-01</t>
        </is>
      </c>
      <c r="C40" s="8" t="n">
        <v>3</v>
      </c>
      <c r="D40" s="30" t="n">
        <v>4276427.7214</v>
      </c>
      <c r="E40" s="30" t="n">
        <v>4124036.12374999</v>
      </c>
      <c r="F40" s="30" t="n">
        <v>2421199.321759262</v>
      </c>
      <c r="G40" s="30" t="n">
        <v>5826872.925740718</v>
      </c>
      <c r="H40" s="30" t="n">
        <v>4820725.3298</v>
      </c>
      <c r="I40" s="30" t="n">
        <v>2087872.4623</v>
      </c>
      <c r="J40" s="30" t="n">
        <v>4228616.807633334</v>
      </c>
      <c r="K40" s="8">
        <f>IF(AND(D40&gt;=F40,D40&lt;=G40),1,0)</f>
        <v/>
      </c>
    </row>
    <row r="41">
      <c r="A41" s="8" t="inlineStr">
        <is>
          <t>revenue</t>
        </is>
      </c>
      <c r="B41" s="8" t="inlineStr">
        <is>
          <t>2024-10-01</t>
        </is>
      </c>
      <c r="C41" s="8" t="n">
        <v>4</v>
      </c>
      <c r="D41" s="30" t="n">
        <v>3565879.3233</v>
      </c>
      <c r="E41" s="30" t="n">
        <v>4216029.254589005</v>
      </c>
      <c r="F41" s="30" t="n">
        <v>2512916.696994409</v>
      </c>
      <c r="G41" s="30" t="n">
        <v>5919141.812183602</v>
      </c>
      <c r="H41" s="30" t="n">
        <v>4820725.3298</v>
      </c>
      <c r="I41" s="30" t="n">
        <v>2343260.2335</v>
      </c>
      <c r="J41" s="30" t="n">
        <v>4228616.807633334</v>
      </c>
      <c r="K41" s="8">
        <f>IF(AND(D41&gt;=F41,D41&lt;=G41),1,0)</f>
        <v/>
      </c>
    </row>
    <row r="42">
      <c r="A42" s="8" t="inlineStr">
        <is>
          <t>revenue</t>
        </is>
      </c>
      <c r="B42" s="8" t="inlineStr">
        <is>
          <t>2024-10-01</t>
        </is>
      </c>
      <c r="C42" s="8" t="n">
        <v>5</v>
      </c>
      <c r="D42" s="30" t="n">
        <v>4987901.5343</v>
      </c>
      <c r="E42" s="30" t="n">
        <v>4308022.38542802</v>
      </c>
      <c r="F42" s="30" t="n">
        <v>2604497.979767878</v>
      </c>
      <c r="G42" s="30" t="n">
        <v>6011546.791088162</v>
      </c>
      <c r="H42" s="30" t="n">
        <v>4820725.3298</v>
      </c>
      <c r="I42" s="30" t="n">
        <v>3407037.4116</v>
      </c>
      <c r="J42" s="30" t="n">
        <v>4228616.807633334</v>
      </c>
      <c r="K42" s="8">
        <f>IF(AND(D42&gt;=F42,D42&lt;=G42),1,0)</f>
        <v/>
      </c>
    </row>
    <row r="43">
      <c r="A43" s="8" t="inlineStr">
        <is>
          <t>revenue</t>
        </is>
      </c>
      <c r="B43" s="8" t="inlineStr">
        <is>
          <t>2024-10-01</t>
        </is>
      </c>
      <c r="C43" s="8" t="n">
        <v>6</v>
      </c>
      <c r="D43" s="30" t="n">
        <v>5222758.7423</v>
      </c>
      <c r="E43" s="30" t="n">
        <v>4400015.516267035</v>
      </c>
      <c r="F43" s="30" t="n">
        <v>2695916.05139176</v>
      </c>
      <c r="G43" s="30" t="n">
        <v>6104114.98114231</v>
      </c>
      <c r="H43" s="30" t="n">
        <v>4820725.3298</v>
      </c>
      <c r="I43" s="30" t="n">
        <v>2533057.4108</v>
      </c>
      <c r="J43" s="30" t="n">
        <v>4228616.807633334</v>
      </c>
      <c r="K43" s="8">
        <f>IF(AND(D43&gt;=F43,D43&lt;=G43),1,0)</f>
        <v/>
      </c>
    </row>
    <row r="44">
      <c r="A44" s="8" t="inlineStr">
        <is>
          <t>revenue</t>
        </is>
      </c>
      <c r="B44" s="8" t="inlineStr">
        <is>
          <t>2024-11-01</t>
        </is>
      </c>
      <c r="C44" s="8" t="n">
        <v>1</v>
      </c>
      <c r="D44" s="30" t="n">
        <v>4082853.5757</v>
      </c>
      <c r="E44" s="30" t="n">
        <v>4025554.877147255</v>
      </c>
      <c r="F44" s="30" t="n">
        <v>2337509.065592849</v>
      </c>
      <c r="G44" s="30" t="n">
        <v>5713600.688701662</v>
      </c>
      <c r="H44" s="30" t="n">
        <v>3291238.2857</v>
      </c>
      <c r="I44" s="30" t="n">
        <v>2829404.8189</v>
      </c>
      <c r="J44" s="30" t="n">
        <v>4217264.203633334</v>
      </c>
      <c r="K44" s="8">
        <f>IF(AND(D44&gt;=F44,D44&lt;=G44),1,0)</f>
        <v/>
      </c>
    </row>
    <row r="45">
      <c r="A45" s="8" t="inlineStr">
        <is>
          <t>revenue</t>
        </is>
      </c>
      <c r="B45" s="8" t="inlineStr">
        <is>
          <t>2024-11-01</t>
        </is>
      </c>
      <c r="C45" s="8" t="n">
        <v>2</v>
      </c>
      <c r="D45" s="30" t="n">
        <v>4276427.7214</v>
      </c>
      <c r="E45" s="30" t="n">
        <v>4114952.761680783</v>
      </c>
      <c r="F45" s="30" t="n">
        <v>2426822.54994575</v>
      </c>
      <c r="G45" s="30" t="n">
        <v>5803082.973415815</v>
      </c>
      <c r="H45" s="30" t="n">
        <v>3291238.2857</v>
      </c>
      <c r="I45" s="30" t="n">
        <v>2087872.4623</v>
      </c>
      <c r="J45" s="30" t="n">
        <v>4217264.203633334</v>
      </c>
      <c r="K45" s="8">
        <f>IF(AND(D45&gt;=F45,D45&lt;=G45),1,0)</f>
        <v/>
      </c>
    </row>
    <row r="46">
      <c r="A46" s="8" t="inlineStr">
        <is>
          <t>revenue</t>
        </is>
      </c>
      <c r="B46" s="8" t="inlineStr">
        <is>
          <t>2024-11-01</t>
        </is>
      </c>
      <c r="C46" s="8" t="n">
        <v>3</v>
      </c>
      <c r="D46" s="30" t="n">
        <v>3565879.3233</v>
      </c>
      <c r="E46" s="30" t="n">
        <v>4204350.64621431</v>
      </c>
      <c r="F46" s="30" t="n">
        <v>2516055.022364535</v>
      </c>
      <c r="G46" s="30" t="n">
        <v>5892646.270064085</v>
      </c>
      <c r="H46" s="30" t="n">
        <v>3291238.2857</v>
      </c>
      <c r="I46" s="30" t="n">
        <v>2343260.2335</v>
      </c>
      <c r="J46" s="30" t="n">
        <v>4217264.203633334</v>
      </c>
      <c r="K46" s="8">
        <f>IF(AND(D46&gt;=F46,D46&lt;=G46),1,0)</f>
        <v/>
      </c>
    </row>
    <row r="47">
      <c r="A47" s="8" t="inlineStr">
        <is>
          <t>revenue</t>
        </is>
      </c>
      <c r="B47" s="8" t="inlineStr">
        <is>
          <t>2024-11-01</t>
        </is>
      </c>
      <c r="C47" s="8" t="n">
        <v>4</v>
      </c>
      <c r="D47" s="30" t="n">
        <v>4987901.5343</v>
      </c>
      <c r="E47" s="30" t="n">
        <v>4293748.530747836</v>
      </c>
      <c r="F47" s="30" t="n">
        <v>2605179.506077314</v>
      </c>
      <c r="G47" s="30" t="n">
        <v>5982317.555418359</v>
      </c>
      <c r="H47" s="30" t="n">
        <v>3291238.2857</v>
      </c>
      <c r="I47" s="30" t="n">
        <v>3407037.4116</v>
      </c>
      <c r="J47" s="30" t="n">
        <v>4217264.203633334</v>
      </c>
      <c r="K47" s="8">
        <f>IF(AND(D47&gt;=F47,D47&lt;=G47),1,0)</f>
        <v/>
      </c>
    </row>
    <row r="48">
      <c r="A48" s="8" t="inlineStr">
        <is>
          <t>revenue</t>
        </is>
      </c>
      <c r="B48" s="8" t="inlineStr">
        <is>
          <t>2024-11-01</t>
        </is>
      </c>
      <c r="C48" s="8" t="n">
        <v>5</v>
      </c>
      <c r="D48" s="30" t="n">
        <v>5222758.7423</v>
      </c>
      <c r="E48" s="30" t="n">
        <v>4383146.415281364</v>
      </c>
      <c r="F48" s="30" t="n">
        <v>2694169.05947427</v>
      </c>
      <c r="G48" s="30" t="n">
        <v>6072123.771088457</v>
      </c>
      <c r="H48" s="30" t="n">
        <v>3291238.2857</v>
      </c>
      <c r="I48" s="30" t="n">
        <v>2533057.4108</v>
      </c>
      <c r="J48" s="30" t="n">
        <v>4217264.203633334</v>
      </c>
      <c r="K48" s="8">
        <f>IF(AND(D48&gt;=F48,D48&lt;=G48),1,0)</f>
        <v/>
      </c>
    </row>
    <row r="49">
      <c r="A49" s="8" t="inlineStr">
        <is>
          <t>revenue</t>
        </is>
      </c>
      <c r="B49" s="8" t="inlineStr">
        <is>
          <t>2024-11-01</t>
        </is>
      </c>
      <c r="C49" s="8" t="n">
        <v>6</v>
      </c>
      <c r="D49" s="30" t="n">
        <v>1908059.49</v>
      </c>
      <c r="E49" s="30" t="n">
        <v>4472544.299814891</v>
      </c>
      <c r="F49" s="30" t="n">
        <v>2782996.795444395</v>
      </c>
      <c r="G49" s="30" t="n">
        <v>6162091.804185387</v>
      </c>
      <c r="H49" s="30" t="n">
        <v>3291238.2857</v>
      </c>
      <c r="I49" s="30" t="n">
        <v>3258341.1307</v>
      </c>
      <c r="J49" s="30" t="n">
        <v>4217264.203633334</v>
      </c>
      <c r="K49" s="8">
        <f>IF(AND(D49&gt;=F49,D49&lt;=G49),1,0)</f>
        <v/>
      </c>
    </row>
    <row r="50">
      <c r="A50" s="8" t="inlineStr">
        <is>
          <t>revenue</t>
        </is>
      </c>
      <c r="B50" s="8" t="inlineStr">
        <is>
          <t>2024-12-01</t>
        </is>
      </c>
      <c r="C50" s="8" t="n">
        <v>1</v>
      </c>
      <c r="D50" s="30" t="n">
        <v>4276427.7214</v>
      </c>
      <c r="E50" s="30" t="n">
        <v>4115525.74866631</v>
      </c>
      <c r="F50" s="30" t="n">
        <v>2458893.988915967</v>
      </c>
      <c r="G50" s="30" t="n">
        <v>5772157.508416654</v>
      </c>
      <c r="H50" s="30" t="n">
        <v>4082853.5757</v>
      </c>
      <c r="I50" s="30" t="n">
        <v>2087872.4623</v>
      </c>
      <c r="J50" s="30" t="n">
        <v>4064939.063733333</v>
      </c>
      <c r="K50" s="8">
        <f>IF(AND(D50&gt;=F50,D50&lt;=G50),1,0)</f>
        <v/>
      </c>
    </row>
    <row r="51">
      <c r="A51" s="8" t="inlineStr">
        <is>
          <t>revenue</t>
        </is>
      </c>
      <c r="B51" s="8" t="inlineStr">
        <is>
          <t>2024-12-01</t>
        </is>
      </c>
      <c r="C51" s="8" t="n">
        <v>2</v>
      </c>
      <c r="D51" s="30" t="n">
        <v>3565879.3233</v>
      </c>
      <c r="E51" s="30" t="n">
        <v>4205152.827994049</v>
      </c>
      <c r="F51" s="30" t="n">
        <v>2548438.238726404</v>
      </c>
      <c r="G51" s="30" t="n">
        <v>5861867.417261693</v>
      </c>
      <c r="H51" s="30" t="n">
        <v>4082853.5757</v>
      </c>
      <c r="I51" s="30" t="n">
        <v>2343260.2335</v>
      </c>
      <c r="J51" s="30" t="n">
        <v>4064939.063733333</v>
      </c>
      <c r="K51" s="8">
        <f>IF(AND(D51&gt;=F51,D51&lt;=G51),1,0)</f>
        <v/>
      </c>
    </row>
    <row r="52">
      <c r="A52" s="8" t="inlineStr">
        <is>
          <t>revenue</t>
        </is>
      </c>
      <c r="B52" s="8" t="inlineStr">
        <is>
          <t>2024-12-01</t>
        </is>
      </c>
      <c r="C52" s="8" t="n">
        <v>3</v>
      </c>
      <c r="D52" s="30" t="n">
        <v>4987901.5343</v>
      </c>
      <c r="E52" s="30" t="n">
        <v>4294779.907321787</v>
      </c>
      <c r="F52" s="30" t="n">
        <v>2637902.984211747</v>
      </c>
      <c r="G52" s="30" t="n">
        <v>5951656.830431826</v>
      </c>
      <c r="H52" s="30" t="n">
        <v>4082853.5757</v>
      </c>
      <c r="I52" s="30" t="n">
        <v>3407037.4116</v>
      </c>
      <c r="J52" s="30" t="n">
        <v>4064939.063733333</v>
      </c>
      <c r="K52" s="8">
        <f>IF(AND(D52&gt;=F52,D52&lt;=G52),1,0)</f>
        <v/>
      </c>
    </row>
    <row r="53">
      <c r="A53" s="8" t="inlineStr">
        <is>
          <t>revenue</t>
        </is>
      </c>
      <c r="B53" s="8" t="inlineStr">
        <is>
          <t>2024-12-01</t>
        </is>
      </c>
      <c r="C53" s="8" t="n">
        <v>4</v>
      </c>
      <c r="D53" s="30" t="n">
        <v>5222758.7423</v>
      </c>
      <c r="E53" s="30" t="n">
        <v>4384406.986649524</v>
      </c>
      <c r="F53" s="30" t="n">
        <v>2727261.750630148</v>
      </c>
      <c r="G53" s="30" t="n">
        <v>6041552.222668901</v>
      </c>
      <c r="H53" s="30" t="n">
        <v>4082853.5757</v>
      </c>
      <c r="I53" s="30" t="n">
        <v>2533057.4108</v>
      </c>
      <c r="J53" s="30" t="n">
        <v>4064939.063733333</v>
      </c>
      <c r="K53" s="8">
        <f>IF(AND(D53&gt;=F53,D53&lt;=G53),1,0)</f>
        <v/>
      </c>
    </row>
    <row r="54">
      <c r="A54" s="8" t="inlineStr">
        <is>
          <t>revenue</t>
        </is>
      </c>
      <c r="B54" s="8" t="inlineStr">
        <is>
          <t>2024-12-01</t>
        </is>
      </c>
      <c r="C54" s="8" t="n">
        <v>5</v>
      </c>
      <c r="D54" s="30" t="n">
        <v>1908059.49</v>
      </c>
      <c r="E54" s="30" t="n">
        <v>4474034.065977262</v>
      </c>
      <c r="F54" s="30" t="n">
        <v>2816488.097747475</v>
      </c>
      <c r="G54" s="30" t="n">
        <v>6131580.03420705</v>
      </c>
      <c r="H54" s="30" t="n">
        <v>4082853.5757</v>
      </c>
      <c r="I54" s="30" t="n">
        <v>3258341.1307</v>
      </c>
      <c r="J54" s="30" t="n">
        <v>4064939.063733333</v>
      </c>
      <c r="K54" s="8">
        <f>IF(AND(D54&gt;=F54,D54&lt;=G54),1,0)</f>
        <v/>
      </c>
    </row>
    <row r="55">
      <c r="A55" s="8" t="inlineStr">
        <is>
          <t>revenue</t>
        </is>
      </c>
      <c r="B55" s="8" t="inlineStr">
        <is>
          <t>2025-01-01</t>
        </is>
      </c>
      <c r="C55" s="8" t="n">
        <v>1</v>
      </c>
      <c r="D55" s="30" t="n">
        <v>3565879.3233</v>
      </c>
      <c r="E55" s="30" t="n">
        <v>4206761.847721385</v>
      </c>
      <c r="F55" s="30" t="n">
        <v>2578890.423152989</v>
      </c>
      <c r="G55" s="30" t="n">
        <v>5834633.272289781</v>
      </c>
      <c r="H55" s="30" t="n">
        <v>4276427.7214</v>
      </c>
      <c r="I55" s="30" t="n">
        <v>2343260.2335</v>
      </c>
      <c r="J55" s="30" t="n">
        <v>3883506.5276</v>
      </c>
      <c r="K55" s="8">
        <f>IF(AND(D55&gt;=F55,D55&lt;=G55),1,0)</f>
        <v/>
      </c>
    </row>
    <row r="56">
      <c r="A56" s="8" t="inlineStr">
        <is>
          <t>revenue</t>
        </is>
      </c>
      <c r="B56" s="8" t="inlineStr">
        <is>
          <t>2025-01-01</t>
        </is>
      </c>
      <c r="C56" s="8" t="n">
        <v>2</v>
      </c>
      <c r="D56" s="30" t="n">
        <v>4987901.5343</v>
      </c>
      <c r="E56" s="30" t="n">
        <v>4297032.534940058</v>
      </c>
      <c r="F56" s="30" t="n">
        <v>2669079.718835172</v>
      </c>
      <c r="G56" s="30" t="n">
        <v>5924985.351044944</v>
      </c>
      <c r="H56" s="30" t="n">
        <v>4276427.7214</v>
      </c>
      <c r="I56" s="30" t="n">
        <v>3407037.4116</v>
      </c>
      <c r="J56" s="30" t="n">
        <v>3883506.5276</v>
      </c>
      <c r="K56" s="8">
        <f>IF(AND(D56&gt;=F56,D56&lt;=G56),1,0)</f>
        <v/>
      </c>
    </row>
    <row r="57">
      <c r="A57" s="8" t="inlineStr">
        <is>
          <t>revenue</t>
        </is>
      </c>
      <c r="B57" s="8" t="inlineStr">
        <is>
          <t>2025-01-01</t>
        </is>
      </c>
      <c r="C57" s="8" t="n">
        <v>3</v>
      </c>
      <c r="D57" s="30" t="n">
        <v>5222758.7423</v>
      </c>
      <c r="E57" s="30" t="n">
        <v>4387303.222158731</v>
      </c>
      <c r="F57" s="30" t="n">
        <v>2759190.890445309</v>
      </c>
      <c r="G57" s="30" t="n">
        <v>6015415.553872153</v>
      </c>
      <c r="H57" s="30" t="n">
        <v>4276427.7214</v>
      </c>
      <c r="I57" s="30" t="n">
        <v>2533057.4108</v>
      </c>
      <c r="J57" s="30" t="n">
        <v>3883506.5276</v>
      </c>
      <c r="K57" s="8">
        <f>IF(AND(D57&gt;=F57,D57&lt;=G57),1,0)</f>
        <v/>
      </c>
    </row>
    <row r="58">
      <c r="A58" s="8" t="inlineStr">
        <is>
          <t>revenue</t>
        </is>
      </c>
      <c r="B58" s="8" t="inlineStr">
        <is>
          <t>2025-01-01</t>
        </is>
      </c>
      <c r="C58" s="8" t="n">
        <v>4</v>
      </c>
      <c r="D58" s="30" t="n">
        <v>1908059.49</v>
      </c>
      <c r="E58" s="30" t="n">
        <v>4477573.909377404</v>
      </c>
      <c r="F58" s="30" t="n">
        <v>2849197.922862375</v>
      </c>
      <c r="G58" s="30" t="n">
        <v>6105949.895892432</v>
      </c>
      <c r="H58" s="30" t="n">
        <v>4276427.7214</v>
      </c>
      <c r="I58" s="30" t="n">
        <v>3258341.1307</v>
      </c>
      <c r="J58" s="30" t="n">
        <v>3883506.5276</v>
      </c>
      <c r="K58" s="8">
        <f>IF(AND(D58&gt;=F58,D58&lt;=G58),1,0)</f>
        <v/>
      </c>
    </row>
    <row r="59">
      <c r="A59" s="8" t="inlineStr">
        <is>
          <t>revenue</t>
        </is>
      </c>
      <c r="B59" s="8" t="inlineStr">
        <is>
          <t>2025-02-01</t>
        </is>
      </c>
      <c r="C59" s="8" t="n">
        <v>1</v>
      </c>
      <c r="D59" s="30" t="n">
        <v>4987901.5343</v>
      </c>
      <c r="E59" s="30" t="n">
        <v>4219576.768485948</v>
      </c>
      <c r="F59" s="30" t="n">
        <v>2605805.07413353</v>
      </c>
      <c r="G59" s="30" t="n">
        <v>5833348.462838365</v>
      </c>
      <c r="H59" s="30" t="n">
        <v>3565879.3233</v>
      </c>
      <c r="I59" s="30" t="n">
        <v>3407037.4116</v>
      </c>
      <c r="J59" s="30" t="n">
        <v>3975053.540133333</v>
      </c>
      <c r="K59" s="8">
        <f>IF(AND(D59&gt;=F59,D59&lt;=G59),1,0)</f>
        <v/>
      </c>
    </row>
    <row r="60">
      <c r="A60" s="8" t="inlineStr">
        <is>
          <t>revenue</t>
        </is>
      </c>
      <c r="B60" s="8" t="inlineStr">
        <is>
          <t>2025-02-01</t>
        </is>
      </c>
      <c r="C60" s="8" t="n">
        <v>2</v>
      </c>
      <c r="D60" s="30" t="n">
        <v>5222758.7423</v>
      </c>
      <c r="E60" s="30" t="n">
        <v>4304073.707562278</v>
      </c>
      <c r="F60" s="30" t="n">
        <v>2690272.965580789</v>
      </c>
      <c r="G60" s="30" t="n">
        <v>5917874.449543767</v>
      </c>
      <c r="H60" s="30" t="n">
        <v>3565879.3233</v>
      </c>
      <c r="I60" s="30" t="n">
        <v>2533057.4108</v>
      </c>
      <c r="J60" s="30" t="n">
        <v>3975053.540133333</v>
      </c>
      <c r="K60" s="8">
        <f>IF(AND(D60&gt;=F60,D60&lt;=G60),1,0)</f>
        <v/>
      </c>
    </row>
    <row r="61">
      <c r="A61" s="8" t="inlineStr">
        <is>
          <t>revenue</t>
        </is>
      </c>
      <c r="B61" s="8" t="inlineStr">
        <is>
          <t>2025-02-01</t>
        </is>
      </c>
      <c r="C61" s="8" t="n">
        <v>3</v>
      </c>
      <c r="D61" s="30" t="n">
        <v>1908059.49</v>
      </c>
      <c r="E61" s="30" t="n">
        <v>4388570.646638608</v>
      </c>
      <c r="F61" s="30" t="n">
        <v>2774718.265718587</v>
      </c>
      <c r="G61" s="30" t="n">
        <v>6002423.027558628</v>
      </c>
      <c r="H61" s="30" t="n">
        <v>3565879.3233</v>
      </c>
      <c r="I61" s="30" t="n">
        <v>3258341.1307</v>
      </c>
      <c r="J61" s="30" t="n">
        <v>3975053.540133333</v>
      </c>
      <c r="K61" s="8">
        <f>IF(AND(D61&gt;=F61,D61&lt;=G61),1,0)</f>
        <v/>
      </c>
    </row>
    <row r="62">
      <c r="A62" s="8" t="inlineStr">
        <is>
          <t>revenue</t>
        </is>
      </c>
      <c r="B62" s="8" t="inlineStr">
        <is>
          <t>2025-03-01</t>
        </is>
      </c>
      <c r="C62" s="8" t="n">
        <v>1</v>
      </c>
      <c r="D62" s="30" t="n">
        <v>5222758.7423</v>
      </c>
      <c r="E62" s="30" t="n">
        <v>4385303.645062873</v>
      </c>
      <c r="F62" s="30" t="n">
        <v>2776530.428987553</v>
      </c>
      <c r="G62" s="30" t="n">
        <v>5994076.861138193</v>
      </c>
      <c r="H62" s="30" t="n">
        <v>4987901.5343</v>
      </c>
      <c r="I62" s="30" t="n">
        <v>2533057.4108</v>
      </c>
      <c r="J62" s="30" t="n">
        <v>4276736.193</v>
      </c>
      <c r="K62" s="8">
        <f>IF(AND(D62&gt;=F62,D62&lt;=G62),1,0)</f>
        <v/>
      </c>
    </row>
    <row r="63">
      <c r="A63" s="8" t="inlineStr">
        <is>
          <t>revenue</t>
        </is>
      </c>
      <c r="B63" s="8" t="inlineStr">
        <is>
          <t>2025-03-01</t>
        </is>
      </c>
      <c r="C63" s="8" t="n">
        <v>2</v>
      </c>
      <c r="D63" s="30" t="n">
        <v>1908059.49</v>
      </c>
      <c r="E63" s="30" t="n">
        <v>4475799.913482278</v>
      </c>
      <c r="F63" s="30" t="n">
        <v>2866946.26075702</v>
      </c>
      <c r="G63" s="30" t="n">
        <v>6084653.566207536</v>
      </c>
      <c r="H63" s="30" t="n">
        <v>4987901.5343</v>
      </c>
      <c r="I63" s="30" t="n">
        <v>3258341.1307</v>
      </c>
      <c r="J63" s="30" t="n">
        <v>4276736.193</v>
      </c>
      <c r="K63" s="8">
        <f>IF(AND(D63&gt;=F63,D63&lt;=G63),1,0)</f>
        <v/>
      </c>
    </row>
    <row r="64">
      <c r="A64" s="8" t="inlineStr">
        <is>
          <t>production_output</t>
        </is>
      </c>
      <c r="B64" s="8" t="inlineStr">
        <is>
          <t>2024-05-01</t>
        </is>
      </c>
      <c r="C64" s="8" t="n">
        <v>1</v>
      </c>
      <c r="D64" s="30" t="n">
        <v>155179</v>
      </c>
      <c r="E64" s="30" t="n">
        <v>125170.4210294344</v>
      </c>
      <c r="F64" s="30" t="n">
        <v>51355.5806396454</v>
      </c>
      <c r="G64" s="30" t="n">
        <v>198985.2614192234</v>
      </c>
      <c r="H64" s="30" t="n">
        <v>116042</v>
      </c>
      <c r="I64" s="30" t="n">
        <v>137288</v>
      </c>
      <c r="J64" s="30" t="n">
        <v>128765</v>
      </c>
      <c r="K64" s="8">
        <f>IF(AND(D64&gt;=F64,D64&lt;=G64),1,0)</f>
        <v/>
      </c>
    </row>
    <row r="65">
      <c r="A65" s="8" t="inlineStr">
        <is>
          <t>production_output</t>
        </is>
      </c>
      <c r="B65" s="8" t="inlineStr">
        <is>
          <t>2024-05-01</t>
        </is>
      </c>
      <c r="C65" s="8" t="n">
        <v>2</v>
      </c>
      <c r="D65" s="30" t="n">
        <v>233479</v>
      </c>
      <c r="E65" s="30" t="n">
        <v>125170.4210294344</v>
      </c>
      <c r="F65" s="30" t="n">
        <v>44406.86541238196</v>
      </c>
      <c r="G65" s="30" t="n">
        <v>205933.9766464868</v>
      </c>
      <c r="H65" s="30" t="n">
        <v>116042</v>
      </c>
      <c r="I65" s="30" t="n">
        <v>192778</v>
      </c>
      <c r="J65" s="30" t="n">
        <v>128765</v>
      </c>
      <c r="K65" s="8">
        <f>IF(AND(D65&gt;=F65,D65&lt;=G65),1,0)</f>
        <v/>
      </c>
    </row>
    <row r="66">
      <c r="A66" s="8" t="inlineStr">
        <is>
          <t>production_output</t>
        </is>
      </c>
      <c r="B66" s="8" t="inlineStr">
        <is>
          <t>2024-05-01</t>
        </is>
      </c>
      <c r="C66" s="8" t="n">
        <v>3</v>
      </c>
      <c r="D66" s="30" t="n">
        <v>233735</v>
      </c>
      <c r="E66" s="30" t="n">
        <v>125170.4210294344</v>
      </c>
      <c r="F66" s="30" t="n">
        <v>38010.37760328977</v>
      </c>
      <c r="G66" s="30" t="n">
        <v>212330.4644555791</v>
      </c>
      <c r="H66" s="30" t="n">
        <v>116042</v>
      </c>
      <c r="I66" s="30" t="n">
        <v>151971</v>
      </c>
      <c r="J66" s="30" t="n">
        <v>128765</v>
      </c>
      <c r="K66" s="8">
        <f>IF(AND(D66&gt;=F66,D66&lt;=G66),1,0)</f>
        <v/>
      </c>
    </row>
    <row r="67">
      <c r="A67" s="8" t="inlineStr">
        <is>
          <t>production_output</t>
        </is>
      </c>
      <c r="B67" s="8" t="inlineStr">
        <is>
          <t>2024-05-01</t>
        </is>
      </c>
      <c r="C67" s="8" t="n">
        <v>4</v>
      </c>
      <c r="D67" s="30" t="n">
        <v>134541</v>
      </c>
      <c r="E67" s="30" t="n">
        <v>125170.4210294344</v>
      </c>
      <c r="F67" s="30" t="n">
        <v>32052.24651883678</v>
      </c>
      <c r="G67" s="30" t="n">
        <v>218288.595540032</v>
      </c>
      <c r="H67" s="30" t="n">
        <v>116042</v>
      </c>
      <c r="I67" s="30" t="n">
        <v>104771</v>
      </c>
      <c r="J67" s="30" t="n">
        <v>128765</v>
      </c>
      <c r="K67" s="8">
        <f>IF(AND(D67&gt;=F67,D67&lt;=G67),1,0)</f>
        <v/>
      </c>
    </row>
    <row r="68">
      <c r="A68" s="8" t="inlineStr">
        <is>
          <t>production_output</t>
        </is>
      </c>
      <c r="B68" s="8" t="inlineStr">
        <is>
          <t>2024-05-01</t>
        </is>
      </c>
      <c r="C68" s="8" t="n">
        <v>5</v>
      </c>
      <c r="D68" s="30" t="n">
        <v>193715</v>
      </c>
      <c r="E68" s="30" t="n">
        <v>125170.4210294344</v>
      </c>
      <c r="F68" s="30" t="n">
        <v>26453.06856126491</v>
      </c>
      <c r="G68" s="30" t="n">
        <v>223887.7734976039</v>
      </c>
      <c r="H68" s="30" t="n">
        <v>116042</v>
      </c>
      <c r="I68" s="30" t="n">
        <v>163270</v>
      </c>
      <c r="J68" s="30" t="n">
        <v>128765</v>
      </c>
      <c r="K68" s="8">
        <f>IF(AND(D68&gt;=F68,D68&lt;=G68),1,0)</f>
        <v/>
      </c>
    </row>
    <row r="69">
      <c r="A69" s="8" t="inlineStr">
        <is>
          <t>production_output</t>
        </is>
      </c>
      <c r="B69" s="8" t="inlineStr">
        <is>
          <t>2024-05-01</t>
        </is>
      </c>
      <c r="C69" s="8" t="n">
        <v>6</v>
      </c>
      <c r="D69" s="30" t="n">
        <v>209535</v>
      </c>
      <c r="E69" s="30" t="n">
        <v>125170.4210294344</v>
      </c>
      <c r="F69" s="30" t="n">
        <v>21154.86001828808</v>
      </c>
      <c r="G69" s="30" t="n">
        <v>229185.9820405807</v>
      </c>
      <c r="H69" s="30" t="n">
        <v>116042</v>
      </c>
      <c r="I69" s="30" t="n">
        <v>122092</v>
      </c>
      <c r="J69" s="30" t="n">
        <v>128765</v>
      </c>
      <c r="K69" s="8">
        <f>IF(AND(D69&gt;=F69,D69&lt;=G69),1,0)</f>
        <v/>
      </c>
    </row>
    <row r="70">
      <c r="A70" s="8" t="inlineStr">
        <is>
          <t>production_output</t>
        </is>
      </c>
      <c r="B70" s="8" t="inlineStr">
        <is>
          <t>2024-06-01</t>
        </is>
      </c>
      <c r="C70" s="8" t="n">
        <v>1</v>
      </c>
      <c r="D70" s="30" t="n">
        <v>233479</v>
      </c>
      <c r="E70" s="30" t="n">
        <v>138628.1196579202</v>
      </c>
      <c r="F70" s="30" t="n">
        <v>65429.3620858967</v>
      </c>
      <c r="G70" s="30" t="n">
        <v>211826.8772299438</v>
      </c>
      <c r="H70" s="30" t="n">
        <v>155179</v>
      </c>
      <c r="I70" s="30" t="n">
        <v>192778</v>
      </c>
      <c r="J70" s="30" t="n">
        <v>143965.6666666667</v>
      </c>
      <c r="K70" s="8">
        <f>IF(AND(D70&gt;=F70,D70&lt;=G70),1,0)</f>
        <v/>
      </c>
    </row>
    <row r="71">
      <c r="A71" s="8" t="inlineStr">
        <is>
          <t>production_output</t>
        </is>
      </c>
      <c r="B71" s="8" t="inlineStr">
        <is>
          <t>2024-06-01</t>
        </is>
      </c>
      <c r="C71" s="8" t="n">
        <v>2</v>
      </c>
      <c r="D71" s="30" t="n">
        <v>233735</v>
      </c>
      <c r="E71" s="30" t="n">
        <v>138628.1196579202</v>
      </c>
      <c r="F71" s="30" t="n">
        <v>58419.38070127694</v>
      </c>
      <c r="G71" s="30" t="n">
        <v>218836.8586145635</v>
      </c>
      <c r="H71" s="30" t="n">
        <v>155179</v>
      </c>
      <c r="I71" s="30" t="n">
        <v>151971</v>
      </c>
      <c r="J71" s="30" t="n">
        <v>143965.6666666667</v>
      </c>
      <c r="K71" s="8">
        <f>IF(AND(D71&gt;=F71,D71&lt;=G71),1,0)</f>
        <v/>
      </c>
    </row>
    <row r="72">
      <c r="A72" s="8" t="inlineStr">
        <is>
          <t>production_output</t>
        </is>
      </c>
      <c r="B72" s="8" t="inlineStr">
        <is>
          <t>2024-06-01</t>
        </is>
      </c>
      <c r="C72" s="8" t="n">
        <v>3</v>
      </c>
      <c r="D72" s="30" t="n">
        <v>134541</v>
      </c>
      <c r="E72" s="30" t="n">
        <v>138628.1196579202</v>
      </c>
      <c r="F72" s="30" t="n">
        <v>51974.64021282223</v>
      </c>
      <c r="G72" s="30" t="n">
        <v>225281.5991030182</v>
      </c>
      <c r="H72" s="30" t="n">
        <v>155179</v>
      </c>
      <c r="I72" s="30" t="n">
        <v>104771</v>
      </c>
      <c r="J72" s="30" t="n">
        <v>143965.6666666667</v>
      </c>
      <c r="K72" s="8">
        <f>IF(AND(D72&gt;=F72,D72&lt;=G72),1,0)</f>
        <v/>
      </c>
    </row>
    <row r="73">
      <c r="A73" s="8" t="inlineStr">
        <is>
          <t>production_output</t>
        </is>
      </c>
      <c r="B73" s="8" t="inlineStr">
        <is>
          <t>2024-06-01</t>
        </is>
      </c>
      <c r="C73" s="8" t="n">
        <v>4</v>
      </c>
      <c r="D73" s="30" t="n">
        <v>193715</v>
      </c>
      <c r="E73" s="30" t="n">
        <v>138628.1196579202</v>
      </c>
      <c r="F73" s="30" t="n">
        <v>45977.11213577238</v>
      </c>
      <c r="G73" s="30" t="n">
        <v>231279.1271800681</v>
      </c>
      <c r="H73" s="30" t="n">
        <v>155179</v>
      </c>
      <c r="I73" s="30" t="n">
        <v>163270</v>
      </c>
      <c r="J73" s="30" t="n">
        <v>143965.6666666667</v>
      </c>
      <c r="K73" s="8">
        <f>IF(AND(D73&gt;=F73,D73&lt;=G73),1,0)</f>
        <v/>
      </c>
    </row>
    <row r="74">
      <c r="A74" s="8" t="inlineStr">
        <is>
          <t>production_output</t>
        </is>
      </c>
      <c r="B74" s="8" t="inlineStr">
        <is>
          <t>2024-06-01</t>
        </is>
      </c>
      <c r="C74" s="8" t="n">
        <v>5</v>
      </c>
      <c r="D74" s="30" t="n">
        <v>209535</v>
      </c>
      <c r="E74" s="30" t="n">
        <v>138628.1196579202</v>
      </c>
      <c r="F74" s="30" t="n">
        <v>40344.89174086321</v>
      </c>
      <c r="G74" s="30" t="n">
        <v>236911.3475749773</v>
      </c>
      <c r="H74" s="30" t="n">
        <v>155179</v>
      </c>
      <c r="I74" s="30" t="n">
        <v>122092</v>
      </c>
      <c r="J74" s="30" t="n">
        <v>143965.6666666667</v>
      </c>
      <c r="K74" s="8">
        <f>IF(AND(D74&gt;=F74,D74&lt;=G74),1,0)</f>
        <v/>
      </c>
    </row>
    <row r="75">
      <c r="A75" s="8" t="inlineStr">
        <is>
          <t>production_output</t>
        </is>
      </c>
      <c r="B75" s="8" t="inlineStr">
        <is>
          <t>2024-06-01</t>
        </is>
      </c>
      <c r="C75" s="8" t="n">
        <v>6</v>
      </c>
      <c r="D75" s="30" t="n">
        <v>118842</v>
      </c>
      <c r="E75" s="30" t="n">
        <v>138628.1196579202</v>
      </c>
      <c r="F75" s="30" t="n">
        <v>35018.38756327936</v>
      </c>
      <c r="G75" s="30" t="n">
        <v>242237.8517525611</v>
      </c>
      <c r="H75" s="30" t="n">
        <v>155179</v>
      </c>
      <c r="I75" s="30" t="n">
        <v>84646</v>
      </c>
      <c r="J75" s="30" t="n">
        <v>143965.6666666667</v>
      </c>
      <c r="K75" s="8">
        <f>IF(AND(D75&gt;=F75,D75&lt;=G75),1,0)</f>
        <v/>
      </c>
    </row>
    <row r="76">
      <c r="A76" s="8" t="inlineStr">
        <is>
          <t>production_output</t>
        </is>
      </c>
      <c r="B76" s="8" t="inlineStr">
        <is>
          <t>2024-07-01</t>
        </is>
      </c>
      <c r="C76" s="8" t="n">
        <v>1</v>
      </c>
      <c r="D76" s="30" t="n">
        <v>233735</v>
      </c>
      <c r="E76" s="30" t="n">
        <v>189917.0882031342</v>
      </c>
      <c r="F76" s="30" t="n">
        <v>108758.6168265178</v>
      </c>
      <c r="G76" s="30" t="n">
        <v>271075.5595797506</v>
      </c>
      <c r="H76" s="30" t="n">
        <v>233479</v>
      </c>
      <c r="I76" s="30" t="n">
        <v>151971</v>
      </c>
      <c r="J76" s="30" t="n">
        <v>168233.3333333333</v>
      </c>
      <c r="K76" s="8">
        <f>IF(AND(D76&gt;=F76,D76&lt;=G76),1,0)</f>
        <v/>
      </c>
    </row>
    <row r="77">
      <c r="A77" s="8" t="inlineStr">
        <is>
          <t>production_output</t>
        </is>
      </c>
      <c r="B77" s="8" t="inlineStr">
        <is>
          <t>2024-07-01</t>
        </is>
      </c>
      <c r="C77" s="8" t="n">
        <v>2</v>
      </c>
      <c r="D77" s="30" t="n">
        <v>134541</v>
      </c>
      <c r="E77" s="30" t="n">
        <v>189917.0882031342</v>
      </c>
      <c r="F77" s="30" t="n">
        <v>98140.38448486506</v>
      </c>
      <c r="G77" s="30" t="n">
        <v>281693.7919214033</v>
      </c>
      <c r="H77" s="30" t="n">
        <v>233479</v>
      </c>
      <c r="I77" s="30" t="n">
        <v>104771</v>
      </c>
      <c r="J77" s="30" t="n">
        <v>168233.3333333333</v>
      </c>
      <c r="K77" s="8">
        <f>IF(AND(D77&gt;=F77,D77&lt;=G77),1,0)</f>
        <v/>
      </c>
    </row>
    <row r="78">
      <c r="A78" s="8" t="inlineStr">
        <is>
          <t>production_output</t>
        </is>
      </c>
      <c r="B78" s="8" t="inlineStr">
        <is>
          <t>2024-07-01</t>
        </is>
      </c>
      <c r="C78" s="8" t="n">
        <v>3</v>
      </c>
      <c r="D78" s="30" t="n">
        <v>193715</v>
      </c>
      <c r="E78" s="30" t="n">
        <v>189917.0882031342</v>
      </c>
      <c r="F78" s="30" t="n">
        <v>88629.23496004858</v>
      </c>
      <c r="G78" s="30" t="n">
        <v>291204.9414462198</v>
      </c>
      <c r="H78" s="30" t="n">
        <v>233479</v>
      </c>
      <c r="I78" s="30" t="n">
        <v>163270</v>
      </c>
      <c r="J78" s="30" t="n">
        <v>168233.3333333333</v>
      </c>
      <c r="K78" s="8">
        <f>IF(AND(D78&gt;=F78,D78&lt;=G78),1,0)</f>
        <v/>
      </c>
    </row>
    <row r="79">
      <c r="A79" s="8" t="inlineStr">
        <is>
          <t>production_output</t>
        </is>
      </c>
      <c r="B79" s="8" t="inlineStr">
        <is>
          <t>2024-07-01</t>
        </is>
      </c>
      <c r="C79" s="8" t="n">
        <v>4</v>
      </c>
      <c r="D79" s="30" t="n">
        <v>209535</v>
      </c>
      <c r="E79" s="30" t="n">
        <v>189917.0882031342</v>
      </c>
      <c r="F79" s="30" t="n">
        <v>79937.56700125433</v>
      </c>
      <c r="G79" s="30" t="n">
        <v>299896.6094050141</v>
      </c>
      <c r="H79" s="30" t="n">
        <v>233479</v>
      </c>
      <c r="I79" s="30" t="n">
        <v>122092</v>
      </c>
      <c r="J79" s="30" t="n">
        <v>168233.3333333333</v>
      </c>
      <c r="K79" s="8">
        <f>IF(AND(D79&gt;=F79,D79&lt;=G79),1,0)</f>
        <v/>
      </c>
    </row>
    <row r="80">
      <c r="A80" s="8" t="inlineStr">
        <is>
          <t>production_output</t>
        </is>
      </c>
      <c r="B80" s="8" t="inlineStr">
        <is>
          <t>2024-07-01</t>
        </is>
      </c>
      <c r="C80" s="8" t="n">
        <v>5</v>
      </c>
      <c r="D80" s="30" t="n">
        <v>118842</v>
      </c>
      <c r="E80" s="30" t="n">
        <v>189917.0882031342</v>
      </c>
      <c r="F80" s="30" t="n">
        <v>71884.20739021566</v>
      </c>
      <c r="G80" s="30" t="n">
        <v>307949.9690160527</v>
      </c>
      <c r="H80" s="30" t="n">
        <v>233479</v>
      </c>
      <c r="I80" s="30" t="n">
        <v>84646</v>
      </c>
      <c r="J80" s="30" t="n">
        <v>168233.3333333333</v>
      </c>
      <c r="K80" s="8">
        <f>IF(AND(D80&gt;=F80,D80&lt;=G80),1,0)</f>
        <v/>
      </c>
    </row>
    <row r="81">
      <c r="A81" s="8" t="inlineStr">
        <is>
          <t>production_output</t>
        </is>
      </c>
      <c r="B81" s="8" t="inlineStr">
        <is>
          <t>2024-07-01</t>
        </is>
      </c>
      <c r="C81" s="8" t="n">
        <v>6</v>
      </c>
      <c r="D81" s="30" t="n">
        <v>167222</v>
      </c>
      <c r="E81" s="30" t="n">
        <v>189917.0882031342</v>
      </c>
      <c r="F81" s="30" t="n">
        <v>64346.28418325652</v>
      </c>
      <c r="G81" s="30" t="n">
        <v>315487.8922230119</v>
      </c>
      <c r="H81" s="30" t="n">
        <v>233479</v>
      </c>
      <c r="I81" s="30" t="n">
        <v>137110</v>
      </c>
      <c r="J81" s="30" t="n">
        <v>168233.3333333333</v>
      </c>
      <c r="K81" s="8">
        <f>IF(AND(D81&gt;=F81,D81&lt;=G81),1,0)</f>
        <v/>
      </c>
    </row>
    <row r="82">
      <c r="A82" s="8" t="inlineStr">
        <is>
          <t>production_output</t>
        </is>
      </c>
      <c r="B82" s="8" t="inlineStr">
        <is>
          <t>2024-08-01</t>
        </is>
      </c>
      <c r="C82" s="8" t="n">
        <v>1</v>
      </c>
      <c r="D82" s="30" t="n">
        <v>134541</v>
      </c>
      <c r="E82" s="30" t="n">
        <v>220984.5224889943</v>
      </c>
      <c r="F82" s="30" t="n">
        <v>140054.643380576</v>
      </c>
      <c r="G82" s="30" t="n">
        <v>301914.4015974127</v>
      </c>
      <c r="H82" s="30" t="n">
        <v>233735</v>
      </c>
      <c r="I82" s="30" t="n">
        <v>104771</v>
      </c>
      <c r="J82" s="30" t="n">
        <v>207464.3333333333</v>
      </c>
      <c r="K82" s="8">
        <f>IF(AND(D82&gt;=F82,D82&lt;=G82),1,0)</f>
        <v/>
      </c>
    </row>
    <row r="83">
      <c r="A83" s="8" t="inlineStr">
        <is>
          <t>production_output</t>
        </is>
      </c>
      <c r="B83" s="8" t="inlineStr">
        <is>
          <t>2024-08-01</t>
        </is>
      </c>
      <c r="C83" s="8" t="n">
        <v>2</v>
      </c>
      <c r="D83" s="30" t="n">
        <v>193715</v>
      </c>
      <c r="E83" s="30" t="n">
        <v>220984.5224889943</v>
      </c>
      <c r="F83" s="30" t="n">
        <v>125591.0214866097</v>
      </c>
      <c r="G83" s="30" t="n">
        <v>316378.023491379</v>
      </c>
      <c r="H83" s="30" t="n">
        <v>233735</v>
      </c>
      <c r="I83" s="30" t="n">
        <v>163270</v>
      </c>
      <c r="J83" s="30" t="n">
        <v>207464.3333333333</v>
      </c>
      <c r="K83" s="8">
        <f>IF(AND(D83&gt;=F83,D83&lt;=G83),1,0)</f>
        <v/>
      </c>
    </row>
    <row r="84">
      <c r="A84" s="8" t="inlineStr">
        <is>
          <t>production_output</t>
        </is>
      </c>
      <c r="B84" s="8" t="inlineStr">
        <is>
          <t>2024-08-01</t>
        </is>
      </c>
      <c r="C84" s="8" t="n">
        <v>3</v>
      </c>
      <c r="D84" s="30" t="n">
        <v>209535</v>
      </c>
      <c r="E84" s="30" t="n">
        <v>220984.5224889943</v>
      </c>
      <c r="F84" s="30" t="n">
        <v>113048.4546780873</v>
      </c>
      <c r="G84" s="30" t="n">
        <v>328920.5902999014</v>
      </c>
      <c r="H84" s="30" t="n">
        <v>233735</v>
      </c>
      <c r="I84" s="30" t="n">
        <v>122092</v>
      </c>
      <c r="J84" s="30" t="n">
        <v>207464.3333333333</v>
      </c>
      <c r="K84" s="8">
        <f>IF(AND(D84&gt;=F84,D84&lt;=G84),1,0)</f>
        <v/>
      </c>
    </row>
    <row r="85">
      <c r="A85" s="8" t="inlineStr">
        <is>
          <t>production_output</t>
        </is>
      </c>
      <c r="B85" s="8" t="inlineStr">
        <is>
          <t>2024-08-01</t>
        </is>
      </c>
      <c r="C85" s="8" t="n">
        <v>4</v>
      </c>
      <c r="D85" s="30" t="n">
        <v>118842</v>
      </c>
      <c r="E85" s="30" t="n">
        <v>220984.5224889943</v>
      </c>
      <c r="F85" s="30" t="n">
        <v>101818.7999196687</v>
      </c>
      <c r="G85" s="30" t="n">
        <v>340150.24505832</v>
      </c>
      <c r="H85" s="30" t="n">
        <v>233735</v>
      </c>
      <c r="I85" s="30" t="n">
        <v>84646</v>
      </c>
      <c r="J85" s="30" t="n">
        <v>207464.3333333333</v>
      </c>
      <c r="K85" s="8">
        <f>IF(AND(D85&gt;=F85,D85&lt;=G85),1,0)</f>
        <v/>
      </c>
    </row>
    <row r="86">
      <c r="A86" s="8" t="inlineStr">
        <is>
          <t>production_output</t>
        </is>
      </c>
      <c r="B86" s="8" t="inlineStr">
        <is>
          <t>2024-08-01</t>
        </is>
      </c>
      <c r="C86" s="8" t="n">
        <v>5</v>
      </c>
      <c r="D86" s="30" t="n">
        <v>167222</v>
      </c>
      <c r="E86" s="30" t="n">
        <v>220984.5224889943</v>
      </c>
      <c r="F86" s="30" t="n">
        <v>91559.85661552857</v>
      </c>
      <c r="G86" s="30" t="n">
        <v>350409.1883624601</v>
      </c>
      <c r="H86" s="30" t="n">
        <v>233735</v>
      </c>
      <c r="I86" s="30" t="n">
        <v>137110</v>
      </c>
      <c r="J86" s="30" t="n">
        <v>207464.3333333333</v>
      </c>
      <c r="K86" s="8">
        <f>IF(AND(D86&gt;=F86,D86&lt;=G86),1,0)</f>
        <v/>
      </c>
    </row>
    <row r="87">
      <c r="A87" s="8" t="inlineStr">
        <is>
          <t>production_output</t>
        </is>
      </c>
      <c r="B87" s="8" t="inlineStr">
        <is>
          <t>2024-08-01</t>
        </is>
      </c>
      <c r="C87" s="8" t="n">
        <v>6</v>
      </c>
      <c r="D87" s="30" t="n">
        <v>167765</v>
      </c>
      <c r="E87" s="30" t="n">
        <v>220984.5224889943</v>
      </c>
      <c r="F87" s="30" t="n">
        <v>82056.41576667907</v>
      </c>
      <c r="G87" s="30" t="n">
        <v>359912.6292113096</v>
      </c>
      <c r="H87" s="30" t="n">
        <v>233735</v>
      </c>
      <c r="I87" s="30" t="n">
        <v>93946</v>
      </c>
      <c r="J87" s="30" t="n">
        <v>207464.3333333333</v>
      </c>
      <c r="K87" s="8">
        <f>IF(AND(D87&gt;=F87,D87&lt;=G87),1,0)</f>
        <v/>
      </c>
    </row>
    <row r="88">
      <c r="A88" s="8" t="inlineStr">
        <is>
          <t>production_output</t>
        </is>
      </c>
      <c r="B88" s="8" t="inlineStr">
        <is>
          <t>2024-09-01</t>
        </is>
      </c>
      <c r="C88" s="8" t="n">
        <v>1</v>
      </c>
      <c r="D88" s="30" t="n">
        <v>193715</v>
      </c>
      <c r="E88" s="30" t="n">
        <v>173057.7108397998</v>
      </c>
      <c r="F88" s="30" t="n">
        <v>87759.63247027362</v>
      </c>
      <c r="G88" s="30" t="n">
        <v>258355.7892093259</v>
      </c>
      <c r="H88" s="30" t="n">
        <v>134541</v>
      </c>
      <c r="I88" s="30" t="n">
        <v>163270</v>
      </c>
      <c r="J88" s="30" t="n">
        <v>200585</v>
      </c>
      <c r="K88" s="8">
        <f>IF(AND(D88&gt;=F88,D88&lt;=G88),1,0)</f>
        <v/>
      </c>
    </row>
    <row r="89">
      <c r="A89" s="8" t="inlineStr">
        <is>
          <t>production_output</t>
        </is>
      </c>
      <c r="B89" s="8" t="inlineStr">
        <is>
          <t>2024-09-01</t>
        </is>
      </c>
      <c r="C89" s="8" t="n">
        <v>2</v>
      </c>
      <c r="D89" s="30" t="n">
        <v>209535</v>
      </c>
      <c r="E89" s="30" t="n">
        <v>173057.7108397998</v>
      </c>
      <c r="F89" s="30" t="n">
        <v>78880.59733641245</v>
      </c>
      <c r="G89" s="30" t="n">
        <v>267234.8243431871</v>
      </c>
      <c r="H89" s="30" t="n">
        <v>134541</v>
      </c>
      <c r="I89" s="30" t="n">
        <v>122092</v>
      </c>
      <c r="J89" s="30" t="n">
        <v>200585</v>
      </c>
      <c r="K89" s="8">
        <f>IF(AND(D89&gt;=F89,D89&lt;=G89),1,0)</f>
        <v/>
      </c>
    </row>
    <row r="90">
      <c r="A90" s="8" t="inlineStr">
        <is>
          <t>production_output</t>
        </is>
      </c>
      <c r="B90" s="8" t="inlineStr">
        <is>
          <t>2024-09-01</t>
        </is>
      </c>
      <c r="C90" s="8" t="n">
        <v>3</v>
      </c>
      <c r="D90" s="30" t="n">
        <v>118842</v>
      </c>
      <c r="E90" s="30" t="n">
        <v>173057.7108397998</v>
      </c>
      <c r="F90" s="30" t="n">
        <v>70769.41609340187</v>
      </c>
      <c r="G90" s="30" t="n">
        <v>275346.0055861977</v>
      </c>
      <c r="H90" s="30" t="n">
        <v>134541</v>
      </c>
      <c r="I90" s="30" t="n">
        <v>84646</v>
      </c>
      <c r="J90" s="30" t="n">
        <v>200585</v>
      </c>
      <c r="K90" s="8">
        <f>IF(AND(D90&gt;=F90,D90&lt;=G90),1,0)</f>
        <v/>
      </c>
    </row>
    <row r="91">
      <c r="A91" s="8" t="inlineStr">
        <is>
          <t>production_output</t>
        </is>
      </c>
      <c r="B91" s="8" t="inlineStr">
        <is>
          <t>2024-09-01</t>
        </is>
      </c>
      <c r="C91" s="8" t="n">
        <v>4</v>
      </c>
      <c r="D91" s="30" t="n">
        <v>167222</v>
      </c>
      <c r="E91" s="30" t="n">
        <v>173057.7108397998</v>
      </c>
      <c r="F91" s="30" t="n">
        <v>63255.7901989383</v>
      </c>
      <c r="G91" s="30" t="n">
        <v>282859.6314806613</v>
      </c>
      <c r="H91" s="30" t="n">
        <v>134541</v>
      </c>
      <c r="I91" s="30" t="n">
        <v>137110</v>
      </c>
      <c r="J91" s="30" t="n">
        <v>200585</v>
      </c>
      <c r="K91" s="8">
        <f>IF(AND(D91&gt;=F91,D91&lt;=G91),1,0)</f>
        <v/>
      </c>
    </row>
    <row r="92">
      <c r="A92" s="8" t="inlineStr">
        <is>
          <t>production_output</t>
        </is>
      </c>
      <c r="B92" s="8" t="inlineStr">
        <is>
          <t>2024-09-01</t>
        </is>
      </c>
      <c r="C92" s="8" t="n">
        <v>5</v>
      </c>
      <c r="D92" s="30" t="n">
        <v>167765</v>
      </c>
      <c r="E92" s="30" t="n">
        <v>173057.7108397998</v>
      </c>
      <c r="F92" s="30" t="n">
        <v>56224.37522569469</v>
      </c>
      <c r="G92" s="30" t="n">
        <v>289891.0464539049</v>
      </c>
      <c r="H92" s="30" t="n">
        <v>134541</v>
      </c>
      <c r="I92" s="30" t="n">
        <v>93946</v>
      </c>
      <c r="J92" s="30" t="n">
        <v>200585</v>
      </c>
      <c r="K92" s="8">
        <f>IF(AND(D92&gt;=F92,D92&lt;=G92),1,0)</f>
        <v/>
      </c>
    </row>
    <row r="93">
      <c r="A93" s="8" t="inlineStr">
        <is>
          <t>production_output</t>
        </is>
      </c>
      <c r="B93" s="8" t="inlineStr">
        <is>
          <t>2024-09-01</t>
        </is>
      </c>
      <c r="C93" s="8" t="n">
        <v>6</v>
      </c>
      <c r="D93" s="30" t="n">
        <v>147401</v>
      </c>
      <c r="E93" s="30" t="n">
        <v>173057.7108397998</v>
      </c>
      <c r="F93" s="30" t="n">
        <v>49592.7569256862</v>
      </c>
      <c r="G93" s="30" t="n">
        <v>296522.6647539134</v>
      </c>
      <c r="H93" s="30" t="n">
        <v>134541</v>
      </c>
      <c r="I93" s="30" t="n">
        <v>109577</v>
      </c>
      <c r="J93" s="30" t="n">
        <v>200585</v>
      </c>
      <c r="K93" s="8">
        <f>IF(AND(D93&gt;=F93,D93&lt;=G93),1,0)</f>
        <v/>
      </c>
    </row>
    <row r="94">
      <c r="A94" s="8" t="inlineStr">
        <is>
          <t>production_output</t>
        </is>
      </c>
      <c r="B94" s="8" t="inlineStr">
        <is>
          <t>2024-10-01</t>
        </is>
      </c>
      <c r="C94" s="8" t="n">
        <v>1</v>
      </c>
      <c r="D94" s="30" t="n">
        <v>209535</v>
      </c>
      <c r="E94" s="30" t="n">
        <v>182671.2021921455</v>
      </c>
      <c r="F94" s="30" t="n">
        <v>98654.66045294929</v>
      </c>
      <c r="G94" s="30" t="n">
        <v>266687.7439313417</v>
      </c>
      <c r="H94" s="30" t="n">
        <v>193715</v>
      </c>
      <c r="I94" s="30" t="n">
        <v>122092</v>
      </c>
      <c r="J94" s="30" t="n">
        <v>187330.3333333333</v>
      </c>
      <c r="K94" s="8">
        <f>IF(AND(D94&gt;=F94,D94&lt;=G94),1,0)</f>
        <v/>
      </c>
    </row>
    <row r="95">
      <c r="A95" s="8" t="inlineStr">
        <is>
          <t>production_output</t>
        </is>
      </c>
      <c r="B95" s="8" t="inlineStr">
        <is>
          <t>2024-10-01</t>
        </is>
      </c>
      <c r="C95" s="8" t="n">
        <v>2</v>
      </c>
      <c r="D95" s="30" t="n">
        <v>118842</v>
      </c>
      <c r="E95" s="30" t="n">
        <v>182671.2021921455</v>
      </c>
      <c r="F95" s="30" t="n">
        <v>90050.97637222683</v>
      </c>
      <c r="G95" s="30" t="n">
        <v>275291.4280120641</v>
      </c>
      <c r="H95" s="30" t="n">
        <v>193715</v>
      </c>
      <c r="I95" s="30" t="n">
        <v>84646</v>
      </c>
      <c r="J95" s="30" t="n">
        <v>187330.3333333333</v>
      </c>
      <c r="K95" s="8">
        <f>IF(AND(D95&gt;=F95,D95&lt;=G95),1,0)</f>
        <v/>
      </c>
    </row>
    <row r="96">
      <c r="A96" s="8" t="inlineStr">
        <is>
          <t>production_output</t>
        </is>
      </c>
      <c r="B96" s="8" t="inlineStr">
        <is>
          <t>2024-10-01</t>
        </is>
      </c>
      <c r="C96" s="8" t="n">
        <v>3</v>
      </c>
      <c r="D96" s="30" t="n">
        <v>167222</v>
      </c>
      <c r="E96" s="30" t="n">
        <v>182671.2021921455</v>
      </c>
      <c r="F96" s="30" t="n">
        <v>82181.23664308501</v>
      </c>
      <c r="G96" s="30" t="n">
        <v>283161.167741206</v>
      </c>
      <c r="H96" s="30" t="n">
        <v>193715</v>
      </c>
      <c r="I96" s="30" t="n">
        <v>137110</v>
      </c>
      <c r="J96" s="30" t="n">
        <v>187330.3333333333</v>
      </c>
      <c r="K96" s="8">
        <f>IF(AND(D96&gt;=F96,D96&lt;=G96),1,0)</f>
        <v/>
      </c>
    </row>
    <row r="97">
      <c r="A97" s="8" t="inlineStr">
        <is>
          <t>production_output</t>
        </is>
      </c>
      <c r="B97" s="8" t="inlineStr">
        <is>
          <t>2024-10-01</t>
        </is>
      </c>
      <c r="C97" s="8" t="n">
        <v>4</v>
      </c>
      <c r="D97" s="30" t="n">
        <v>167765</v>
      </c>
      <c r="E97" s="30" t="n">
        <v>182671.2021921455</v>
      </c>
      <c r="F97" s="30" t="n">
        <v>74884.56052830111</v>
      </c>
      <c r="G97" s="30" t="n">
        <v>290457.8438559899</v>
      </c>
      <c r="H97" s="30" t="n">
        <v>193715</v>
      </c>
      <c r="I97" s="30" t="n">
        <v>93946</v>
      </c>
      <c r="J97" s="30" t="n">
        <v>187330.3333333333</v>
      </c>
      <c r="K97" s="8">
        <f>IF(AND(D97&gt;=F97,D97&lt;=G97),1,0)</f>
        <v/>
      </c>
    </row>
    <row r="98">
      <c r="A98" s="8" t="inlineStr">
        <is>
          <t>production_output</t>
        </is>
      </c>
      <c r="B98" s="8" t="inlineStr">
        <is>
          <t>2024-10-01</t>
        </is>
      </c>
      <c r="C98" s="8" t="n">
        <v>5</v>
      </c>
      <c r="D98" s="30" t="n">
        <v>147401</v>
      </c>
      <c r="E98" s="30" t="n">
        <v>182671.2021921455</v>
      </c>
      <c r="F98" s="30" t="n">
        <v>68051.45229585307</v>
      </c>
      <c r="G98" s="30" t="n">
        <v>297290.9520884379</v>
      </c>
      <c r="H98" s="30" t="n">
        <v>193715</v>
      </c>
      <c r="I98" s="30" t="n">
        <v>109577</v>
      </c>
      <c r="J98" s="30" t="n">
        <v>187330.3333333333</v>
      </c>
      <c r="K98" s="8">
        <f>IF(AND(D98&gt;=F98,D98&lt;=G98),1,0)</f>
        <v/>
      </c>
    </row>
    <row r="99">
      <c r="A99" s="8" t="inlineStr">
        <is>
          <t>production_output</t>
        </is>
      </c>
      <c r="B99" s="8" t="inlineStr">
        <is>
          <t>2024-10-01</t>
        </is>
      </c>
      <c r="C99" s="8" t="n">
        <v>6</v>
      </c>
      <c r="D99" s="30" t="n">
        <v>205861</v>
      </c>
      <c r="E99" s="30" t="n">
        <v>182671.2021921455</v>
      </c>
      <c r="F99" s="30" t="n">
        <v>61603.39469813304</v>
      </c>
      <c r="G99" s="30" t="n">
        <v>303739.0096861579</v>
      </c>
      <c r="H99" s="30" t="n">
        <v>193715</v>
      </c>
      <c r="I99" s="30" t="n">
        <v>160676</v>
      </c>
      <c r="J99" s="30" t="n">
        <v>187330.3333333333</v>
      </c>
      <c r="K99" s="8">
        <f>IF(AND(D99&gt;=F99,D99&lt;=G99),1,0)</f>
        <v/>
      </c>
    </row>
    <row r="100">
      <c r="A100" s="8" t="inlineStr">
        <is>
          <t>production_output</t>
        </is>
      </c>
      <c r="B100" s="8" t="inlineStr">
        <is>
          <t>2024-11-01</t>
        </is>
      </c>
      <c r="C100" s="8" t="n">
        <v>1</v>
      </c>
      <c r="D100" s="30" t="n">
        <v>118842</v>
      </c>
      <c r="E100" s="30" t="n">
        <v>195339.6858506999</v>
      </c>
      <c r="F100" s="30" t="n">
        <v>112274.7284235629</v>
      </c>
      <c r="G100" s="30" t="n">
        <v>278404.6432778368</v>
      </c>
      <c r="H100" s="30" t="n">
        <v>209535</v>
      </c>
      <c r="I100" s="30" t="n">
        <v>84646</v>
      </c>
      <c r="J100" s="30" t="n">
        <v>179263.6666666667</v>
      </c>
      <c r="K100" s="8">
        <f>IF(AND(D100&gt;=F100,D100&lt;=G100),1,0)</f>
        <v/>
      </c>
    </row>
    <row r="101">
      <c r="A101" s="8" t="inlineStr">
        <is>
          <t>production_output</t>
        </is>
      </c>
      <c r="B101" s="8" t="inlineStr">
        <is>
          <t>2024-11-01</t>
        </is>
      </c>
      <c r="C101" s="8" t="n">
        <v>2</v>
      </c>
      <c r="D101" s="30" t="n">
        <v>167222</v>
      </c>
      <c r="E101" s="30" t="n">
        <v>195339.6858506999</v>
      </c>
      <c r="F101" s="30" t="n">
        <v>103557.6062581614</v>
      </c>
      <c r="G101" s="30" t="n">
        <v>287121.7654432384</v>
      </c>
      <c r="H101" s="30" t="n">
        <v>209535</v>
      </c>
      <c r="I101" s="30" t="n">
        <v>137110</v>
      </c>
      <c r="J101" s="30" t="n">
        <v>179263.6666666667</v>
      </c>
      <c r="K101" s="8">
        <f>IF(AND(D101&gt;=F101,D101&lt;=G101),1,0)</f>
        <v/>
      </c>
    </row>
    <row r="102">
      <c r="A102" s="8" t="inlineStr">
        <is>
          <t>production_output</t>
        </is>
      </c>
      <c r="B102" s="8" t="inlineStr">
        <is>
          <t>2024-11-01</t>
        </is>
      </c>
      <c r="C102" s="8" t="n">
        <v>3</v>
      </c>
      <c r="D102" s="30" t="n">
        <v>167765</v>
      </c>
      <c r="E102" s="30" t="n">
        <v>195339.6858506999</v>
      </c>
      <c r="F102" s="30" t="n">
        <v>95599.45767625628</v>
      </c>
      <c r="G102" s="30" t="n">
        <v>295079.9140251435</v>
      </c>
      <c r="H102" s="30" t="n">
        <v>209535</v>
      </c>
      <c r="I102" s="30" t="n">
        <v>93946</v>
      </c>
      <c r="J102" s="30" t="n">
        <v>179263.6666666667</v>
      </c>
      <c r="K102" s="8">
        <f>IF(AND(D102&gt;=F102,D102&lt;=G102),1,0)</f>
        <v/>
      </c>
    </row>
    <row r="103">
      <c r="A103" s="8" t="inlineStr">
        <is>
          <t>production_output</t>
        </is>
      </c>
      <c r="B103" s="8" t="inlineStr">
        <is>
          <t>2024-11-01</t>
        </is>
      </c>
      <c r="C103" s="8" t="n">
        <v>4</v>
      </c>
      <c r="D103" s="30" t="n">
        <v>147401</v>
      </c>
      <c r="E103" s="30" t="n">
        <v>195339.6858506999</v>
      </c>
      <c r="F103" s="30" t="n">
        <v>88230.9742617303</v>
      </c>
      <c r="G103" s="30" t="n">
        <v>302448.3974396695</v>
      </c>
      <c r="H103" s="30" t="n">
        <v>209535</v>
      </c>
      <c r="I103" s="30" t="n">
        <v>109577</v>
      </c>
      <c r="J103" s="30" t="n">
        <v>179263.6666666667</v>
      </c>
      <c r="K103" s="8">
        <f>IF(AND(D103&gt;=F103,D103&lt;=G103),1,0)</f>
        <v/>
      </c>
    </row>
    <row r="104">
      <c r="A104" s="8" t="inlineStr">
        <is>
          <t>production_output</t>
        </is>
      </c>
      <c r="B104" s="8" t="inlineStr">
        <is>
          <t>2024-11-01</t>
        </is>
      </c>
      <c r="C104" s="8" t="n">
        <v>5</v>
      </c>
      <c r="D104" s="30" t="n">
        <v>205861</v>
      </c>
      <c r="E104" s="30" t="n">
        <v>195339.6858506999</v>
      </c>
      <c r="F104" s="30" t="n">
        <v>81337.76007657946</v>
      </c>
      <c r="G104" s="30" t="n">
        <v>309341.6116248203</v>
      </c>
      <c r="H104" s="30" t="n">
        <v>209535</v>
      </c>
      <c r="I104" s="30" t="n">
        <v>160676</v>
      </c>
      <c r="J104" s="30" t="n">
        <v>179263.6666666667</v>
      </c>
      <c r="K104" s="8">
        <f>IF(AND(D104&gt;=F104,D104&lt;=G104),1,0)</f>
        <v/>
      </c>
    </row>
    <row r="105">
      <c r="A105" s="8" t="inlineStr">
        <is>
          <t>production_output</t>
        </is>
      </c>
      <c r="B105" s="8" t="inlineStr">
        <is>
          <t>2024-11-01</t>
        </is>
      </c>
      <c r="C105" s="8" t="n">
        <v>6</v>
      </c>
      <c r="D105" s="30" t="n">
        <v>215217</v>
      </c>
      <c r="E105" s="30" t="n">
        <v>195339.6858506999</v>
      </c>
      <c r="F105" s="30" t="n">
        <v>74838.22502068731</v>
      </c>
      <c r="G105" s="30" t="n">
        <v>315841.1466807124</v>
      </c>
      <c r="H105" s="30" t="n">
        <v>209535</v>
      </c>
      <c r="I105" s="30" t="n">
        <v>116042</v>
      </c>
      <c r="J105" s="30" t="n">
        <v>179263.6666666667</v>
      </c>
      <c r="K105" s="8">
        <f>IF(AND(D105&gt;=F105,D105&lt;=G105),1,0)</f>
        <v/>
      </c>
    </row>
    <row r="106">
      <c r="A106" s="8" t="inlineStr">
        <is>
          <t>production_output</t>
        </is>
      </c>
      <c r="B106" s="8" t="inlineStr">
        <is>
          <t>2024-12-01</t>
        </is>
      </c>
      <c r="C106" s="8" t="n">
        <v>1</v>
      </c>
      <c r="D106" s="30" t="n">
        <v>167222</v>
      </c>
      <c r="E106" s="30" t="n">
        <v>161829.5024328175</v>
      </c>
      <c r="F106" s="30" t="n">
        <v>75573.89826517653</v>
      </c>
      <c r="G106" s="30" t="n">
        <v>248085.1066004585</v>
      </c>
      <c r="H106" s="30" t="n">
        <v>118842</v>
      </c>
      <c r="I106" s="30" t="n">
        <v>137110</v>
      </c>
      <c r="J106" s="30" t="n">
        <v>174030.6666666667</v>
      </c>
      <c r="K106" s="8">
        <f>IF(AND(D106&gt;=F106,D106&lt;=G106),1,0)</f>
        <v/>
      </c>
    </row>
    <row r="107">
      <c r="A107" s="8" t="inlineStr">
        <is>
          <t>production_output</t>
        </is>
      </c>
      <c r="B107" s="8" t="inlineStr">
        <is>
          <t>2024-12-01</t>
        </is>
      </c>
      <c r="C107" s="8" t="n">
        <v>2</v>
      </c>
      <c r="D107" s="30" t="n">
        <v>167765</v>
      </c>
      <c r="E107" s="30" t="n">
        <v>161829.5024328175</v>
      </c>
      <c r="F107" s="30" t="n">
        <v>68073.35064235258</v>
      </c>
      <c r="G107" s="30" t="n">
        <v>255585.6542232824</v>
      </c>
      <c r="H107" s="30" t="n">
        <v>118842</v>
      </c>
      <c r="I107" s="30" t="n">
        <v>93946</v>
      </c>
      <c r="J107" s="30" t="n">
        <v>174030.6666666667</v>
      </c>
      <c r="K107" s="8">
        <f>IF(AND(D107&gt;=F107,D107&lt;=G107),1,0)</f>
        <v/>
      </c>
    </row>
    <row r="108">
      <c r="A108" s="8" t="inlineStr">
        <is>
          <t>production_output</t>
        </is>
      </c>
      <c r="B108" s="8" t="inlineStr">
        <is>
          <t>2024-12-01</t>
        </is>
      </c>
      <c r="C108" s="8" t="n">
        <v>3</v>
      </c>
      <c r="D108" s="30" t="n">
        <v>147401</v>
      </c>
      <c r="E108" s="30" t="n">
        <v>161829.5024328175</v>
      </c>
      <c r="F108" s="30" t="n">
        <v>61129.93566717229</v>
      </c>
      <c r="G108" s="30" t="n">
        <v>262529.0691984627</v>
      </c>
      <c r="H108" s="30" t="n">
        <v>118842</v>
      </c>
      <c r="I108" s="30" t="n">
        <v>109577</v>
      </c>
      <c r="J108" s="30" t="n">
        <v>174030.6666666667</v>
      </c>
      <c r="K108" s="8">
        <f>IF(AND(D108&gt;=F108,D108&lt;=G108),1,0)</f>
        <v/>
      </c>
    </row>
    <row r="109">
      <c r="A109" s="8" t="inlineStr">
        <is>
          <t>production_output</t>
        </is>
      </c>
      <c r="B109" s="8" t="inlineStr">
        <is>
          <t>2024-12-01</t>
        </is>
      </c>
      <c r="C109" s="8" t="n">
        <v>4</v>
      </c>
      <c r="D109" s="30" t="n">
        <v>205861</v>
      </c>
      <c r="E109" s="30" t="n">
        <v>161829.5024328175</v>
      </c>
      <c r="F109" s="30" t="n">
        <v>54635.33517069185</v>
      </c>
      <c r="G109" s="30" t="n">
        <v>269023.6696949432</v>
      </c>
      <c r="H109" s="30" t="n">
        <v>118842</v>
      </c>
      <c r="I109" s="30" t="n">
        <v>160676</v>
      </c>
      <c r="J109" s="30" t="n">
        <v>174030.6666666667</v>
      </c>
      <c r="K109" s="8">
        <f>IF(AND(D109&gt;=F109,D109&lt;=G109),1,0)</f>
        <v/>
      </c>
    </row>
    <row r="110">
      <c r="A110" s="8" t="inlineStr">
        <is>
          <t>production_output</t>
        </is>
      </c>
      <c r="B110" s="8" t="inlineStr">
        <is>
          <t>2024-12-01</t>
        </is>
      </c>
      <c r="C110" s="8" t="n">
        <v>5</v>
      </c>
      <c r="D110" s="30" t="n">
        <v>215217</v>
      </c>
      <c r="E110" s="30" t="n">
        <v>161829.5024328175</v>
      </c>
      <c r="F110" s="30" t="n">
        <v>48512.35349563099</v>
      </c>
      <c r="G110" s="30" t="n">
        <v>275146.6513700041</v>
      </c>
      <c r="H110" s="30" t="n">
        <v>118842</v>
      </c>
      <c r="I110" s="30" t="n">
        <v>116042</v>
      </c>
      <c r="J110" s="30" t="n">
        <v>174030.6666666667</v>
      </c>
      <c r="K110" s="8">
        <f>IF(AND(D110&gt;=F110,D110&lt;=G110),1,0)</f>
        <v/>
      </c>
    </row>
    <row r="111">
      <c r="A111" s="8" t="inlineStr">
        <is>
          <t>production_output</t>
        </is>
      </c>
      <c r="B111" s="8" t="inlineStr">
        <is>
          <t>2025-01-01</t>
        </is>
      </c>
      <c r="C111" s="8" t="n">
        <v>1</v>
      </c>
      <c r="D111" s="30" t="n">
        <v>167765</v>
      </c>
      <c r="E111" s="30" t="n">
        <v>164224.4635606856</v>
      </c>
      <c r="F111" s="30" t="n">
        <v>79447.15210078857</v>
      </c>
      <c r="G111" s="30" t="n">
        <v>249001.7750205826</v>
      </c>
      <c r="H111" s="30" t="n">
        <v>167222</v>
      </c>
      <c r="I111" s="30" t="n">
        <v>93946</v>
      </c>
      <c r="J111" s="30" t="n">
        <v>165199.6666666667</v>
      </c>
      <c r="K111" s="8">
        <f>IF(AND(D111&gt;=F111,D111&lt;=G111),1,0)</f>
        <v/>
      </c>
    </row>
    <row r="112">
      <c r="A112" s="8" t="inlineStr">
        <is>
          <t>production_output</t>
        </is>
      </c>
      <c r="B112" s="8" t="inlineStr">
        <is>
          <t>2025-01-01</t>
        </is>
      </c>
      <c r="C112" s="8" t="n">
        <v>2</v>
      </c>
      <c r="D112" s="30" t="n">
        <v>147401</v>
      </c>
      <c r="E112" s="30" t="n">
        <v>164224.4635606856</v>
      </c>
      <c r="F112" s="30" t="n">
        <v>72207.52743275758</v>
      </c>
      <c r="G112" s="30" t="n">
        <v>256241.3996886136</v>
      </c>
      <c r="H112" s="30" t="n">
        <v>167222</v>
      </c>
      <c r="I112" s="30" t="n">
        <v>109577</v>
      </c>
      <c r="J112" s="30" t="n">
        <v>165199.6666666667</v>
      </c>
      <c r="K112" s="8">
        <f>IF(AND(D112&gt;=F112,D112&lt;=G112),1,0)</f>
        <v/>
      </c>
    </row>
    <row r="113">
      <c r="A113" s="8" t="inlineStr">
        <is>
          <t>production_output</t>
        </is>
      </c>
      <c r="B113" s="8" t="inlineStr">
        <is>
          <t>2025-01-01</t>
        </is>
      </c>
      <c r="C113" s="8" t="n">
        <v>3</v>
      </c>
      <c r="D113" s="30" t="n">
        <v>205861</v>
      </c>
      <c r="E113" s="30" t="n">
        <v>164224.4635606856</v>
      </c>
      <c r="F113" s="30" t="n">
        <v>65497.36226436484</v>
      </c>
      <c r="G113" s="30" t="n">
        <v>262951.5648570064</v>
      </c>
      <c r="H113" s="30" t="n">
        <v>167222</v>
      </c>
      <c r="I113" s="30" t="n">
        <v>160676</v>
      </c>
      <c r="J113" s="30" t="n">
        <v>165199.6666666667</v>
      </c>
      <c r="K113" s="8">
        <f>IF(AND(D113&gt;=F113,D113&lt;=G113),1,0)</f>
        <v/>
      </c>
    </row>
    <row r="114">
      <c r="A114" s="8" t="inlineStr">
        <is>
          <t>production_output</t>
        </is>
      </c>
      <c r="B114" s="8" t="inlineStr">
        <is>
          <t>2025-01-01</t>
        </is>
      </c>
      <c r="C114" s="8" t="n">
        <v>4</v>
      </c>
      <c r="D114" s="30" t="n">
        <v>215217</v>
      </c>
      <c r="E114" s="30" t="n">
        <v>164224.4635606856</v>
      </c>
      <c r="F114" s="30" t="n">
        <v>59215.10908987296</v>
      </c>
      <c r="G114" s="30" t="n">
        <v>269233.8180314982</v>
      </c>
      <c r="H114" s="30" t="n">
        <v>167222</v>
      </c>
      <c r="I114" s="30" t="n">
        <v>116042</v>
      </c>
      <c r="J114" s="30" t="n">
        <v>165199.6666666667</v>
      </c>
      <c r="K114" s="8">
        <f>IF(AND(D114&gt;=F114,D114&lt;=G114),1,0)</f>
        <v/>
      </c>
    </row>
    <row r="115">
      <c r="A115" s="8" t="inlineStr">
        <is>
          <t>production_output</t>
        </is>
      </c>
      <c r="B115" s="8" t="inlineStr">
        <is>
          <t>2025-02-01</t>
        </is>
      </c>
      <c r="C115" s="8" t="n">
        <v>1</v>
      </c>
      <c r="D115" s="30" t="n">
        <v>147401</v>
      </c>
      <c r="E115" s="30" t="n">
        <v>165739.8192401463</v>
      </c>
      <c r="F115" s="30" t="n">
        <v>82377.8248074178</v>
      </c>
      <c r="G115" s="30" t="n">
        <v>249101.8136728748</v>
      </c>
      <c r="H115" s="30" t="n">
        <v>167765</v>
      </c>
      <c r="I115" s="30" t="n">
        <v>109577</v>
      </c>
      <c r="J115" s="30" t="n">
        <v>151276.3333333333</v>
      </c>
      <c r="K115" s="8">
        <f>IF(AND(D115&gt;=F115,D115&lt;=G115),1,0)</f>
        <v/>
      </c>
    </row>
    <row r="116">
      <c r="A116" s="8" t="inlineStr">
        <is>
          <t>production_output</t>
        </is>
      </c>
      <c r="B116" s="8" t="inlineStr">
        <is>
          <t>2025-02-01</t>
        </is>
      </c>
      <c r="C116" s="8" t="n">
        <v>2</v>
      </c>
      <c r="D116" s="30" t="n">
        <v>205861</v>
      </c>
      <c r="E116" s="30" t="n">
        <v>165739.8192401463</v>
      </c>
      <c r="F116" s="30" t="n">
        <v>75323.7537593382</v>
      </c>
      <c r="G116" s="30" t="n">
        <v>256155.8847209544</v>
      </c>
      <c r="H116" s="30" t="n">
        <v>167765</v>
      </c>
      <c r="I116" s="30" t="n">
        <v>160676</v>
      </c>
      <c r="J116" s="30" t="n">
        <v>151276.3333333333</v>
      </c>
      <c r="K116" s="8">
        <f>IF(AND(D116&gt;=F116,D116&lt;=G116),1,0)</f>
        <v/>
      </c>
    </row>
    <row r="117">
      <c r="A117" s="8" t="inlineStr">
        <is>
          <t>production_output</t>
        </is>
      </c>
      <c r="B117" s="8" t="inlineStr">
        <is>
          <t>2025-02-01</t>
        </is>
      </c>
      <c r="C117" s="8" t="n">
        <v>3</v>
      </c>
      <c r="D117" s="30" t="n">
        <v>215217</v>
      </c>
      <c r="E117" s="30" t="n">
        <v>165739.8192401463</v>
      </c>
      <c r="F117" s="30" t="n">
        <v>68781.5412116185</v>
      </c>
      <c r="G117" s="30" t="n">
        <v>262698.0972686741</v>
      </c>
      <c r="H117" s="30" t="n">
        <v>167765</v>
      </c>
      <c r="I117" s="30" t="n">
        <v>116042</v>
      </c>
      <c r="J117" s="30" t="n">
        <v>151276.3333333333</v>
      </c>
      <c r="K117" s="8">
        <f>IF(AND(D117&gt;=F117,D117&lt;=G117),1,0)</f>
        <v/>
      </c>
    </row>
    <row r="118">
      <c r="A118" s="8" t="inlineStr">
        <is>
          <t>production_output</t>
        </is>
      </c>
      <c r="B118" s="8" t="inlineStr">
        <is>
          <t>2025-03-01</t>
        </is>
      </c>
      <c r="C118" s="8" t="n">
        <v>1</v>
      </c>
      <c r="D118" s="30" t="n">
        <v>205861</v>
      </c>
      <c r="E118" s="30" t="n">
        <v>157939.7846040245</v>
      </c>
      <c r="F118" s="30" t="n">
        <v>75680.36902915729</v>
      </c>
      <c r="G118" s="30" t="n">
        <v>240199.2001788917</v>
      </c>
      <c r="H118" s="30" t="n">
        <v>147401</v>
      </c>
      <c r="I118" s="30" t="n">
        <v>160676</v>
      </c>
      <c r="J118" s="30" t="n">
        <v>160796</v>
      </c>
      <c r="K118" s="8">
        <f>IF(AND(D118&gt;=F118,D118&lt;=G118),1,0)</f>
        <v/>
      </c>
    </row>
    <row r="119">
      <c r="A119" s="8" t="inlineStr">
        <is>
          <t>production_output</t>
        </is>
      </c>
      <c r="B119" s="8" t="inlineStr">
        <is>
          <t>2025-03-01</t>
        </is>
      </c>
      <c r="C119" s="8" t="n">
        <v>2</v>
      </c>
      <c r="D119" s="30" t="n">
        <v>215217</v>
      </c>
      <c r="E119" s="30" t="n">
        <v>157939.7846040245</v>
      </c>
      <c r="F119" s="30" t="n">
        <v>68591.66883831228</v>
      </c>
      <c r="G119" s="30" t="n">
        <v>247287.9003697367</v>
      </c>
      <c r="H119" s="30" t="n">
        <v>147401</v>
      </c>
      <c r="I119" s="30" t="n">
        <v>116042</v>
      </c>
      <c r="J119" s="30" t="n">
        <v>160796</v>
      </c>
      <c r="K119" s="8">
        <f>IF(AND(D119&gt;=F119,D119&lt;=G119),1,0)</f>
        <v/>
      </c>
    </row>
  </sheetData>
  <mergeCells count="26">
    <mergeCell ref="O20:T20"/>
    <mergeCell ref="O26:T26"/>
    <mergeCell ref="O22:T22"/>
    <mergeCell ref="O25:T25"/>
    <mergeCell ref="O21:T21"/>
    <mergeCell ref="M20:N20"/>
    <mergeCell ref="O27:T27"/>
    <mergeCell ref="M22:N22"/>
    <mergeCell ref="M31:T31"/>
    <mergeCell ref="M25:N25"/>
    <mergeCell ref="M21:N21"/>
    <mergeCell ref="M30:T30"/>
    <mergeCell ref="O23:T23"/>
    <mergeCell ref="M28:N28"/>
    <mergeCell ref="M18:N18"/>
    <mergeCell ref="M27:N27"/>
    <mergeCell ref="M33:T33"/>
    <mergeCell ref="M26:N26"/>
    <mergeCell ref="O19:T19"/>
    <mergeCell ref="M24:N24"/>
    <mergeCell ref="O28:T28"/>
    <mergeCell ref="O24:T24"/>
    <mergeCell ref="O18:T18"/>
    <mergeCell ref="M23:N23"/>
    <mergeCell ref="M32:T32"/>
    <mergeCell ref="M19:N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4" t="inlineStr">
        <is>
          <t>Lời gọi AI</t>
        </is>
      </c>
      <c r="B1" s="24" t="inlineStr">
        <is>
          <t>Mục đích</t>
        </is>
      </c>
      <c r="C1" s="24" t="inlineStr">
        <is>
          <t>Nội dung được gửi</t>
        </is>
      </c>
      <c r="D1" s="24" t="inlineStr">
        <is>
          <t>Không gửi</t>
        </is>
      </c>
      <c r="E1" s="24" t="inlineStr">
        <is>
          <t>Công tắc điều khiển</t>
        </is>
      </c>
      <c r="F1" s="24"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danh mục chỉ số, chiều và tên khu vực, nhà máy đã duyệt; phiếu yêu cầu của lượt trước; tối đa 6 lượt gần nhất gồm câu hỏi và câu trả lời, trong đó số tiền, tỷ lệ và số thập phân đã thay bằng [số] (từ commit 68c9ade).</t>
        </is>
      </c>
      <c r="D2" s="8" t="inlineStr">
        <is>
          <t>Dòng kết quả; số tiền và tỷ lệ của câu trả lời trước; mật khẩu, khóa, vai trò, mã người dùng</t>
        </is>
      </c>
      <c r="E2" s="8" t="inlineStr">
        <is>
          <t>Luôn dùng khi câu cần AI hiểu (câu rõ ràng được tra từ điển, không gọi AI)</t>
        </is>
      </c>
      <c r="F2" s="8" t="inlineStr">
        <is>
          <t>Dùng (Gemini, LiteRouter)</t>
        </is>
      </c>
    </row>
    <row r="3">
      <c r="A3" s="8" t="inlineStr">
        <is>
          <t>Đề xuất SQL (sql_candidate)</t>
        </is>
      </c>
      <c r="B3" s="8" t="inlineStr">
        <is>
          <t>Câu ngoài mẫu: AI đề xuất câu SELECT</t>
        </is>
      </c>
      <c r="C3" s="8" t="inlineStr">
        <is>
          <t>Câu hỏi; phiếu yêu cầu (không có kỳ, nhà máy, khu vực với chỉ số doanh thu, sản lượng, tỷ lệ lỗi); định nghĩa chỉ số đã duyệt; ánh xạ nguồn và quy tắc nối bảng; tên bảng và cột được phép theo vai trò; tối đa 2 SQL mẫu đã duyệt; lý do khi cần sửa.</t>
        </is>
      </c>
      <c r="D3" s="8" t="inlineStr">
        <is>
          <t>Dòng kết quả; toàn bộ lược đồ không giới hạn; khóa, mật khẩu, mã người dùng</t>
        </is>
      </c>
      <c r="E3" s="8" t="inlineStr">
        <is>
          <t>EXTERNAL_METADATA_ENABLED (mặc định tắt trong Docker Compose; chủ dự án duyệt ngày 20/09/2026)</t>
        </is>
      </c>
      <c r="F3" s="8" t="inlineStr">
        <is>
          <t>Bật</t>
        </is>
      </c>
    </row>
    <row r="4">
      <c r="A4" s="8" t="inlineStr">
        <is>
          <t>Chọn biểu đồ (visualize)</t>
        </is>
      </c>
      <c r="B4" s="8" t="inlineStr">
        <is>
          <t>Chọn loại biểu đồ khi quy tắc không quyết được</t>
        </is>
      </c>
      <c r="C4" s="8" t="inlineStr">
        <is>
          <t>Câu hỏi; mô tả kết quả: số dòng, tên cột, kiểu cột (số, thời gian, nhóm), có thứ tự hay không.</t>
        </is>
      </c>
      <c r="D4" s="8" t="inlineStr">
        <is>
          <t>Giá trị trong các dòng kết quả</t>
        </is>
      </c>
      <c r="E4" s="8" t="inlineStr">
        <is>
          <t>EXTERNAL_METADATA_ENABLED</t>
        </is>
      </c>
      <c r="F4" s="8" t="inlineStr">
        <is>
          <t>Bật</t>
        </is>
      </c>
    </row>
    <row r="5">
      <c r="A5" s="8" t="inlineStr">
        <is>
          <t>Tóm tắt bằng AI (summarize)</t>
        </is>
      </c>
      <c r="B5" s="8" t="inlineStr">
        <is>
          <t>Viết câu tóm tắt từ dòng kết quả</t>
        </is>
      </c>
      <c r="C5" s="8" t="inlineStr">
        <is>
          <t>Các dòng kết quả (nếu bật).</t>
        </is>
      </c>
      <c r="D5" s="8" t="inlineStr">
        <is>
          <t>—</t>
        </is>
      </c>
      <c r="E5" s="8" t="inlineStr">
        <is>
          <t>SEND_RESULTS_TO_LLM và EXTERNAL_RESULTS_ENABLED (mặc định tắt); câu tóm tắt mặc định do backend tự dựng</t>
        </is>
      </c>
      <c r="F5" s="8" t="inlineStr">
        <is>
          <t>Tắt</t>
        </is>
      </c>
    </row>
    <row r="6">
      <c r="A6" s="8" t="inlineStr">
        <is>
          <t>Chuyển giọng nói</t>
        </is>
      </c>
      <c r="B6" s="8" t="inlineStr">
        <is>
          <t>Chuyển file ghi âm thành văn bản</t>
        </is>
      </c>
      <c r="C6" s="8" t="inlineStr">
        <is>
          <t>File ghi âm khi người dùng bấm ghi âm và dừng.</t>
        </is>
      </c>
      <c r="D6" s="8" t="inlineStr">
        <is>
          <t>—</t>
        </is>
      </c>
      <c r="E6" s="8" t="inlineStr">
        <is>
          <t>Cần khóa Groq; người dùng tự bấm ghi âm</t>
        </is>
      </c>
      <c r="F6" s="8" t="inlineStr">
        <is>
          <t>Chưa bật (không có khóa Groq trên Vercel)</t>
        </is>
      </c>
    </row>
    <row r="8" ht="34" customHeight="1">
      <c r="A8" s="6" t="inlineStr">
        <is>
          <t>Nhà cung cấp AI đang dùng: Gemini và LiteRouter (bản demo), Groq tùy chọn, Ollama chạy trên máy nội bộ (không ra ngoài).</t>
        </is>
      </c>
    </row>
    <row r="11" ht="34" customHeight="1">
      <c r="A11"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5" ht="34" customHeight="1">
      <c r="A15" s="6" t="inlineStr">
        <is>
          <t>Kho dữ liệu: backend truy cập bằng tài khoản chỉ đọc, AI không có đường nào tới kho dữ liệu.</t>
        </is>
      </c>
    </row>
    <row r="18" ht="20" customHeight="1">
      <c r="A18" s="4" t="inlineStr">
        <is>
          <t>Cách đọc các cột</t>
        </is>
      </c>
      <c r="B18" s="5" t="n"/>
      <c r="C18" s="5" t="n"/>
      <c r="D18" s="5" t="n"/>
      <c r="E18" s="5" t="n"/>
      <c r="F18" s="5" t="n"/>
    </row>
    <row r="19" ht="18" customHeight="1">
      <c r="A19" s="21" t="inlineStr">
        <is>
          <t>Lời gọi AI</t>
        </is>
      </c>
      <c r="B19" s="22" t="inlineStr">
        <is>
          <t>Một loại yêu cầu mà backend gửi cho dịch vụ AI bên ngoài.</t>
        </is>
      </c>
      <c r="C19" s="23" t="n"/>
      <c r="D19" s="23" t="n"/>
      <c r="E19" s="23" t="n"/>
      <c r="F19" s="23" t="n"/>
    </row>
    <row r="20" ht="32" customHeight="1">
      <c r="A20" s="21" t="inlineStr">
        <is>
          <t>Nội dung được gửi / Không gửi</t>
        </is>
      </c>
      <c r="B20" s="22" t="inlineStr">
        <is>
          <t>Dữ liệu rời khỏi hệ thống trong lời gọi đó, và dữ liệu không bao giờ gửi (ví dụ dòng kết quả, mật khẩu, khóa).</t>
        </is>
      </c>
      <c r="C20" s="23" t="n"/>
      <c r="D20" s="23" t="n"/>
      <c r="E20" s="23" t="n"/>
      <c r="F20" s="23" t="n"/>
    </row>
    <row r="21" ht="18" customHeight="1">
      <c r="A21" s="21" t="inlineStr">
        <is>
          <t>Công tắc điều khiển</t>
        </is>
      </c>
      <c r="B21" s="22" t="inlineStr">
        <is>
          <t>Biến cấu hình bật hoặc tắt việc gửi; mặc định thường là tắt.</t>
        </is>
      </c>
      <c r="C21" s="23" t="n"/>
      <c r="D21" s="23" t="n"/>
      <c r="E21" s="23" t="n"/>
      <c r="F21" s="23" t="n"/>
    </row>
    <row r="22" ht="32" customHeight="1">
      <c r="A22" s="21" t="inlineStr">
        <is>
          <t>Trạng thái trên bản demo</t>
        </is>
      </c>
      <c r="B22" s="22" t="inlineStr">
        <is>
          <t>Lời gọi này đang dùng hay không trên bản demo hiện tại.</t>
        </is>
      </c>
      <c r="C22" s="23" t="n"/>
      <c r="D22" s="23" t="n"/>
      <c r="E22" s="23" t="n"/>
      <c r="F22" s="23" t="n"/>
    </row>
  </sheetData>
  <mergeCells count="7">
    <mergeCell ref="B21:F21"/>
    <mergeCell ref="A11:F11"/>
    <mergeCell ref="B20:F20"/>
    <mergeCell ref="B19:F19"/>
    <mergeCell ref="A8:F8"/>
    <mergeCell ref="B22:F22"/>
    <mergeCell ref="A15:F1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3"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4" t="inlineStr">
        <is>
          <t>A. Giả định chung</t>
        </is>
      </c>
      <c r="B4" s="24" t="inlineStr">
        <is>
          <t>Giá trị</t>
        </is>
      </c>
      <c r="C4" s="24" t="inlineStr">
        <is>
          <t>Ghi chú</t>
        </is>
      </c>
    </row>
    <row r="5">
      <c r="A5" s="14" t="inlineStr">
        <is>
          <t>Tỷ giá VND mỗi USD</t>
        </is>
      </c>
      <c r="B5" s="34" t="n">
        <v>26000</v>
      </c>
      <c r="C5" s="14" t="inlineStr">
        <is>
          <t>Giả định, cập nhật khi báo cáo</t>
        </is>
      </c>
    </row>
    <row r="6">
      <c r="A6" s="14" t="inlineStr">
        <is>
          <t>Tỷ giá USD mỗi EUR</t>
        </is>
      </c>
      <c r="B6" s="34" t="n">
        <v>1.1</v>
      </c>
      <c r="C6" s="14" t="inlineStr">
        <is>
          <t>Giả định cho giá Hetzner tính bằng euro</t>
        </is>
      </c>
    </row>
    <row r="7">
      <c r="A7" s="14" t="inlineStr">
        <is>
          <t>Hệ số token Claude so với đo bằng Qwen</t>
        </is>
      </c>
      <c r="B7" s="34" t="n">
        <v>1.3</v>
      </c>
      <c r="C7" s="14" t="inlineStr">
        <is>
          <t>Giả định: tokenizer tiếng Việt của Claude có thể nhiều hơn; cần đo bằng count_tokens khi có khóa</t>
        </is>
      </c>
    </row>
    <row r="8">
      <c r="A8" s="14" t="inlineStr">
        <is>
          <t>Hệ số token suy nghĩ cộng vào đầu ra</t>
        </is>
      </c>
      <c r="B8" s="34" t="n">
        <v>2</v>
      </c>
      <c r="C8" s="14" t="inlineStr">
        <is>
          <t>Giả định: Haiku 5.5 mặc định suy nghĩ, đặt effort thấp để giảm; đầu ra nhân hệ số này</t>
        </is>
      </c>
    </row>
    <row r="9">
      <c r="A9" s="14" t="inlineStr">
        <is>
          <t>Tỷ lệ phần đầu vào đọc từ bộ nhớ đệm (prompt cache)</t>
        </is>
      </c>
      <c r="B9" s="34" t="n">
        <v>0</v>
      </c>
      <c r="C9" s="14" t="inlineStr">
        <is>
          <t>Mặc định 0 (không tính giảm). Bảng D tính thêm trường hợp có cache</t>
        </is>
      </c>
    </row>
    <row r="10">
      <c r="A10" s="14" t="inlineStr">
        <is>
          <t>Giá đọc cache so với giá đầu vào thường</t>
        </is>
      </c>
      <c r="B10" s="34" t="n">
        <v>0.1</v>
      </c>
      <c r="C10" s="14" t="inlineStr">
        <is>
          <t>Theo tài liệu Anthropic: đọc cache bằng 0,1 lần giá đầu vào</t>
        </is>
      </c>
    </row>
    <row r="11">
      <c r="A11" s="14" t="inlineStr">
        <is>
          <t>Giờ trong một tháng</t>
        </is>
      </c>
      <c r="B11" s="34" t="n">
        <v>730</v>
      </c>
      <c r="C11" s="14" t="inlineStr">
        <is>
          <t>24 giờ x 365 / 12</t>
        </is>
      </c>
    </row>
    <row r="13">
      <c r="A13" s="24" t="inlineStr">
        <is>
          <t>B. Giá API Claude (USD mỗi 1 triệu token)</t>
        </is>
      </c>
      <c r="B13" s="24" t="inlineStr">
        <is>
          <t>Đầu vào</t>
        </is>
      </c>
      <c r="C13" s="24" t="inlineStr">
        <is>
          <t>Đầu ra</t>
        </is>
      </c>
      <c r="D13" s="24" t="inlineStr">
        <is>
          <t>Nguồn / ghi chú</t>
        </is>
      </c>
    </row>
    <row r="14">
      <c r="A14" s="14" t="inlineStr">
        <is>
          <t>Claude Haiku 5.5 (claude-haiku-5-5)</t>
        </is>
      </c>
      <c r="B14" s="35" t="n">
        <v>0.1</v>
      </c>
      <c r="C14" s="35"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5" t="n">
        <v>1</v>
      </c>
      <c r="C15" s="35" t="n">
        <v>5</v>
      </c>
      <c r="D15" s="14" t="inlineStr">
        <is>
          <t>Thế hệ trước. Nguồn: bảng giá Anthropic trong tài liệu API (cập nhật 06/10/2026), https://platform.claude.com/docs/en/about-claude/pricing</t>
        </is>
      </c>
    </row>
    <row r="16">
      <c r="A16" s="14" t="inlineStr">
        <is>
          <t>Claude Sonnet 5.5 (claude-sonnet-5-5)</t>
        </is>
      </c>
      <c r="B16" s="35" t="n">
        <v>2</v>
      </c>
      <c r="C16" s="35"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5" t="n">
        <v>4</v>
      </c>
      <c r="C17" s="35" t="n">
        <v>20</v>
      </c>
      <c r="D17" s="14" t="inlineStr">
        <is>
          <t>Mạnh nhất trong nhóm này; vượt nhu cầu của dự án. Nguồn: bảng giá Anthropic trong tài liệu API (cập nhật 06/10/2026), https://platform.claude.com/docs/en/about-claude/pricing</t>
        </is>
      </c>
    </row>
    <row r="19">
      <c r="A19" s="24" t="inlineStr">
        <is>
          <t>C. Token mỗi lời gọi AI (đo thực tế bằng mô hình Qwen, trước hệ số)</t>
        </is>
      </c>
      <c r="B19" s="24" t="inlineStr">
        <is>
          <t>Đầu vào</t>
        </is>
      </c>
      <c r="C19" s="24" t="inlineStr">
        <is>
          <t>Đầu ra</t>
        </is>
      </c>
      <c r="D19" s="24" t="inlineStr">
        <is>
          <t>Số lời gọi mỗi câu: đo trên bộ test</t>
        </is>
      </c>
      <c r="E19" s="24" t="inlineStr">
        <is>
          <t>Số lời gọi mỗi câu: kịch bản xấu</t>
        </is>
      </c>
    </row>
    <row r="20">
      <c r="A20" s="14" t="inlineStr">
        <is>
          <t>Hiểu câu hỏi</t>
        </is>
      </c>
      <c r="B20" s="36" t="n">
        <v>2534</v>
      </c>
      <c r="C20" s="36" t="n">
        <v>132</v>
      </c>
      <c r="D20" s="37" t="n">
        <v>0.35</v>
      </c>
      <c r="E20" s="37" t="n">
        <v>1</v>
      </c>
    </row>
    <row r="21">
      <c r="A21" s="14" t="inlineStr">
        <is>
          <t>Đề xuất SQL (RAG)</t>
        </is>
      </c>
      <c r="B21" s="36" t="n">
        <v>1295</v>
      </c>
      <c r="C21" s="36" t="n">
        <v>78</v>
      </c>
      <c r="D21" s="37" t="n">
        <v>0.1</v>
      </c>
      <c r="E21" s="37" t="n">
        <v>1</v>
      </c>
    </row>
    <row r="22">
      <c r="A22" s="14" t="inlineStr">
        <is>
          <t>Chọn biểu đồ</t>
        </is>
      </c>
      <c r="B22" s="36" t="n">
        <v>366</v>
      </c>
      <c r="C22" s="36" t="n">
        <v>25</v>
      </c>
      <c r="D22" s="37" t="n">
        <v>0.02</v>
      </c>
      <c r="E22" s="37" t="n">
        <v>0.3</v>
      </c>
    </row>
    <row r="23">
      <c r="A23" s="38" t="inlineStr">
        <is>
          <t>Tổng lời gọi mỗi câu</t>
        </is>
      </c>
      <c r="D23" s="39">
        <f>SUM(D20:D22)</f>
        <v/>
      </c>
      <c r="E23" s="39">
        <f>SUM(E20:E22)</f>
        <v/>
      </c>
    </row>
    <row r="24" ht="48" customHeight="1">
      <c r="A24" s="40" t="inlineStr">
        <is>
          <t>Ghi chú: token đo bằng Ollama (qwen2.5:7b) trên đúng lời nhắc của hệ thống. Cột D lấy từ bộ 161 ca kiểm thử: trung bình 0,47 lời gọi mỗi câu, 67% câu không cần AI (câu rõ ràng tra từ điển); phân bổ giữa 3 loại lời gọi là ước lượng. Cột E: mọi câu cần AI hiểu và AI viết SQL.</t>
        </is>
      </c>
      <c r="B24" s="17" t="n"/>
      <c r="C24" s="17" t="n"/>
      <c r="D24" s="17" t="n"/>
      <c r="E24" s="17" t="n"/>
      <c r="F24" s="17" t="n"/>
      <c r="G24" s="17" t="n"/>
      <c r="H24" s="18" t="n"/>
    </row>
    <row r="26">
      <c r="A26" s="24" t="inlineStr">
        <is>
          <t>D. Chi phí API mỗi 1.000 câu hỏi (USD)</t>
        </is>
      </c>
      <c r="B26" s="24" t="inlineStr">
        <is>
          <t>Kịch bản đo, không cache</t>
        </is>
      </c>
      <c r="C26" s="24" t="inlineStr">
        <is>
          <t>Kịch bản đo, có cache</t>
        </is>
      </c>
      <c r="D26" s="24" t="inlineStr">
        <is>
          <t>Kịch bản xấu, không cache</t>
        </is>
      </c>
      <c r="E26" s="24" t="inlineStr">
        <is>
          <t>Kịch bản xấu, có cache</t>
        </is>
      </c>
    </row>
    <row r="27">
      <c r="A27" s="14">
        <f>A14</f>
        <v/>
      </c>
      <c r="B27" s="41">
        <f>1000*($D$20*($B$20*$B$7*$B14*(1-0*(1-$B$10))+$C$20*$B$7*$B$8*$C14)+$D$21*($B$21*$B$7*$B14*(1-0*(1-$B$10))+$C$21*$B$7*$B$8*$C14)+$D$22*($B$22*$B$7*$B14*(1-0*(1-$B$10))+$C$22*$B$7*$B$8*$C14))/1000000</f>
        <v/>
      </c>
      <c r="C27" s="41">
        <f>1000*($D$20*($B$20*$B$7*$B14*(1-$B$9*(1-$B$10))+$C$20*$B$7*$B$8*$C14)+$D$21*($B$21*$B$7*$B14*(1-$B$9*(1-$B$10))+$C$21*$B$7*$B$8*$C14)+$D$22*($B$22*$B$7*$B14*(1-$B$9*(1-$B$10))+$C$22*$B$7*$B$8*$C14))/1000000</f>
        <v/>
      </c>
      <c r="D27" s="41">
        <f>1000*($E$20*($B$20*$B$7*$B14*(1-0*(1-$B$10))+$C$20*$B$7*$B$8*$C14)+$E$21*($B$21*$B$7*$B14*(1-0*(1-$B$10))+$C$21*$B$7*$B$8*$C14)+$E$22*($B$22*$B$7*$B14*(1-0*(1-$B$10))+$C$22*$B$7*$B$8*$C14))/1000000</f>
        <v/>
      </c>
      <c r="E27" s="41">
        <f>1000*($E$20*($B$20*$B$7*$B14*(1-$B$9*(1-$B$10))+$C$20*$B$7*$B$8*$C14)+$E$21*($B$21*$B$7*$B14*(1-$B$9*(1-$B$10))+$C$21*$B$7*$B$8*$C14)+$E$22*($B$22*$B$7*$B14*(1-$B$9*(1-$B$10))+$C$22*$B$7*$B$8*$C14))/1000000</f>
        <v/>
      </c>
    </row>
    <row r="28">
      <c r="A28" s="14">
        <f>A15</f>
        <v/>
      </c>
      <c r="B28" s="41">
        <f>1000*($D$20*($B$20*$B$7*$B15*(1-0*(1-$B$10))+$C$20*$B$7*$B$8*$C15)+$D$21*($B$21*$B$7*$B15*(1-0*(1-$B$10))+$C$21*$B$7*$B$8*$C15)+$D$22*($B$22*$B$7*$B15*(1-0*(1-$B$10))+$C$22*$B$7*$B$8*$C15))/1000000</f>
        <v/>
      </c>
      <c r="C28" s="41">
        <f>1000*($D$20*($B$20*$B$7*$B15*(1-$B$9*(1-$B$10))+$C$20*$B$7*$B$8*$C15)+$D$21*($B$21*$B$7*$B15*(1-$B$9*(1-$B$10))+$C$21*$B$7*$B$8*$C15)+$D$22*($B$22*$B$7*$B15*(1-$B$9*(1-$B$10))+$C$22*$B$7*$B$8*$C15))/1000000</f>
        <v/>
      </c>
      <c r="D28" s="41">
        <f>1000*($E$20*($B$20*$B$7*$B15*(1-0*(1-$B$10))+$C$20*$B$7*$B$8*$C15)+$E$21*($B$21*$B$7*$B15*(1-0*(1-$B$10))+$C$21*$B$7*$B$8*$C15)+$E$22*($B$22*$B$7*$B15*(1-0*(1-$B$10))+$C$22*$B$7*$B$8*$C15))/1000000</f>
        <v/>
      </c>
      <c r="E28" s="41">
        <f>1000*($E$20*($B$20*$B$7*$B15*(1-$B$9*(1-$B$10))+$C$20*$B$7*$B$8*$C15)+$E$21*($B$21*$B$7*$B15*(1-$B$9*(1-$B$10))+$C$21*$B$7*$B$8*$C15)+$E$22*($B$22*$B$7*$B15*(1-$B$9*(1-$B$10))+$C$22*$B$7*$B$8*$C15))/1000000</f>
        <v/>
      </c>
    </row>
    <row r="29">
      <c r="A29" s="14">
        <f>A16</f>
        <v/>
      </c>
      <c r="B29" s="41">
        <f>1000*($D$20*($B$20*$B$7*$B16*(1-0*(1-$B$10))+$C$20*$B$7*$B$8*$C16)+$D$21*($B$21*$B$7*$B16*(1-0*(1-$B$10))+$C$21*$B$7*$B$8*$C16)+$D$22*($B$22*$B$7*$B16*(1-0*(1-$B$10))+$C$22*$B$7*$B$8*$C16))/1000000</f>
        <v/>
      </c>
      <c r="C29" s="41">
        <f>1000*($D$20*($B$20*$B$7*$B16*(1-$B$9*(1-$B$10))+$C$20*$B$7*$B$8*$C16)+$D$21*($B$21*$B$7*$B16*(1-$B$9*(1-$B$10))+$C$21*$B$7*$B$8*$C16)+$D$22*($B$22*$B$7*$B16*(1-$B$9*(1-$B$10))+$C$22*$B$7*$B$8*$C16))/1000000</f>
        <v/>
      </c>
      <c r="D29" s="41">
        <f>1000*($E$20*($B$20*$B$7*$B16*(1-0*(1-$B$10))+$C$20*$B$7*$B$8*$C16)+$E$21*($B$21*$B$7*$B16*(1-0*(1-$B$10))+$C$21*$B$7*$B$8*$C16)+$E$22*($B$22*$B$7*$B16*(1-0*(1-$B$10))+$C$22*$B$7*$B$8*$C16))/1000000</f>
        <v/>
      </c>
      <c r="E29" s="41">
        <f>1000*($E$20*($B$20*$B$7*$B16*(1-$B$9*(1-$B$10))+$C$20*$B$7*$B$8*$C16)+$E$21*($B$21*$B$7*$B16*(1-$B$9*(1-$B$10))+$C$21*$B$7*$B$8*$C16)+$E$22*($B$22*$B$7*$B16*(1-$B$9*(1-$B$10))+$C$22*$B$7*$B$8*$C16))/1000000</f>
        <v/>
      </c>
    </row>
    <row r="30">
      <c r="A30" s="14">
        <f>A17</f>
        <v/>
      </c>
      <c r="B30" s="41">
        <f>1000*($D$20*($B$20*$B$7*$B17*(1-0*(1-$B$10))+$C$20*$B$7*$B$8*$C17)+$D$21*($B$21*$B$7*$B17*(1-0*(1-$B$10))+$C$21*$B$7*$B$8*$C17)+$D$22*($B$22*$B$7*$B17*(1-0*(1-$B$10))+$C$22*$B$7*$B$8*$C17))/1000000</f>
        <v/>
      </c>
      <c r="C30" s="41">
        <f>1000*($D$20*($B$20*$B$7*$B17*(1-$B$9*(1-$B$10))+$C$20*$B$7*$B$8*$C17)+$D$21*($B$21*$B$7*$B17*(1-$B$9*(1-$B$10))+$C$21*$B$7*$B$8*$C17)+$D$22*($B$22*$B$7*$B17*(1-$B$9*(1-$B$10))+$C$22*$B$7*$B$8*$C17))/1000000</f>
        <v/>
      </c>
      <c r="D30" s="41">
        <f>1000*($E$20*($B$20*$B$7*$B17*(1-0*(1-$B$10))+$C$20*$B$7*$B$8*$C17)+$E$21*($B$21*$B$7*$B17*(1-0*(1-$B$10))+$C$21*$B$7*$B$8*$C17)+$E$22*($B$22*$B$7*$B17*(1-0*(1-$B$10))+$C$22*$B$7*$B$8*$C17))/1000000</f>
        <v/>
      </c>
      <c r="E30" s="41">
        <f>1000*($E$20*($B$20*$B$7*$B17*(1-$B$9*(1-$B$10))+$C$20*$B$7*$B$8*$C17)+$E$21*($B$21*$B$7*$B17*(1-$B$9*(1-$B$10))+$C$21*$B$7*$B$8*$C17)+$E$22*($B$22*$B$7*$B17*(1-$B$9*(1-$B$10))+$C$22*$B$7*$B$8*$C17))/1000000</f>
        <v/>
      </c>
    </row>
    <row r="32" ht="34" customHeight="1">
      <c r="A32" s="40"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4" t="inlineStr">
        <is>
          <t>E. Chi phí API mỗi tháng (USD), kịch bản xấu, không cache</t>
        </is>
      </c>
      <c r="B34" s="24" t="inlineStr">
        <is>
          <t>5.000 câu</t>
        </is>
      </c>
      <c r="C34" s="24" t="inlineStr">
        <is>
          <t>20.000 câu</t>
        </is>
      </c>
      <c r="D34" s="24" t="inlineStr">
        <is>
          <t>100.000 câu</t>
        </is>
      </c>
    </row>
    <row r="35">
      <c r="A35" s="38" t="inlineStr">
        <is>
          <t>Số câu hỏi mỗi tháng (nhập)</t>
        </is>
      </c>
      <c r="B35" s="36" t="n">
        <v>5000</v>
      </c>
      <c r="C35" s="36" t="n">
        <v>20000</v>
      </c>
      <c r="D35" s="36" t="n">
        <v>100000</v>
      </c>
    </row>
    <row r="36">
      <c r="A36" s="14">
        <f>A27</f>
        <v/>
      </c>
      <c r="B36" s="41">
        <f>$D27*B$35/1000</f>
        <v/>
      </c>
      <c r="C36" s="41">
        <f>$D27*C$35/1000</f>
        <v/>
      </c>
      <c r="D36" s="41">
        <f>$D27*D$35/1000</f>
        <v/>
      </c>
    </row>
    <row r="37">
      <c r="A37" s="14">
        <f>A28</f>
        <v/>
      </c>
      <c r="B37" s="41">
        <f>$D28*B$35/1000</f>
        <v/>
      </c>
      <c r="C37" s="41">
        <f>$D28*C$35/1000</f>
        <v/>
      </c>
      <c r="D37" s="41">
        <f>$D28*D$35/1000</f>
        <v/>
      </c>
    </row>
    <row r="38">
      <c r="A38" s="14">
        <f>A29</f>
        <v/>
      </c>
      <c r="B38" s="41">
        <f>$D29*B$35/1000</f>
        <v/>
      </c>
      <c r="C38" s="41">
        <f>$D29*C$35/1000</f>
        <v/>
      </c>
      <c r="D38" s="41">
        <f>$D29*D$35/1000</f>
        <v/>
      </c>
    </row>
    <row r="39">
      <c r="A39" s="14">
        <f>A30</f>
        <v/>
      </c>
      <c r="B39" s="41">
        <f>$D30*B$35/1000</f>
        <v/>
      </c>
      <c r="C39" s="41">
        <f>$D30*C$35/1000</f>
        <v/>
      </c>
      <c r="D39" s="41">
        <f>$D30*D$35/1000</f>
        <v/>
      </c>
    </row>
    <row r="40">
      <c r="A40" s="38" t="inlineStr">
        <is>
          <t>Cùng kịch bản đo (trung bình 0,47 lời gọi), không cache</t>
        </is>
      </c>
    </row>
    <row r="41">
      <c r="A41" s="14">
        <f>A27</f>
        <v/>
      </c>
      <c r="B41" s="41">
        <f>$B27*B$35/1000</f>
        <v/>
      </c>
      <c r="C41" s="41">
        <f>$B27*C$35/1000</f>
        <v/>
      </c>
      <c r="D41" s="41">
        <f>$B27*D$35/1000</f>
        <v/>
      </c>
    </row>
    <row r="42">
      <c r="A42" s="14">
        <f>A28</f>
        <v/>
      </c>
      <c r="B42" s="41">
        <f>$B28*B$35/1000</f>
        <v/>
      </c>
      <c r="C42" s="41">
        <f>$B28*C$35/1000</f>
        <v/>
      </c>
      <c r="D42" s="41">
        <f>$B28*D$35/1000</f>
        <v/>
      </c>
    </row>
    <row r="43">
      <c r="A43" s="14">
        <f>A29</f>
        <v/>
      </c>
      <c r="B43" s="41">
        <f>$B29*B$35/1000</f>
        <v/>
      </c>
      <c r="C43" s="41">
        <f>$B29*C$35/1000</f>
        <v/>
      </c>
      <c r="D43" s="41">
        <f>$B29*D$35/1000</f>
        <v/>
      </c>
    </row>
    <row r="44">
      <c r="A44" s="14">
        <f>A30</f>
        <v/>
      </c>
      <c r="B44" s="41">
        <f>$B30*B$35/1000</f>
        <v/>
      </c>
      <c r="C44" s="41">
        <f>$B30*C$35/1000</f>
        <v/>
      </c>
      <c r="D44" s="41">
        <f>$B30*D$35/1000</f>
        <v/>
      </c>
    </row>
    <row r="46">
      <c r="A46" s="24" t="inlineStr">
        <is>
          <t>F. Máy chủ GPU chạy mô hình offline</t>
        </is>
      </c>
      <c r="B46" s="24" t="inlineStr">
        <is>
          <t>Giá</t>
        </is>
      </c>
      <c r="C46" s="24" t="inlineStr">
        <is>
          <t>Đơn vị</t>
        </is>
      </c>
      <c r="D46" s="24" t="inlineStr">
        <is>
          <t>Chi phí mỗi tháng (USD)</t>
        </is>
      </c>
      <c r="E46" s="24" t="inlineStr">
        <is>
          <t>Chi phí cài đặt một lần (USD)</t>
        </is>
      </c>
      <c r="F46" s="24" t="inlineStr">
        <is>
          <t>Ghi chú</t>
        </is>
      </c>
    </row>
    <row r="47">
      <c r="A47" s="14" t="inlineStr">
        <is>
          <t>Hetzner GEX44 (RTX 4000 SFF Ada, 20GB)</t>
        </is>
      </c>
      <c r="B47" s="42" t="n">
        <v>184</v>
      </c>
      <c r="C47" s="14" t="inlineStr">
        <is>
          <t>EUR/tháng</t>
        </is>
      </c>
      <c r="D47" s="43">
        <f>B47*$B$6</f>
        <v/>
      </c>
      <c r="E47" s="43">
        <f>79*$B$6</f>
        <v/>
      </c>
      <c r="F47" s="14" t="inlineStr">
        <is>
          <t>Dedicated; phí cài đặt 79 EUR. Nguồn: lowendbox.com, effloow.com (06/2026); cần xác nhận trên trang Hetzner</t>
        </is>
      </c>
    </row>
    <row r="48">
      <c r="A48" s="14" t="inlineStr">
        <is>
          <t>Hetzner GEX45 (RTX PRO 4000 Blackwell, 24GB)</t>
        </is>
      </c>
      <c r="B48" s="42" t="n">
        <v>249</v>
      </c>
      <c r="C48" s="14" t="inlineStr">
        <is>
          <t>USD/tháng</t>
        </is>
      </c>
      <c r="D48" s="43">
        <f>B48</f>
        <v/>
      </c>
      <c r="E48" s="43" t="n">
        <v>249</v>
      </c>
      <c r="F48" s="14" t="inlineStr">
        <is>
          <t>Ra mắt 03/09/2026; 214 EUR hoặc 249 USD mỗi tháng, cài đặt 249 USD. Nguồn: itbrief.co.uk</t>
        </is>
      </c>
    </row>
    <row r="49">
      <c r="A49" s="14" t="inlineStr">
        <is>
          <t>RunPod RTX 4090 24GB, Secure Cloud</t>
        </is>
      </c>
      <c r="B49" s="42" t="n">
        <v>0.6899999999999999</v>
      </c>
      <c r="C49" s="14" t="inlineStr">
        <is>
          <t>USD/giờ</t>
        </is>
      </c>
      <c r="D49" s="43">
        <f>B49*$B$11</f>
        <v/>
      </c>
      <c r="E49" s="43" t="n">
        <v>0</v>
      </c>
      <c r="F49" s="14" t="inlineStr">
        <is>
          <t>Chạy 24/24. Nguồn: hackceleration.com (cập nhật 08/2026); nguồn khác ghi 0,74</t>
        </is>
      </c>
    </row>
    <row r="50">
      <c r="A50" s="14" t="inlineStr">
        <is>
          <t>RunPod RTX 4090 24GB, Community Cloud</t>
        </is>
      </c>
      <c r="B50" s="42" t="n">
        <v>0.34</v>
      </c>
      <c r="C50" s="14" t="inlineStr">
        <is>
          <t>USD/giờ</t>
        </is>
      </c>
      <c r="D50" s="43">
        <f>B50*$B$11</f>
        <v/>
      </c>
      <c r="E50" s="43" t="n">
        <v>0</v>
      </c>
      <c r="F50" s="14" t="inlineStr">
        <is>
          <t>Phần cứng dùng chung, rẻ hơn, kém đảm bảo</t>
        </is>
      </c>
    </row>
    <row r="51">
      <c r="A51" s="14" t="inlineStr">
        <is>
          <t>RunPod L4 24GB</t>
        </is>
      </c>
      <c r="B51" s="42" t="n">
        <v>0.39</v>
      </c>
      <c r="C51" s="14" t="inlineStr">
        <is>
          <t>USD/giờ</t>
        </is>
      </c>
      <c r="D51" s="43">
        <f>B51*$B$11</f>
        <v/>
      </c>
      <c r="E51" s="43" t="n">
        <v>0</v>
      </c>
      <c r="F51" s="14" t="inlineStr">
        <is>
          <t>Nguồn: computeprices.com (cập nhật 08/2026)</t>
        </is>
      </c>
    </row>
    <row r="52">
      <c r="A52" s="38" t="inlineStr">
        <is>
          <t>Chi phí nhân sự vận hành (cài đặt, cập nhật, giám sát, sự cố)</t>
        </is>
      </c>
      <c r="D52" s="34" t="inlineStr">
        <is>
          <t>[điền]</t>
        </is>
      </c>
      <c r="F52" s="14" t="inlineStr">
        <is>
          <t>Chưa ước tính. Đây là khoản lớn thường bị bỏ sót khi tự vận hành mô hình.</t>
        </is>
      </c>
    </row>
    <row r="54">
      <c r="A54" s="24" t="inlineStr">
        <is>
          <t>G. So sánh và điểm hòa vốn</t>
        </is>
      </c>
      <c r="B54" s="24" t="inlineStr">
        <is>
          <t>Giá trị</t>
        </is>
      </c>
      <c r="C54" s="24" t="inlineStr">
        <is>
          <t>Ghi chú</t>
        </is>
      </c>
    </row>
    <row r="55">
      <c r="A55" s="14" t="inlineStr">
        <is>
          <t>Chi phí cố định tháng của GPU rẻ nhất tin cậy (Hetzner GEX44), USD</t>
        </is>
      </c>
      <c r="B55" s="43">
        <f>D47</f>
        <v/>
      </c>
    </row>
    <row r="56">
      <c r="A56" s="14" t="inlineStr">
        <is>
          <t>Số câu mỗi tháng để API Haiku 5.5 (kịch bản xấu) bằng GPU này</t>
        </is>
      </c>
      <c r="B56" s="44">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4">
        <f>B55/(D29/1000)</f>
        <v/>
      </c>
    </row>
    <row r="58">
      <c r="A58" s="14" t="inlineStr">
        <is>
          <t>Chi phí tháng VND: Haiku 5.5, 20.000 câu, kịch bản xấu</t>
        </is>
      </c>
      <c r="B58" s="44">
        <f>C36*$B$5</f>
        <v/>
      </c>
    </row>
    <row r="59">
      <c r="A59" s="14" t="inlineStr">
        <is>
          <t>Chi phí tháng VND: GPU Hetzner GEX44</t>
        </is>
      </c>
      <c r="B59" s="44">
        <f>D47*$B$5</f>
        <v/>
      </c>
    </row>
    <row r="61">
      <c r="A61" s="24" t="inlineStr">
        <is>
          <t>H. So sánh định tính</t>
        </is>
      </c>
      <c r="B61" s="24" t="inlineStr">
        <is>
          <t>API Claude</t>
        </is>
      </c>
      <c r="C61" s="24" t="inlineStr">
        <is>
          <t>VPS chạy mô hình offline</t>
        </is>
      </c>
    </row>
    <row r="62" ht="78" customHeight="1">
      <c r="A62" s="38"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38"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38"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38"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38"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38"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5"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điền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23" t="n"/>
      <c r="D76" s="23" t="n"/>
      <c r="E76" s="23" t="n"/>
      <c r="F76" s="23" t="n"/>
    </row>
    <row r="77" ht="18" customHeight="1">
      <c r="A77" s="21" t="inlineStr">
        <is>
          <t>B. Giá API</t>
        </is>
      </c>
      <c r="B77" s="22" t="inlineStr">
        <is>
          <t>Giá mỗi một triệu token (đơn vị tính tiền của dịch vụ AI) cho phần đọc vào (đầu vào) và phần AI viết ra (đầu ra).</t>
        </is>
      </c>
      <c r="C77" s="23" t="n"/>
      <c r="D77" s="23" t="n"/>
      <c r="E77" s="23" t="n"/>
      <c r="F77" s="23"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23" t="n"/>
      <c r="D78" s="23" t="n"/>
      <c r="E78" s="23" t="n"/>
      <c r="F78" s="23" t="n"/>
    </row>
    <row r="79" ht="18" customHeight="1">
      <c r="A79" s="21" t="inlineStr">
        <is>
          <t>D. Chi phí mỗi 1.000 câu</t>
        </is>
      </c>
      <c r="B79" s="22" t="inlineStr">
        <is>
          <t>Tiền phải trả cho 1.000 câu hỏi theo từng mô hình. Có cache là khi phần lời nhắc lặp lại được tính giá rẻ hơn.</t>
        </is>
      </c>
      <c r="C79" s="23" t="n"/>
      <c r="D79" s="23" t="n"/>
      <c r="E79" s="23" t="n"/>
      <c r="F79" s="23" t="n"/>
    </row>
    <row r="80" ht="18" customHeight="1">
      <c r="A80" s="21" t="inlineStr">
        <is>
          <t>E. Chi phí mỗi tháng</t>
        </is>
      </c>
      <c r="B80" s="22" t="inlineStr">
        <is>
          <t>Chi phí D nhân với số câu hỏi mỗi tháng (ô số câu nhập tay được).</t>
        </is>
      </c>
      <c r="C80" s="23" t="n"/>
      <c r="D80" s="23" t="n"/>
      <c r="E80" s="23" t="n"/>
      <c r="F80" s="23"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23" t="n"/>
      <c r="D81" s="23" t="n"/>
      <c r="E81" s="23" t="n"/>
      <c r="F81" s="23" t="n"/>
    </row>
    <row r="82" ht="18" customHeight="1">
      <c r="A82" s="21" t="inlineStr">
        <is>
          <t>G. Điểm hòa vốn</t>
        </is>
      </c>
      <c r="B82" s="22" t="inlineStr">
        <is>
          <t>Số câu hỏi mỗi tháng mà tại đó dùng API và thuê máy chủ tốn như nhau. Ít hơn mức này thì API rẻ hơn.</t>
        </is>
      </c>
      <c r="C82" s="23" t="n"/>
      <c r="D82" s="23" t="n"/>
      <c r="E82" s="23" t="n"/>
      <c r="F82" s="23" t="n"/>
    </row>
    <row r="83" ht="18" customHeight="1">
      <c r="A83" s="21" t="inlineStr">
        <is>
          <t>H. So sánh định tính</t>
        </is>
      </c>
      <c r="B83" s="22" t="inlineStr">
        <is>
          <t>Những điều tiền không nói hết: chất lượng, độ trễ, riêng tư, vận hành.</t>
        </is>
      </c>
      <c r="C83" s="23" t="n"/>
      <c r="D83" s="23" t="n"/>
      <c r="E83" s="23" t="n"/>
      <c r="F83" s="23"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2026-10-13T13:27:33Z</dcterms:created>
  <dcterms:modified xmlns:dcterms="http://purl.org/dc/terms/" xmlns:xsi="http://www.w3.org/2001/XMLSchema-instance" xsi:type="dcterms:W3CDTF">2026-10-13T13:27:33Z</dcterms:modified>
</cp:coreProperties>
</file>