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Truy vết yêu cầu" sheetId="7" state="visible" r:id="rId7"/>
    <sheet xmlns:r="http://schemas.openxmlformats.org/officeDocument/2006/relationships" name="Đối chiếu độc lập" sheetId="8" state="visible" r:id="rId8"/>
    <sheet xmlns:r="http://schemas.openxmlformats.org/officeDocument/2006/relationships" name="Đo tải" sheetId="9" state="visible" r:id="rId9"/>
    <sheet xmlns:r="http://schemas.openxmlformats.org/officeDocument/2006/relationships" name="Backtest dự báo" sheetId="10" state="visible" r:id="rId10"/>
    <sheet xmlns:r="http://schemas.openxmlformats.org/officeDocument/2006/relationships" name="Dữ liệu gửi cho AI" sheetId="11" state="visible" r:id="rId11"/>
    <sheet xmlns:r="http://schemas.openxmlformats.org/officeDocument/2006/relationships" name="Chi phí" sheetId="12" state="visible" r:id="rId12"/>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7">
    <fill>
      <patternFill/>
    </fill>
    <fill>
      <patternFill patternType="gray125"/>
    </fill>
    <fill>
      <patternFill patternType="solid">
        <fgColor rgb="001F4E3D"/>
      </patternFill>
    </fill>
    <fill>
      <patternFill patternType="solid">
        <fgColor rgb="00E2F0E6"/>
      </patternFill>
    </fill>
    <fill>
      <patternFill patternType="solid">
        <fgColor rgb="00FBF0DE"/>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49">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5"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0" fillId="6" borderId="1" pivotButton="0" quotePrefix="0" xfId="0"/>
    <xf numFmtId="0" fontId="4"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4"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ACBI-TSR-2026-10-14-01</t>
        </is>
      </c>
    </row>
    <row r="4">
      <c r="A4" s="2" t="inlineStr">
        <is>
          <t>Hệ thống / phiên bản</t>
        </is>
      </c>
      <c r="B4" s="3" t="inlineStr">
        <is>
          <t>ACBI, commit 08985c9</t>
        </is>
      </c>
    </row>
    <row r="5">
      <c r="A5" s="2" t="inlineStr">
        <is>
          <t>Môi trường</t>
        </is>
      </c>
      <c r="B5" s="3" t="inlineStr">
        <is>
          <t>Bản demo Vercel, Gemini + LiteRouter, kho AdventureWorks (xem sheet 'Môi trường kiểm thử')</t>
        </is>
      </c>
    </row>
    <row r="6">
      <c r="A6" s="2" t="inlineStr">
        <is>
          <t>Ngày lập</t>
        </is>
      </c>
      <c r="B6" s="3" t="inlineStr">
        <is>
          <t>2026-10-14</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lập'!E2:E165,"Khớp")</f>
        <v/>
      </c>
      <c r="C62" s="26">
        <f>B62/B65</f>
        <v/>
      </c>
      <c r="D62" s="25" t="inlineStr">
        <is>
          <t>Số liệu bằng kho dữ liệu</t>
        </is>
      </c>
      <c r="E62" s="25" t="n"/>
      <c r="F62" s="25" t="n"/>
      <c r="G62" s="25" t="n"/>
      <c r="H62" s="25" t="n"/>
      <c r="I62" s="25" t="n"/>
    </row>
    <row r="63">
      <c r="A63" s="25" t="inlineStr">
        <is>
          <t>Lệch</t>
        </is>
      </c>
      <c r="B63" s="25">
        <f>COUNTIF('Đối chiếu độc lập'!E2:E165,"Lệch")</f>
        <v/>
      </c>
      <c r="C63" s="26">
        <f>B63/B65</f>
        <v/>
      </c>
      <c r="D63" s="25" t="inlineStr">
        <is>
          <t>Phải bằng 0 để các ca Passed</t>
        </is>
      </c>
      <c r="E63" s="25" t="n"/>
      <c r="F63" s="25" t="n"/>
      <c r="G63" s="25" t="n"/>
      <c r="H63" s="25" t="n"/>
      <c r="I63" s="25" t="n"/>
    </row>
    <row r="64">
      <c r="A64" s="25" t="inlineStr">
        <is>
          <t>Chưa đối chiếu</t>
        </is>
      </c>
      <c r="B64" s="25">
        <f>COUNTIF('Đối chiếu độc lập'!E2:E165,"Chưa đối chiếu")</f>
        <v/>
      </c>
      <c r="C64" s="26">
        <f>B64/B65</f>
        <v/>
      </c>
      <c r="D64" s="25" t="inlineStr">
        <is>
          <t>Kiểu kết quả chưa có truy vấn độc lập, xem lý do trong sheet Đối chiếu độc lập</t>
        </is>
      </c>
      <c r="E64" s="25" t="n"/>
      <c r="F64" s="25" t="n"/>
      <c r="G64" s="25" t="n"/>
      <c r="H64" s="25" t="n"/>
      <c r="I64" s="25" t="n"/>
    </row>
    <row r="65">
      <c r="A65" s="24" t="inlineStr">
        <is>
          <t>Tổng</t>
        </is>
      </c>
      <c r="B65" s="24">
        <f>SUM(B62:B64)</f>
        <v/>
      </c>
      <c r="C65" s="24" t="n"/>
      <c r="D65" s="24" t="n"/>
      <c r="E65" s="24" t="n"/>
      <c r="F65" s="24" t="n"/>
      <c r="G65" s="24" t="n"/>
      <c r="H65" s="24" t="n"/>
      <c r="I65" s="24" t="n"/>
    </row>
    <row r="66">
      <c r="A66" s="12" t="inlineStr">
        <is>
          <t>Mỗi lần đối chiếu là một câu trả lời hoặc một phần của tin nhắn nhiều yêu cầu có bảng số liệu. Câu bị từ chối, hỏi lại hoặc không có dữ liệu không có số để đối chiếu.</t>
        </is>
      </c>
    </row>
  </sheetData>
  <mergeCells count="36">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D64:I64"/>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08985c9</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2026-10-14</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2026-10-14</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2026-10-14</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2026-10-14</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2026-10-14</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2026-10-14</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2026-10-14</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2026-10-14</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2026-10-14</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2026-10-14</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2026-10-14</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2026-10-14</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2026-10-14</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2026-10-14</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2026-10-14</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2026-10-14</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2026-10-14</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2026-10-14</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2026-10-14</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2026-10-14</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2026-10-14</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2026-10-14</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2026-10-14</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2026-10-14</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2026-10-14</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2026-10-14</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2026-10-14</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2026-10-14</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2026-10-14</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2026-10-14</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2026-10-14</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2026-10-14</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2026-10-14</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2026-10-14</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2026-10-14</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2026-10-14</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2026-10-14</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2026-10-14</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2026-10-14</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2026-10-14</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2026-10-14</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2026-10-14</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2026-10-14</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2026-10-14</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2026-10-14</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2026-10-14</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2026-10-14</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2026-10-14</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2026-10-14</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2026-10-14</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2026-10-14</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2026-10-14</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2026-10-14</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2026-10-14</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2026-10-14</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2026-10-14</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2026-10-14</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2026-10-14</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2026-10-14</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2026-10-14</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2026-10-14</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2026-10-14</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2026-10-14</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2026-10-14</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2026-10-14</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2026-10-14</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2026-10-14</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2026-10-14</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2026-10-14</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2026-10-14</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2026-10-14</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2026-10-14</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2026-10-14</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2026-10-14</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2026-10-14</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2026-10-14</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2026-10-14</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2026-10-14</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2026-10-14</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2026-10-14</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2026-10-14</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2026-10-14</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2026-10-14</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2026-10-14</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2026-10-14</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2026-10-14</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2026-10-14</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2026-10-14</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chưa đối chiếu (chiều phân tích không có truy vấn đối chiếu độc lập)</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2026-10-14</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2026-10-14</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2026-10-14</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2026-10-14</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Đối chiếu độc lập (chính): chưa đối chiếu (chiều phân tích không có truy vấn đối chiếu độc lập (sản phẩm, ngành hàng, dây chuyền, lý do phế phẩm, tăng trưởng))</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2026-10-14</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2026-10-14</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2026-10-14</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2026-10-14</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2026-10-14</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2026-10-14</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2026-10-14</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2026-10-14</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2026-10-14</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2026-10-14</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2026-10-14</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2026-10-14</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
Đối chiếu độc lập (chính): chưa đối chiếu (chiều phân tích không có truy vấn đối chiếu độc lập)</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2026-10-14</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
Đối chiếu độc lập (chính): chưa đối chiếu (chiều phân tích không có truy vấn đối chiếu độc lập)</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2026-10-14</t>
        </is>
      </c>
      <c r="M82" s="8" t="inlineStr">
        <is>
          <t>Đối chiếu độc lập (chính): chưa đối chiếu (chiều phân tích không có truy vấn đối chiếu độc lập)</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2026-10-14</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2026-10-14</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2026-10-14</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2026-10-14</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2026-10-14</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2026-10-14</t>
        </is>
      </c>
      <c r="M88" s="8" t="inlineStr">
        <is>
          <t>Đối chiếu độc lập (chính): chưa đối chiếu (chiều phân tích không có truy vấn đối chiếu độc lập)</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2026-10-14</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2026-10-14</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2026-10-14</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2026-10-14</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2026-10-14</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2026-10-14</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2026-10-14</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2026-10-14</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2026-10-14</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2026-10-14</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2026-10-14</t>
        </is>
      </c>
      <c r="M9" s="8" t="inlineStr">
        <is>
          <t>Đối chiếu độc lập (chính): chưa đối chiếu (chiều so sánh (ví dụ ngành hàng) không có truy vấn đối chiếu độc lập)</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2026-10-14</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2026-10-14</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2026-10-14</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2026-10-14</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2026-10-14</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2026-10-14</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2026-10-14</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2026-10-14</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2026-10-14</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2026-10-14</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2026-10-14</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2026-10-14</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2026-10-14</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2026-10-14</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2026-10-14</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2026-10-14</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2026-10-14</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2026-10-14</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2026-10-14</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2026-10-14</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2026-10-14</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2026-10-14</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2026-10-14</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2026-10-14</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2026-10-14</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2026-10-14</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2026-10-14</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2026-10-14</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2026-10-14</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2026-10-14</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2026-10-14</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2026-10-14</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2026-10-14</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2026-10-14</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2026-10-14</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2026-10-14</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sản phẩm bán chạy 2024): chưa đối chiếu (chiều phân tích không có truy vấn đối chiếu độc lập)</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2026-10-14</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
Đối chiếu độc lập (2. Tăng trưởng doanh thu quý trước theo khu vực): chưa đối chiếu (chiều phân tích không có truy vấn đối chiếu độc lập (sản phẩm, ngành hàng, dây chuyền, lý do phế phẩm, tăng trưởng))</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2026-10-14</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Show revenue by product category for 2024): chưa đối chiếu (chiều phân tích không có truy vấn đối chiếu độc lập)</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2026-10-14</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2026-10-14</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2026-10-14</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2026-10-14</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2026-10-14</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2026-10-14</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2026-10-14</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2026-10-14</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2026-10-14</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2026-10-14</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2026-10-14</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2026-10-14</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2026-10-14</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2026-10-14</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2026-10-14</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2026-10-14</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2026-10-14</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2026-10-14</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2026-10-14</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2026-10-14</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2026-10-14</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2026-10-14</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2026-10-14</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2026-10-14</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2026-10-14</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2026-10-14</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2026-10-14</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2026-10-14</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2026-10-14</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2026-10-14</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2026-10-14</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2026-10-14</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2026-10-14</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2026-10-14</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2026-10-14</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2026-10-14</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2026-10-14</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2026-10-14</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2026-10-14</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2026-10-14</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2026-10-14</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2026-10-14</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2026-10-14</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2026-10-14</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2026-10-14</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2026-10-14</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2026-10-14</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2026-10-14</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2026-10-14</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23" t="n"/>
      <c r="D11" s="23" t="n"/>
      <c r="E11" s="23" t="n"/>
      <c r="F11" s="23" t="n"/>
    </row>
    <row r="12" ht="18" customHeight="1">
      <c r="A12" s="21" t="inlineStr">
        <is>
          <t>Cách kiểm chứng</t>
        </is>
      </c>
      <c r="B12" s="22" t="inlineStr">
        <is>
          <t>Việc làm để chứng minh yêu cầu được đáp ứng.</t>
        </is>
      </c>
      <c r="C12" s="23" t="n"/>
      <c r="D12" s="23" t="n"/>
      <c r="E12" s="23" t="n"/>
      <c r="F12" s="23"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23" t="n"/>
      <c r="D13" s="23" t="n"/>
      <c r="E13" s="23" t="n"/>
      <c r="F13" s="23" t="n"/>
    </row>
    <row r="14" ht="18" customHeight="1">
      <c r="A14" s="21" t="inlineStr">
        <is>
          <t>Ghi chú</t>
        </is>
      </c>
      <c r="B14" s="22" t="inlineStr">
        <is>
          <t>Chỗ còn thiếu hoặc điều cần lưu ý khi đọc kết quả.</t>
        </is>
      </c>
      <c r="C14" s="23" t="n"/>
      <c r="D14" s="23" t="n"/>
      <c r="E14" s="23" t="n"/>
      <c r="F14" s="23" t="n"/>
    </row>
  </sheetData>
  <mergeCells count="4">
    <mergeCell ref="B12:F12"/>
    <mergeCell ref="B11:F11"/>
    <mergeCell ref="B13:F13"/>
    <mergeCell ref="B14:F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29"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29"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29"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29"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29"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29"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29"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29"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29"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29"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29"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29"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29"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29"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29"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29"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29"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29"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29"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29"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29"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29"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29"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29"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29"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29"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29"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29"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29"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29"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29"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29"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29"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29"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29"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29"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29"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29"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29"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29"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29"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29"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29"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29"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29"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29"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29"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29"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29"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29"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29"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29"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29"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K04</t>
        </is>
      </c>
      <c r="B55" s="8" t="inlineStr">
        <is>
          <t>hard</t>
        </is>
      </c>
      <c r="C55" s="8" t="inlineStr">
        <is>
          <t>Doanh thu năm 2024 theo danh mục sản phẩm</t>
        </is>
      </c>
      <c r="D55" s="8" t="inlineStr">
        <is>
          <t>chính</t>
        </is>
      </c>
      <c r="E55" s="30" t="inlineStr">
        <is>
          <t>Chưa đối chiếu</t>
        </is>
      </c>
      <c r="F55" s="8" t="n">
        <v>0</v>
      </c>
      <c r="G55" s="8" t="n">
        <v>0</v>
      </c>
      <c r="H55" s="8" t="inlineStr"/>
      <c r="I55" s="8" t="inlineStr"/>
      <c r="J55" s="8" t="inlineStr"/>
      <c r="K55" s="8" t="inlineStr">
        <is>
          <t>chiều phân tích không có truy vấn đối chiếu độc lập</t>
        </is>
      </c>
    </row>
    <row r="56">
      <c r="A56" s="8" t="inlineStr">
        <is>
          <t>K05</t>
        </is>
      </c>
      <c r="B56" s="8" t="inlineStr">
        <is>
          <t>hard</t>
        </is>
      </c>
      <c r="C56" s="8" t="inlineStr">
        <is>
          <t>Doanh thu Canada năm 2024 theo tháng</t>
        </is>
      </c>
      <c r="D56" s="8" t="inlineStr">
        <is>
          <t>chính</t>
        </is>
      </c>
      <c r="E56" s="29"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K05</t>
        </is>
      </c>
      <c r="B57" s="8" t="inlineStr">
        <is>
          <t>hard</t>
        </is>
      </c>
      <c r="C57" s="8" t="inlineStr">
        <is>
          <t>Doanh thu Canada năm 2024 theo tháng</t>
        </is>
      </c>
      <c r="D57" s="8" t="inlineStr">
        <is>
          <t>chính</t>
        </is>
      </c>
      <c r="E57" s="29" t="inlineStr">
        <is>
          <t>Khớp</t>
        </is>
      </c>
      <c r="F57" s="8" t="n">
        <v>12</v>
      </c>
      <c r="G57" s="8" t="n">
        <v>0</v>
      </c>
      <c r="H57" s="8" t="inlineStr"/>
      <c r="I57" s="8" t="inlineStr">
        <is>
          <t>SELECT date_trunc('month',h.orderdate)::date,SUM(h.subtotal) FROM sales.salesorderheader h JOIN sales.salesterritory t ON t.territoryid=h.territoryid WHERE h.orderdate&gt;=%s AND h.orderdate&lt;%s AND t.name = ANY(%s) GROUP BY date_trunc('month',h.orderdate)::date</t>
        </is>
      </c>
      <c r="J57" s="8" t="inlineStr">
        <is>
          <t>2024-01-01, 2025-01-01, ['Canada']</t>
        </is>
      </c>
      <c r="K57" s="8" t="inlineStr">
        <is>
          <t>12 nhóm trong kho dữ liệu</t>
        </is>
      </c>
    </row>
    <row r="58">
      <c r="A58" s="8" t="inlineStr">
        <is>
          <t>K06</t>
        </is>
      </c>
      <c r="B58" s="8" t="inlineStr">
        <is>
          <t>hard</t>
        </is>
      </c>
      <c r="C58" s="8" t="inlineStr">
        <is>
          <t>Doanh thu năm 2024 theo khu vực</t>
        </is>
      </c>
      <c r="D58" s="8" t="inlineStr">
        <is>
          <t>chính</t>
        </is>
      </c>
      <c r="E58" s="29" t="inlineStr">
        <is>
          <t>Khớp</t>
        </is>
      </c>
      <c r="F58" s="8" t="n">
        <v>10</v>
      </c>
      <c r="G58" s="8" t="n">
        <v>0</v>
      </c>
      <c r="H58" s="8" t="inlineStr"/>
      <c r="I58" s="8" t="inlineStr">
        <is>
          <t>SELECT t.name,SUM(h.subtotal) FROM sales.salesorderheader h JOIN sales.salesterritory t ON t.territoryid=h.territoryid WHERE h.orderdate&gt;=%s AND h.orderdate&lt;%s GROUP BY t.name</t>
        </is>
      </c>
      <c r="J58" s="8" t="inlineStr">
        <is>
          <t>2024-01-01, 2025-01-01</t>
        </is>
      </c>
      <c r="K58" s="8" t="inlineStr">
        <is>
          <t>10 nhóm trong kho dữ liệu</t>
        </is>
      </c>
    </row>
    <row r="59">
      <c r="A59" s="8" t="inlineStr">
        <is>
          <t>K06</t>
        </is>
      </c>
      <c r="B59" s="8" t="inlineStr">
        <is>
          <t>hard</t>
        </is>
      </c>
      <c r="C59" s="8" t="inlineStr">
        <is>
          <t>chỉ Canada</t>
        </is>
      </c>
      <c r="D59" s="8" t="inlineStr">
        <is>
          <t>chính</t>
        </is>
      </c>
      <c r="E59" s="29"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2024-01-01, 2025-01-01, ['Canada']</t>
        </is>
      </c>
      <c r="K59" s="8" t="inlineStr"/>
    </row>
    <row r="60">
      <c r="A60" s="8" t="inlineStr">
        <is>
          <t>K06</t>
        </is>
      </c>
      <c r="B60" s="8" t="inlineStr">
        <is>
          <t>hard</t>
        </is>
      </c>
      <c r="C60" s="8" t="inlineStr">
        <is>
          <t>còn năm 2023?</t>
        </is>
      </c>
      <c r="D60" s="8" t="inlineStr">
        <is>
          <t>chính</t>
        </is>
      </c>
      <c r="E60" s="29"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['Canada']</t>
        </is>
      </c>
      <c r="K60" s="8" t="inlineStr"/>
    </row>
    <row r="61">
      <c r="A61" s="8" t="inlineStr">
        <is>
          <t>K06</t>
        </is>
      </c>
      <c r="B61" s="8" t="inlineStr">
        <is>
          <t>hard</t>
        </is>
      </c>
      <c r="C61" s="8" t="inlineStr">
        <is>
          <t>còn France?</t>
        </is>
      </c>
      <c r="D61" s="8" t="inlineStr">
        <is>
          <t>chính</t>
        </is>
      </c>
      <c r="E61" s="29"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K06</t>
        </is>
      </c>
      <c r="B62" s="8" t="inlineStr">
        <is>
          <t>hard</t>
        </is>
      </c>
      <c r="C62" s="8" t="inlineStr">
        <is>
          <t>vẽ dạng cột</t>
        </is>
      </c>
      <c r="D62" s="8" t="inlineStr">
        <is>
          <t>chính</t>
        </is>
      </c>
      <c r="E62" s="29" t="inlineStr">
        <is>
          <t>Khớp</t>
        </is>
      </c>
      <c r="F62" s="8" t="n">
        <v>1</v>
      </c>
      <c r="G62" s="8" t="n">
        <v>0</v>
      </c>
      <c r="H62" s="8" t="inlineStr"/>
      <c r="I62" s="8" t="inlineStr">
        <is>
          <t>SELECT 'all',SUM(h.subtotal) FROM sales.salesorderheader h JOIN sales.salesterritory t ON t.territoryid=h.territoryid WHERE h.orderdate&gt;=%s AND h.orderdate&lt;%s AND t.name = ANY(%s)</t>
        </is>
      </c>
      <c r="J62" s="8" t="inlineStr">
        <is>
          <t>2023-01-01, 2024-01-01, ['France']</t>
        </is>
      </c>
      <c r="K62" s="8" t="inlineStr"/>
    </row>
    <row r="63">
      <c r="A63" s="8" t="inlineStr">
        <is>
          <t>K07</t>
        </is>
      </c>
      <c r="B63" s="8" t="inlineStr">
        <is>
          <t>hard</t>
        </is>
      </c>
      <c r="C63" s="8" t="inlineStr">
        <is>
          <t>Doanh thu tháng 2 năm 2024</t>
        </is>
      </c>
      <c r="D63" s="8" t="inlineStr">
        <is>
          <t>chính</t>
        </is>
      </c>
      <c r="E63" s="29"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2024-02-01, 2024-03-01</t>
        </is>
      </c>
      <c r="K63" s="8" t="inlineStr"/>
    </row>
    <row r="64">
      <c r="A64" s="8" t="inlineStr">
        <is>
          <t>K07</t>
        </is>
      </c>
      <c r="B64" s="8" t="inlineStr">
        <is>
          <t>hard</t>
        </is>
      </c>
      <c r="C64" s="8" t="inlineStr">
        <is>
          <t>Doanh thu ngày 29/02/2024</t>
        </is>
      </c>
      <c r="D64" s="8" t="inlineStr">
        <is>
          <t>chính</t>
        </is>
      </c>
      <c r="E64" s="29"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2024-02-29, 2024-03-01</t>
        </is>
      </c>
      <c r="K64" s="8" t="inlineStr"/>
    </row>
    <row r="65">
      <c r="A65" s="8" t="inlineStr">
        <is>
          <t>K07</t>
        </is>
      </c>
      <c r="B65" s="8" t="inlineStr">
        <is>
          <t>hard</t>
        </is>
      </c>
      <c r="C65" s="8" t="inlineStr">
        <is>
          <t>Doanh thu quý 4 năm 2024</t>
        </is>
      </c>
      <c r="D65" s="8" t="inlineStr">
        <is>
          <t>chính</t>
        </is>
      </c>
      <c r="E65" s="29"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2024-10-01, 2025-01-01</t>
        </is>
      </c>
      <c r="K65" s="8" t="inlineStr"/>
    </row>
    <row r="66">
      <c r="A66" s="8" t="inlineStr">
        <is>
          <t>K07</t>
        </is>
      </c>
      <c r="B66" s="8" t="inlineStr">
        <is>
          <t>hard</t>
        </is>
      </c>
      <c r="C66" s="8" t="inlineStr">
        <is>
          <t>Doanh thu từ 01/03/2024 đến 31/03/2024</t>
        </is>
      </c>
      <c r="D66" s="8" t="inlineStr">
        <is>
          <t>chính</t>
        </is>
      </c>
      <c r="E66" s="29" t="inlineStr">
        <is>
          <t>Khớp</t>
        </is>
      </c>
      <c r="F66" s="8" t="n">
        <v>1</v>
      </c>
      <c r="G66" s="8" t="n">
        <v>0</v>
      </c>
      <c r="H66" s="8" t="inlineStr"/>
      <c r="I66" s="8" t="inlineStr">
        <is>
          <t>SELECT 'all',SUM(h.subtotal) FROM sales.salesorderheader h JOIN sales.salesterritory t ON t.territoryid=h.territoryid WHERE h.orderdate&gt;=%s AND h.orderdate&lt;%s</t>
        </is>
      </c>
      <c r="J66" s="8" t="inlineStr">
        <is>
          <t>2024-03-01, 2024-04-01</t>
        </is>
      </c>
      <c r="K66" s="8" t="inlineStr"/>
    </row>
    <row r="67">
      <c r="A67" s="8" t="inlineStr">
        <is>
          <t>K08</t>
        </is>
      </c>
      <c r="B67" s="8" t="inlineStr">
        <is>
          <t>hard</t>
        </is>
      </c>
      <c r="C67" s="8" t="inlineStr">
        <is>
          <t>Tăng trưởng doanh thu quý trước</t>
        </is>
      </c>
      <c r="D67" s="8" t="inlineStr">
        <is>
          <t>chính</t>
        </is>
      </c>
      <c r="E67" s="30" t="inlineStr">
        <is>
          <t>Chưa đối chiếu</t>
        </is>
      </c>
      <c r="F67" s="8" t="n">
        <v>0</v>
      </c>
      <c r="G67" s="8" t="n">
        <v>0</v>
      </c>
      <c r="H67" s="8" t="inlineStr"/>
      <c r="I67" s="8" t="inlineStr"/>
      <c r="J67" s="8" t="inlineStr"/>
      <c r="K67" s="8" t="inlineStr">
        <is>
          <t>chiều phân tích không có truy vấn đối chiếu độc lập (sản phẩm, ngành hàng, dây chuyền, lý do phế phẩm, tăng trưởng)</t>
        </is>
      </c>
    </row>
    <row r="68">
      <c r="A68" s="8" t="inlineStr">
        <is>
          <t>K09</t>
        </is>
      </c>
      <c r="B68" s="8" t="inlineStr">
        <is>
          <t>hard</t>
        </is>
      </c>
      <c r="C68" s="8" t="inlineStr">
        <is>
          <t>Sản lượng Factory A năm 2024</t>
        </is>
      </c>
      <c r="D68" s="8" t="inlineStr">
        <is>
          <t>chính</t>
        </is>
      </c>
      <c r="E68" s="29"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8" s="8" t="inlineStr">
        <is>
          <t>2024-01-01, 2025-01-01, 1</t>
        </is>
      </c>
      <c r="K68" s="8" t="inlineStr">
        <is>
          <t>1 nhóm trong kho dữ liệu</t>
        </is>
      </c>
    </row>
    <row r="69">
      <c r="A69" s="8" t="inlineStr">
        <is>
          <t>K10</t>
        </is>
      </c>
      <c r="B69" s="8" t="inlineStr">
        <is>
          <t>hard</t>
        </is>
      </c>
      <c r="C69" s="8" t="inlineStr">
        <is>
          <t>Doanh thu năm 2024 và sản lượng năm 2024</t>
        </is>
      </c>
      <c r="D69" s="8" t="inlineStr">
        <is>
          <t>chính</t>
        </is>
      </c>
      <c r="E69" s="29"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K10</t>
        </is>
      </c>
      <c r="B70" s="8" t="inlineStr">
        <is>
          <t>hard</t>
        </is>
      </c>
      <c r="C70" s="8" t="inlineStr">
        <is>
          <t>Doanh thu năm 2024 và sản lượng năm 2024</t>
        </is>
      </c>
      <c r="D70" s="8" t="inlineStr">
        <is>
          <t>2. Sản lượng năm 2024</t>
        </is>
      </c>
      <c r="E70" s="29" t="inlineStr">
        <is>
          <t>Khớp</t>
        </is>
      </c>
      <c r="F70" s="8" t="n">
        <v>1</v>
      </c>
      <c r="G70" s="8" t="n">
        <v>0</v>
      </c>
      <c r="H70" s="8" t="inlineStr"/>
      <c r="I7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0" s="8" t="inlineStr">
        <is>
          <t>2024-01-01, 2025-01-01</t>
        </is>
      </c>
      <c r="K70" s="8" t="inlineStr"/>
    </row>
    <row r="71">
      <c r="A71" s="8" t="inlineStr">
        <is>
          <t>K11</t>
        </is>
      </c>
      <c r="B71" s="8" t="inlineStr">
        <is>
          <t>hard</t>
        </is>
      </c>
      <c r="C71" s="8" t="inlineStr">
        <is>
          <t>What is revenue in 2024?</t>
        </is>
      </c>
      <c r="D71" s="8" t="inlineStr">
        <is>
          <t>chính</t>
        </is>
      </c>
      <c r="E71" s="29" t="inlineStr">
        <is>
          <t>Khớp</t>
        </is>
      </c>
      <c r="F71" s="8" t="n">
        <v>1</v>
      </c>
      <c r="G71" s="8" t="n">
        <v>0</v>
      </c>
      <c r="H71" s="8" t="inlineStr"/>
      <c r="I71" s="8" t="inlineStr">
        <is>
          <t>SELECT 'all',SUM(h.subtotal) FROM sales.salesorderheader h JOIN sales.salesterritory t ON t.territoryid=h.territoryid WHERE h.orderdate&gt;=%s AND h.orderdate&lt;%s</t>
        </is>
      </c>
      <c r="J71" s="8" t="inlineStr">
        <is>
          <t>2024-01-01, 2025-01-01</t>
        </is>
      </c>
      <c r="K71" s="8" t="inlineStr"/>
    </row>
    <row r="72">
      <c r="A72" s="8" t="inlineStr">
        <is>
          <t>K12</t>
        </is>
      </c>
      <c r="B72" s="8" t="inlineStr">
        <is>
          <t>hard</t>
        </is>
      </c>
      <c r="C72" s="8" t="inlineStr">
        <is>
          <t>Doanh thu năm 2024 là bao nhiêu?</t>
        </is>
      </c>
      <c r="D72" s="8" t="inlineStr">
        <is>
          <t>chính</t>
        </is>
      </c>
      <c r="E72" s="29" t="inlineStr">
        <is>
          <t>Khớp</t>
        </is>
      </c>
      <c r="F72" s="8" t="n">
        <v>1</v>
      </c>
      <c r="G72" s="8" t="n">
        <v>0</v>
      </c>
      <c r="H72" s="8" t="inlineStr"/>
      <c r="I72" s="8" t="inlineStr">
        <is>
          <t>SELECT 'all',SUM(h.subtotal) FROM sales.salesorderheader h JOIN sales.salesterritory t ON t.territoryid=h.territoryid WHERE h.orderdate&gt;=%s AND h.orderdate&lt;%s</t>
        </is>
      </c>
      <c r="J72" s="8" t="inlineStr">
        <is>
          <t>2024-01-01, 2025-01-01</t>
        </is>
      </c>
      <c r="K72" s="8" t="inlineStr"/>
    </row>
    <row r="73">
      <c r="A73" s="8" t="inlineStr">
        <is>
          <t>K13</t>
        </is>
      </c>
      <c r="B73" s="8" t="inlineStr">
        <is>
          <t>hard</t>
        </is>
      </c>
      <c r="C73" s="8" t="inlineStr">
        <is>
          <t>so sánh sản lượng năm 2023 và 2024</t>
        </is>
      </c>
      <c r="D73" s="8" t="inlineStr">
        <is>
          <t>chính</t>
        </is>
      </c>
      <c r="E73" s="29" t="inlineStr">
        <is>
          <t>Khớp</t>
        </is>
      </c>
      <c r="F73" s="8" t="n">
        <v>2</v>
      </c>
      <c r="G73" s="8" t="n">
        <v>0</v>
      </c>
      <c r="H73" s="8" t="inlineStr"/>
      <c r="I7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3" s="8" t="inlineStr">
        <is>
          <t>2024-01-01, 2025-01-01</t>
        </is>
      </c>
      <c r="K73" s="8" t="inlineStr"/>
    </row>
    <row r="74">
      <c r="A74" s="8" t="inlineStr">
        <is>
          <t>K14</t>
        </is>
      </c>
      <c r="B74" s="8" t="inlineStr">
        <is>
          <t>hard</t>
        </is>
      </c>
      <c r="C74" s="8" t="inlineStr">
        <is>
          <t>dự báo doanh thu 6 tháng tới</t>
        </is>
      </c>
      <c r="D74" s="8" t="inlineStr">
        <is>
          <t>chính</t>
        </is>
      </c>
      <c r="E74" s="29" t="inlineStr">
        <is>
          <t>Khớp</t>
        </is>
      </c>
      <c r="F74" s="8" t="n">
        <v>12</v>
      </c>
      <c r="G74" s="8" t="n">
        <v>0</v>
      </c>
      <c r="H74" s="8" t="inlineStr"/>
      <c r="I74" s="8" t="inlineStr">
        <is>
          <t>SELECT date_trunc('month',h.orderdate)::date,SUM(h.subtotal) FROM sales.salesorderheader h JOIN sales.salesterritory t ON t.territoryid=h.territoryid WHERE h.orderdate&gt;=%s AND h.orderdate&lt;%s GROUP BY date_trunc('month',h.orderdate)::date</t>
        </is>
      </c>
      <c r="J74" s="8" t="inlineStr">
        <is>
          <t>2022-06-01, 2025-06-01</t>
        </is>
      </c>
      <c r="K74" s="8" t="inlineStr">
        <is>
          <t>đối chiếu phần số liệu đã ghi nhận; giá trị dự báo được kiểm bằng kiểm thử tự động so với statsmodels</t>
        </is>
      </c>
    </row>
    <row r="75">
      <c r="A75" s="8" t="inlineStr">
        <is>
          <t>K14</t>
        </is>
      </c>
      <c r="B75" s="8" t="inlineStr">
        <is>
          <t>hard</t>
        </is>
      </c>
      <c r="C75" s="8" t="inlineStr">
        <is>
          <t>dự báo doanh thu 6 tháng tới</t>
        </is>
      </c>
      <c r="D75" s="8" t="inlineStr">
        <is>
          <t>chính</t>
        </is>
      </c>
      <c r="E75" s="29" t="inlineStr">
        <is>
          <t>Khớp</t>
        </is>
      </c>
      <c r="F75" s="8" t="n">
        <v>12</v>
      </c>
      <c r="G75" s="8" t="n">
        <v>0</v>
      </c>
      <c r="H75" s="8" t="inlineStr"/>
      <c r="I75" s="8" t="inlineStr">
        <is>
          <t>SELECT date_trunc('month',h.orderdate)::date,SUM(h.subtotal) FROM sales.salesorderheader h JOIN sales.salesterritory t ON t.territoryid=h.territoryid WHERE h.orderdate&gt;=%s AND h.orderdate&lt;%s GROUP BY date_trunc('month',h.orderdate)::date</t>
        </is>
      </c>
      <c r="J75" s="8" t="inlineStr">
        <is>
          <t>2022-06-01, 2025-06-01</t>
        </is>
      </c>
      <c r="K75" s="8" t="inlineStr">
        <is>
          <t>đối chiếu phần số liệu đã ghi nhận; giá trị dự báo được kiểm bằng kiểm thử tự động so với statsmodels</t>
        </is>
      </c>
    </row>
    <row r="76">
      <c r="A76" s="8" t="inlineStr">
        <is>
          <t>D01</t>
        </is>
      </c>
      <c r="B76" s="8" t="inlineStr">
        <is>
          <t>hard</t>
        </is>
      </c>
      <c r="C76" s="8" t="inlineStr">
        <is>
          <t>Doanh thu tuần trước</t>
        </is>
      </c>
      <c r="D76" s="8" t="inlineStr">
        <is>
          <t>chính</t>
        </is>
      </c>
      <c r="E76" s="29"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2025-06-16, 2025-06-23</t>
        </is>
      </c>
      <c r="K76" s="8" t="inlineStr"/>
    </row>
    <row r="77">
      <c r="A77" s="8" t="inlineStr">
        <is>
          <t>D02</t>
        </is>
      </c>
      <c r="B77" s="8" t="inlineStr">
        <is>
          <t>hard</t>
        </is>
      </c>
      <c r="C77" s="8" t="inlineStr">
        <is>
          <t>Doanh thu 30 ngày gần nhất</t>
        </is>
      </c>
      <c r="D77" s="8" t="inlineStr">
        <is>
          <t>chính</t>
        </is>
      </c>
      <c r="E77" s="29"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2025-05-31, 2025-06-30</t>
        </is>
      </c>
      <c r="K77" s="8" t="inlineStr"/>
    </row>
    <row r="78">
      <c r="A78" s="8" t="inlineStr">
        <is>
          <t>D03</t>
        </is>
      </c>
      <c r="B78" s="8" t="inlineStr">
        <is>
          <t>hard</t>
        </is>
      </c>
      <c r="C78" s="8" t="inlineStr">
        <is>
          <t>Doanh thu năm nay</t>
        </is>
      </c>
      <c r="D78" s="8" t="inlineStr">
        <is>
          <t>chính</t>
        </is>
      </c>
      <c r="E78" s="29"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2025-01-01, 2025-06-30</t>
        </is>
      </c>
      <c r="K78" s="8" t="inlineStr"/>
    </row>
    <row r="79">
      <c r="A79" s="8" t="inlineStr">
        <is>
          <t>D04</t>
        </is>
      </c>
      <c r="B79" s="8" t="inlineStr">
        <is>
          <t>hard</t>
        </is>
      </c>
      <c r="C79" s="8" t="inlineStr">
        <is>
          <t>Doanh thu hôm qua</t>
        </is>
      </c>
      <c r="D79" s="8" t="inlineStr">
        <is>
          <t>chính</t>
        </is>
      </c>
      <c r="E79" s="29" t="inlineStr">
        <is>
          <t>Khớp</t>
        </is>
      </c>
      <c r="F79" s="8" t="n">
        <v>1</v>
      </c>
      <c r="G79" s="8" t="n">
        <v>0</v>
      </c>
      <c r="H79" s="8" t="inlineStr"/>
      <c r="I79" s="8" t="inlineStr">
        <is>
          <t>SELECT 'all',SUM(h.subtotal) FROM sales.salesorderheader h JOIN sales.salesterritory t ON t.territoryid=h.territoryid WHERE h.orderdate&gt;=%s AND h.orderdate&lt;%s</t>
        </is>
      </c>
      <c r="J79" s="8" t="inlineStr">
        <is>
          <t>2025-06-28, 2025-06-29</t>
        </is>
      </c>
      <c r="K79" s="8" t="inlineStr"/>
    </row>
    <row r="80">
      <c r="A80" s="8" t="inlineStr">
        <is>
          <t>D05</t>
        </is>
      </c>
      <c r="B80" s="8" t="inlineStr">
        <is>
          <t>hard</t>
        </is>
      </c>
      <c r="C80" s="8" t="inlineStr">
        <is>
          <t>Revenue last year</t>
        </is>
      </c>
      <c r="D80" s="8" t="inlineStr">
        <is>
          <t>chính</t>
        </is>
      </c>
      <c r="E80" s="29" t="inlineStr">
        <is>
          <t>Khớp</t>
        </is>
      </c>
      <c r="F80" s="8" t="n">
        <v>1</v>
      </c>
      <c r="G80" s="8" t="n">
        <v>0</v>
      </c>
      <c r="H80" s="8" t="inlineStr"/>
      <c r="I80" s="8" t="inlineStr">
        <is>
          <t>SELECT 'all',SUM(h.subtotal) FROM sales.salesorderheader h JOIN sales.salesterritory t ON t.territoryid=h.territoryid WHERE h.orderdate&gt;=%s AND h.orderdate&lt;%s</t>
        </is>
      </c>
      <c r="J80" s="8" t="inlineStr">
        <is>
          <t>2024-01-01, 2025-01-01</t>
        </is>
      </c>
      <c r="K80" s="8" t="inlineStr"/>
    </row>
    <row r="81">
      <c r="A81" s="8" t="inlineStr">
        <is>
          <t>X01</t>
        </is>
      </c>
      <c r="B81" s="8" t="inlineStr">
        <is>
          <t>hard</t>
        </is>
      </c>
      <c r="C81" s="8" t="inlineStr">
        <is>
          <t>Top 3 sản phẩm bán chạy nhất khu vực Canada năm 2024</t>
        </is>
      </c>
      <c r="D81" s="8" t="inlineStr">
        <is>
          <t>chính</t>
        </is>
      </c>
      <c r="E81" s="30" t="inlineStr">
        <is>
          <t>Chưa đối chiếu</t>
        </is>
      </c>
      <c r="F81" s="8" t="n">
        <v>0</v>
      </c>
      <c r="G81" s="8" t="n">
        <v>0</v>
      </c>
      <c r="H81" s="8" t="inlineStr"/>
      <c r="I81" s="8" t="inlineStr"/>
      <c r="J81" s="8" t="inlineStr"/>
      <c r="K81" s="8" t="inlineStr">
        <is>
          <t>chiều phân tích không có truy vấn đối chiếu độc lập</t>
        </is>
      </c>
    </row>
    <row r="82">
      <c r="A82" s="8" t="inlineStr">
        <is>
          <t>X02</t>
        </is>
      </c>
      <c r="B82" s="8" t="inlineStr">
        <is>
          <t>hard</t>
        </is>
      </c>
      <c r="C82" s="8" t="inlineStr">
        <is>
          <t>Doanh thu theo danh mục của Canada quý 1 năm 2025</t>
        </is>
      </c>
      <c r="D82" s="8" t="inlineStr">
        <is>
          <t>chính</t>
        </is>
      </c>
      <c r="E82" s="30" t="inlineStr">
        <is>
          <t>Chưa đối chiếu</t>
        </is>
      </c>
      <c r="F82" s="8" t="n">
        <v>0</v>
      </c>
      <c r="G82" s="8" t="n">
        <v>0</v>
      </c>
      <c r="H82" s="8" t="inlineStr"/>
      <c r="I82" s="8" t="inlineStr"/>
      <c r="J82" s="8" t="inlineStr"/>
      <c r="K82" s="8" t="inlineStr">
        <is>
          <t>chiều phân tích không có truy vấn đối chiếu độc lập</t>
        </is>
      </c>
    </row>
    <row r="83">
      <c r="A83" s="8" t="inlineStr">
        <is>
          <t>X03</t>
        </is>
      </c>
      <c r="B83" s="8" t="inlineStr">
        <is>
          <t>hard</t>
        </is>
      </c>
      <c r="C83" s="8" t="inlineStr">
        <is>
          <t>Tỷ lệ phế phẩm theo lý do của Factory B năm 2024</t>
        </is>
      </c>
      <c r="D83" s="8" t="inlineStr">
        <is>
          <t>chính</t>
        </is>
      </c>
      <c r="E83" s="30" t="inlineStr">
        <is>
          <t>Chưa đối chiếu</t>
        </is>
      </c>
      <c r="F83" s="8" t="n">
        <v>0</v>
      </c>
      <c r="G83" s="8" t="n">
        <v>0</v>
      </c>
      <c r="H83" s="8" t="inlineStr"/>
      <c r="I83" s="8" t="inlineStr"/>
      <c r="J83" s="8" t="inlineStr"/>
      <c r="K83" s="8" t="inlineStr">
        <is>
          <t>chiều phân tích không có truy vấn đối chiếu độc lập</t>
        </is>
      </c>
    </row>
    <row r="84">
      <c r="A84" s="8" t="inlineStr">
        <is>
          <t>X04</t>
        </is>
      </c>
      <c r="B84" s="8" t="inlineStr">
        <is>
          <t>hard</t>
        </is>
      </c>
      <c r="C84" s="8" t="inlineStr">
        <is>
          <t>Doanh thu theo tháng năm 2024 của Canada và France dạng cột chồng</t>
        </is>
      </c>
      <c r="D84" s="8" t="inlineStr">
        <is>
          <t>chính</t>
        </is>
      </c>
      <c r="E84" s="29" t="inlineStr">
        <is>
          <t>Khớp</t>
        </is>
      </c>
      <c r="F84" s="8" t="n">
        <v>24</v>
      </c>
      <c r="G84" s="8" t="n">
        <v>0</v>
      </c>
      <c r="H84" s="8" t="inlineStr"/>
      <c r="I84" s="8" t="inlineStr">
        <is>
          <t>SELECT t.name,date_trunc('month',h.orderdate)::date,SUM(h.subtotal) FROM sales.salesorderheader h JOIN sales.salesterritory t ON t.territoryid=h.territoryid WHERE h.orderdate&gt;=%s AND h.orderdate&lt;%s AND t.name = ANY(%s) GROUP BY t.name,date_trunc('month',h.orderdate)::date</t>
        </is>
      </c>
      <c r="J84" s="8" t="inlineStr">
        <is>
          <t>2024-01-01, 2025-01-01, ['Canada', 'France']</t>
        </is>
      </c>
      <c r="K84" s="8" t="inlineStr">
        <is>
          <t>24 nhóm trong kho dữ liệu</t>
        </is>
      </c>
    </row>
    <row r="85">
      <c r="A85" s="8" t="inlineStr">
        <is>
          <t>X05</t>
        </is>
      </c>
      <c r="B85" s="8" t="inlineStr">
        <is>
          <t>hard</t>
        </is>
      </c>
      <c r="C85" s="8" t="inlineStr">
        <is>
          <t>So sánh top 3 khu vực theo doanh thu năm 2023 và 2024</t>
        </is>
      </c>
      <c r="D85" s="8" t="inlineStr">
        <is>
          <t>chính</t>
        </is>
      </c>
      <c r="E85" s="29" t="inlineStr">
        <is>
          <t>Khớp</t>
        </is>
      </c>
      <c r="F85" s="8" t="n">
        <v>9</v>
      </c>
      <c r="G85" s="8" t="n">
        <v>0</v>
      </c>
      <c r="H85" s="8" t="inlineStr"/>
      <c r="I85" s="8" t="inlineStr">
        <is>
          <t>SELECT t.name,SUM(h.subtotal) FROM sales.salesorderheader h JOIN sales.salesterritory t ON t.territoryid=h.territoryid WHERE h.orderdate&gt;=%s AND h.orderdate&lt;%s GROUP BY t.name</t>
        </is>
      </c>
      <c r="J85" s="8" t="inlineStr">
        <is>
          <t>2023-01-01, 2024-01-01</t>
        </is>
      </c>
      <c r="K85" s="8" t="inlineStr">
        <is>
          <t>so từng kỳ với kho dữ liệu và kiểm tra phép trừ của cột chênh lệch</t>
        </is>
      </c>
    </row>
    <row r="86">
      <c r="A86" s="8" t="inlineStr">
        <is>
          <t>X06</t>
        </is>
      </c>
      <c r="B86" s="8" t="inlineStr">
        <is>
          <t>hard</t>
        </is>
      </c>
      <c r="C86" s="8" t="inlineStr">
        <is>
          <t>Canada gấp mấy lần Australia về doanh thu năm 2024?</t>
        </is>
      </c>
      <c r="D86" s="8" t="inlineStr">
        <is>
          <t>chính</t>
        </is>
      </c>
      <c r="E86" s="29" t="inlineStr">
        <is>
          <t>Khớp</t>
        </is>
      </c>
      <c r="F86" s="8" t="n">
        <v>2</v>
      </c>
      <c r="G86" s="8" t="n">
        <v>0</v>
      </c>
      <c r="H86" s="8" t="inlineStr"/>
      <c r="I86" s="8" t="inlineStr">
        <is>
          <t>SELECT t.name,SUM(h.subtotal) FROM sales.salesorderheader h JOIN sales.salesterritory t ON t.territoryid=h.territoryid WHERE h.orderdate&gt;=%s AND h.orderdate&lt;%s AND t.name = ANY(%s) GROUP BY t.name</t>
        </is>
      </c>
      <c r="J86" s="8" t="inlineStr">
        <is>
          <t>2024-01-01, 2025-01-01, ['Australia', 'Canada']</t>
        </is>
      </c>
      <c r="K86" s="8" t="inlineStr">
        <is>
          <t>2 nhóm trong kho dữ liệu</t>
        </is>
      </c>
    </row>
    <row r="87">
      <c r="A87" s="8" t="inlineStr">
        <is>
          <t>X07</t>
        </is>
      </c>
      <c r="B87" s="8" t="inlineStr">
        <is>
          <t>hard</t>
        </is>
      </c>
      <c r="C87" s="8" t="inlineStr">
        <is>
          <t>Trung bình mỗi tháng năm 2024 doanh thu là bao nhiêu?</t>
        </is>
      </c>
      <c r="D87" s="8" t="inlineStr">
        <is>
          <t>chính</t>
        </is>
      </c>
      <c r="E87" s="29" t="inlineStr">
        <is>
          <t>Khớp</t>
        </is>
      </c>
      <c r="F87" s="8" t="n">
        <v>12</v>
      </c>
      <c r="G87" s="8" t="n">
        <v>0</v>
      </c>
      <c r="H87" s="8" t="inlineStr"/>
      <c r="I87" s="8" t="inlineStr">
        <is>
          <t>SELECT date_trunc('month',h.orderdate)::date,SUM(h.subtotal) FROM sales.salesorderheader h JOIN sales.salesterritory t ON t.territoryid=h.territoryid WHERE h.orderdate&gt;=%s AND h.orderdate&lt;%s GROUP BY date_trunc('month',h.orderdate)::date</t>
        </is>
      </c>
      <c r="J87" s="8" t="inlineStr">
        <is>
          <t>2024-01-01, 2025-01-01</t>
        </is>
      </c>
      <c r="K87" s="8" t="inlineStr">
        <is>
          <t>12 nhóm trong kho dữ liệu</t>
        </is>
      </c>
    </row>
    <row r="88">
      <c r="A88" s="8" t="inlineStr">
        <is>
          <t>X08</t>
        </is>
      </c>
      <c r="B88" s="8" t="inlineStr">
        <is>
          <t>hard</t>
        </is>
      </c>
      <c r="C88" s="8" t="inlineStr">
        <is>
          <t>Khu vực nào có doanh thu cao nhất năm 2024 và tăng trưởng của nó so với 2023?</t>
        </is>
      </c>
      <c r="D88" s="8" t="inlineStr">
        <is>
          <t>chính</t>
        </is>
      </c>
      <c r="E88" s="29" t="inlineStr">
        <is>
          <t>Khớp</t>
        </is>
      </c>
      <c r="F88" s="8" t="n">
        <v>10</v>
      </c>
      <c r="G88" s="8" t="n">
        <v>0</v>
      </c>
      <c r="H88" s="8" t="inlineStr"/>
      <c r="I88" s="8" t="inlineStr">
        <is>
          <t>SELECT t.name,SUM(h.subtotal) FROM sales.salesorderheader h JOIN sales.salesterritory t ON t.territoryid=h.territoryid WHERE h.orderdate&gt;=%s AND h.orderdate&lt;%s GROUP BY t.name</t>
        </is>
      </c>
      <c r="J88" s="8" t="inlineStr">
        <is>
          <t>2024-01-01, 2025-01-01</t>
        </is>
      </c>
      <c r="K88" s="8" t="inlineStr">
        <is>
          <t>10 nhóm trong kho dữ liệu</t>
        </is>
      </c>
    </row>
    <row r="89">
      <c r="A89" s="8" t="inlineStr">
        <is>
          <t>X08</t>
        </is>
      </c>
      <c r="B89" s="8" t="inlineStr">
        <is>
          <t>hard</t>
        </is>
      </c>
      <c r="C89" s="8" t="inlineStr">
        <is>
          <t>Khu vực nào có doanh thu cao nhất năm 2024 và tăng trưởng của nó so với 2023?</t>
        </is>
      </c>
      <c r="D89" s="8" t="inlineStr">
        <is>
          <t>2. Tăng trưởng của nó so với 2023</t>
        </is>
      </c>
      <c r="E89" s="29" t="inlineStr">
        <is>
          <t>Khớp</t>
        </is>
      </c>
      <c r="F89" s="8" t="n">
        <v>2</v>
      </c>
      <c r="G89" s="8" t="n">
        <v>0</v>
      </c>
      <c r="H89" s="8" t="inlineStr"/>
      <c r="I89" s="8" t="inlineStr">
        <is>
          <t>SELECT 'all',SUM(h.subtotal) FROM sales.salesorderheader h JOIN sales.salesterritory t ON t.territoryid=h.territoryid WHERE h.orderdate&gt;=%s AND h.orderdate&lt;%s AND t.name = ANY(%s)</t>
        </is>
      </c>
      <c r="J89" s="8" t="inlineStr">
        <is>
          <t>2024-01-01, 2025-01-01, ['Southwest']</t>
        </is>
      </c>
      <c r="K89" s="8" t="inlineStr"/>
    </row>
    <row r="90">
      <c r="A90" s="8" t="inlineStr">
        <is>
          <t>X09</t>
        </is>
      </c>
      <c r="B90" s="8" t="inlineStr">
        <is>
          <t>hard</t>
        </is>
      </c>
      <c r="C90" s="8" t="inlineStr">
        <is>
          <t>Sản lượng Factory A theo dây chuyền quý trước</t>
        </is>
      </c>
      <c r="D90" s="8" t="inlineStr">
        <is>
          <t>chính</t>
        </is>
      </c>
      <c r="E90" s="30" t="inlineStr">
        <is>
          <t>Chưa đối chiếu</t>
        </is>
      </c>
      <c r="F90" s="8" t="n">
        <v>0</v>
      </c>
      <c r="G90" s="8" t="n">
        <v>0</v>
      </c>
      <c r="H90" s="8" t="inlineStr"/>
      <c r="I90" s="8" t="inlineStr"/>
      <c r="J90" s="8" t="inlineStr"/>
      <c r="K90" s="8" t="inlineStr">
        <is>
          <t>chiều phân tích không có truy vấn đối chiếu độc lập</t>
        </is>
      </c>
    </row>
    <row r="91">
      <c r="A91" s="8" t="inlineStr">
        <is>
          <t>X11</t>
        </is>
      </c>
      <c r="B91" s="8" t="inlineStr">
        <is>
          <t>hard</t>
        </is>
      </c>
      <c r="C91" s="8" t="inlineStr">
        <is>
          <t>So sánh doanh thu và sản lượng năm 2024</t>
        </is>
      </c>
      <c r="D91" s="8" t="inlineStr">
        <is>
          <t>2. Sản lượng năm 2024</t>
        </is>
      </c>
      <c r="E91" s="29" t="inlineStr">
        <is>
          <t>Khớp</t>
        </is>
      </c>
      <c r="F91" s="8" t="n">
        <v>1</v>
      </c>
      <c r="G91" s="8" t="n">
        <v>0</v>
      </c>
      <c r="H91" s="8" t="inlineStr"/>
      <c r="I9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1" s="8" t="inlineStr">
        <is>
          <t>2024-01-01, 2025-01-01</t>
        </is>
      </c>
      <c r="K91" s="8" t="inlineStr"/>
    </row>
    <row r="92">
      <c r="A92" s="8" t="inlineStr">
        <is>
          <t>X12</t>
        </is>
      </c>
      <c r="B92" s="8" t="inlineStr">
        <is>
          <t>hard</t>
        </is>
      </c>
      <c r="C92" s="8" t="inlineStr">
        <is>
          <t>Doanh thu, sản lượng và tỷ lệ phế phẩm quý 1 năm 2025 của Canada</t>
        </is>
      </c>
      <c r="D92" s="8" t="inlineStr">
        <is>
          <t>chính</t>
        </is>
      </c>
      <c r="E92" s="29" t="inlineStr">
        <is>
          <t>Khớp</t>
        </is>
      </c>
      <c r="F92" s="8" t="n">
        <v>1</v>
      </c>
      <c r="G92" s="8" t="n">
        <v>0</v>
      </c>
      <c r="H92" s="8" t="inlineStr"/>
      <c r="I92" s="8" t="inlineStr">
        <is>
          <t>SELECT 'all',SUM(h.subtotal) FROM sales.salesorderheader h JOIN sales.salesterritory t ON t.territoryid=h.territoryid WHERE h.orderdate&gt;=%s AND h.orderdate&lt;%s</t>
        </is>
      </c>
      <c r="J92" s="8" t="inlineStr">
        <is>
          <t>2025-01-01, 2026-01-01</t>
        </is>
      </c>
      <c r="K92" s="8" t="inlineStr"/>
    </row>
    <row r="93">
      <c r="A93" s="8" t="inlineStr">
        <is>
          <t>X12</t>
        </is>
      </c>
      <c r="B93" s="8" t="inlineStr">
        <is>
          <t>hard</t>
        </is>
      </c>
      <c r="C93" s="8" t="inlineStr">
        <is>
          <t>Doanh thu, sản lượng và tỷ lệ phế phẩm quý 1 năm 2025 của Canada</t>
        </is>
      </c>
      <c r="D93" s="8" t="inlineStr">
        <is>
          <t>2. Sản lượng năm 2025</t>
        </is>
      </c>
      <c r="E93" s="29" t="inlineStr">
        <is>
          <t>Khớp</t>
        </is>
      </c>
      <c r="F93" s="8" t="n">
        <v>1</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2025-01-01, 2026-01-01</t>
        </is>
      </c>
      <c r="K93" s="8" t="inlineStr"/>
    </row>
    <row r="94">
      <c r="A94" s="8" t="inlineStr">
        <is>
          <t>C1</t>
        </is>
      </c>
      <c r="B94" s="8" t="inlineStr">
        <is>
          <t>multi</t>
        </is>
      </c>
      <c r="C94" s="8" t="inlineStr">
        <is>
          <t>so sánh doanh thu canada năm 2023 và 2024</t>
        </is>
      </c>
      <c r="D94" s="8" t="inlineStr">
        <is>
          <t>chính</t>
        </is>
      </c>
      <c r="E94" s="29" t="inlineStr">
        <is>
          <t>Khớp</t>
        </is>
      </c>
      <c r="F94" s="8" t="n">
        <v>2</v>
      </c>
      <c r="G94" s="8" t="n">
        <v>0</v>
      </c>
      <c r="H94" s="8" t="inlineStr"/>
      <c r="I94" s="8" t="inlineStr">
        <is>
          <t>SELECT 'all',SUM(h.subtotal) FROM sales.salesorderheader h JOIN sales.salesterritory t ON t.territoryid=h.territoryid WHERE h.orderdate&gt;=%s AND h.orderdate&lt;%s AND t.name = ANY(%s)</t>
        </is>
      </c>
      <c r="J94" s="8" t="inlineStr">
        <is>
          <t>2024-01-01, 2025-01-01, ['Canada']</t>
        </is>
      </c>
      <c r="K94" s="8" t="inlineStr"/>
    </row>
    <row r="95">
      <c r="A95" s="8" t="inlineStr">
        <is>
          <t>C2</t>
        </is>
      </c>
      <c r="B95" s="8" t="inlineStr">
        <is>
          <t>multi</t>
        </is>
      </c>
      <c r="C95" s="8" t="inlineStr">
        <is>
          <t>so sánh doanh thu Canada và France năm 2023 và 2024</t>
        </is>
      </c>
      <c r="D95" s="8" t="inlineStr">
        <is>
          <t>chính</t>
        </is>
      </c>
      <c r="E95" s="29" t="inlineStr">
        <is>
          <t>Khớp</t>
        </is>
      </c>
      <c r="F95" s="8" t="n">
        <v>6</v>
      </c>
      <c r="G95" s="8" t="n">
        <v>0</v>
      </c>
      <c r="H95" s="8" t="inlineStr"/>
      <c r="I95" s="8" t="inlineStr">
        <is>
          <t>SELECT t.name,SUM(h.subtotal) FROM sales.salesorderheader h JOIN sales.salesterritory t ON t.territoryid=h.territoryid WHERE h.orderdate&gt;=%s AND h.orderdate&lt;%s GROUP BY t.name</t>
        </is>
      </c>
      <c r="J95" s="8" t="inlineStr">
        <is>
          <t>2024-01-01, 2025-01-01</t>
        </is>
      </c>
      <c r="K95" s="8" t="inlineStr">
        <is>
          <t>so từng kỳ với kho dữ liệu và kiểm tra phép trừ của cột chênh lệch</t>
        </is>
      </c>
    </row>
    <row r="96">
      <c r="A96" s="8" t="inlineStr">
        <is>
          <t>C3</t>
        </is>
      </c>
      <c r="B96" s="8" t="inlineStr">
        <is>
          <t>multi</t>
        </is>
      </c>
      <c r="C96" s="8" t="inlineStr">
        <is>
          <t>compare revenue Q1 2024 and Q1 2025</t>
        </is>
      </c>
      <c r="D96" s="8" t="inlineStr">
        <is>
          <t>chính</t>
        </is>
      </c>
      <c r="E96" s="29"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2025-01-01, 2025-04-01</t>
        </is>
      </c>
      <c r="K96" s="8" t="inlineStr"/>
    </row>
    <row r="97">
      <c r="A97" s="8" t="inlineStr">
        <is>
          <t>C4</t>
        </is>
      </c>
      <c r="B97" s="8" t="inlineStr">
        <is>
          <t>multi</t>
        </is>
      </c>
      <c r="C97" s="8" t="inlineStr">
        <is>
          <t>so sánh doanh thu quý 1 và quý 2 năm 2025</t>
        </is>
      </c>
      <c r="D97" s="8" t="inlineStr">
        <is>
          <t>chính</t>
        </is>
      </c>
      <c r="E97" s="29" t="inlineStr">
        <is>
          <t>Khớp</t>
        </is>
      </c>
      <c r="F97" s="8" t="n">
        <v>2</v>
      </c>
      <c r="G97" s="8" t="n">
        <v>0</v>
      </c>
      <c r="H97" s="8" t="inlineStr"/>
      <c r="I97" s="8" t="inlineStr">
        <is>
          <t>SELECT 'all',SUM(h.subtotal) FROM sales.salesorderheader h JOIN sales.salesterritory t ON t.territoryid=h.territoryid WHERE h.orderdate&gt;=%s AND h.orderdate&lt;%s</t>
        </is>
      </c>
      <c r="J97" s="8" t="inlineStr">
        <is>
          <t>2025-04-01, 2025-07-01</t>
        </is>
      </c>
      <c r="K97" s="8" t="inlineStr"/>
    </row>
    <row r="98">
      <c r="A98" s="8" t="inlineStr">
        <is>
          <t>C5</t>
        </is>
      </c>
      <c r="B98" s="8" t="inlineStr">
        <is>
          <t>multi</t>
        </is>
      </c>
      <c r="C98" s="8" t="inlineStr">
        <is>
          <t>so sánh doanh thu tháng 1, tháng 2 và tháng 3 năm 2025</t>
        </is>
      </c>
      <c r="D98" s="8" t="inlineStr">
        <is>
          <t>chính</t>
        </is>
      </c>
      <c r="E98" s="29" t="inlineStr">
        <is>
          <t>Khớp</t>
        </is>
      </c>
      <c r="F98" s="8" t="n">
        <v>3</v>
      </c>
      <c r="G98" s="8" t="n">
        <v>0</v>
      </c>
      <c r="H98" s="8" t="inlineStr"/>
      <c r="I98" s="8" t="inlineStr">
        <is>
          <t>SELECT 'all',SUM(h.subtotal) FROM sales.salesorderheader h JOIN sales.salesterritory t ON t.territoryid=h.territoryid WHERE h.orderdate&gt;=%s AND h.orderdate&lt;%s</t>
        </is>
      </c>
      <c r="J98" s="8" t="inlineStr">
        <is>
          <t>2025-03-01, 2025-04-01</t>
        </is>
      </c>
      <c r="K98" s="8" t="inlineStr"/>
    </row>
    <row r="99">
      <c r="A99" s="8" t="inlineStr">
        <is>
          <t>C6</t>
        </is>
      </c>
      <c r="B99" s="8" t="inlineStr">
        <is>
          <t>multi</t>
        </is>
      </c>
      <c r="C99" s="8" t="inlineStr">
        <is>
          <t>so sánh sản lượng năm 2023 và 2024</t>
        </is>
      </c>
      <c r="D99" s="8" t="inlineStr">
        <is>
          <t>chính</t>
        </is>
      </c>
      <c r="E99" s="29" t="inlineStr">
        <is>
          <t>Khớp</t>
        </is>
      </c>
      <c r="F99" s="8" t="n">
        <v>2</v>
      </c>
      <c r="G99" s="8" t="n">
        <v>0</v>
      </c>
      <c r="H99" s="8" t="inlineStr"/>
      <c r="I9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9" s="8" t="inlineStr">
        <is>
          <t>2024-01-01, 2025-01-01</t>
        </is>
      </c>
      <c r="K99" s="8" t="inlineStr"/>
    </row>
    <row r="100">
      <c r="A100" s="8" t="inlineStr">
        <is>
          <t>C7</t>
        </is>
      </c>
      <c r="B100" s="8" t="inlineStr">
        <is>
          <t>multi</t>
        </is>
      </c>
      <c r="C100" s="8" t="inlineStr">
        <is>
          <t>so sánh tỷ lệ phế phẩm theo nhà máy năm 2023 và 2024</t>
        </is>
      </c>
      <c r="D100" s="8" t="inlineStr">
        <is>
          <t>chính</t>
        </is>
      </c>
      <c r="E100" s="29" t="inlineStr">
        <is>
          <t>Khớp</t>
        </is>
      </c>
      <c r="F100" s="8" t="n">
        <v>9</v>
      </c>
      <c r="G100" s="8" t="n">
        <v>0</v>
      </c>
      <c r="H100" s="8" t="inlineStr"/>
      <c r="I10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100" s="8" t="inlineStr">
        <is>
          <t>2024-01-01, 2025-01-01</t>
        </is>
      </c>
      <c r="K100" s="8" t="inlineStr">
        <is>
          <t>so từng kỳ với kho dữ liệu và kiểm tra phép trừ của cột chênh lệch</t>
        </is>
      </c>
    </row>
    <row r="101">
      <c r="A101" s="8" t="inlineStr">
        <is>
          <t>C8</t>
        </is>
      </c>
      <c r="B101" s="8" t="inlineStr">
        <is>
          <t>multi</t>
        </is>
      </c>
      <c r="C101" s="8" t="inlineStr">
        <is>
          <t>so sánh doanh thu theo danh mục sản phẩm năm 2023 và 2024</t>
        </is>
      </c>
      <c r="D101" s="8" t="inlineStr">
        <is>
          <t>chính</t>
        </is>
      </c>
      <c r="E101" s="30" t="inlineStr">
        <is>
          <t>Chưa đối chiếu</t>
        </is>
      </c>
      <c r="F101" s="8" t="n">
        <v>0</v>
      </c>
      <c r="G101" s="8" t="n">
        <v>0</v>
      </c>
      <c r="H101" s="8" t="inlineStr"/>
      <c r="I101" s="8" t="inlineStr"/>
      <c r="J101" s="8" t="inlineStr"/>
      <c r="K101" s="8" t="inlineStr">
        <is>
          <t>chiều so sánh (ví dụ ngành hàng) không có truy vấn đối chiếu độc lập</t>
        </is>
      </c>
    </row>
    <row r="102">
      <c r="A102" s="8" t="inlineStr">
        <is>
          <t>C9</t>
        </is>
      </c>
      <c r="B102" s="8" t="inlineStr">
        <is>
          <t>multi</t>
        </is>
      </c>
      <c r="C102" s="8" t="inlineStr">
        <is>
          <t>so sánh doanh thu năm 2023 và 2024 theo tháng</t>
        </is>
      </c>
      <c r="D102" s="8" t="inlineStr">
        <is>
          <t>chính</t>
        </is>
      </c>
      <c r="E102" s="29" t="inlineStr">
        <is>
          <t>Khớp</t>
        </is>
      </c>
      <c r="F102" s="8" t="n">
        <v>24</v>
      </c>
      <c r="G102" s="8" t="n">
        <v>0</v>
      </c>
      <c r="H102" s="8" t="inlineStr"/>
      <c r="I102" s="8" t="inlineStr">
        <is>
          <t>SELECT date_trunc('month',h.orderdate)::date,SUM(h.subtotal) FROM sales.salesorderheader h JOIN sales.salesterritory t ON t.territoryid=h.territoryid WHERE h.orderdate&gt;=%s AND h.orderdate&lt;%s GROUP BY date_trunc('month',h.orderdate)::date</t>
        </is>
      </c>
      <c r="J102" s="8" t="inlineStr">
        <is>
          <t>2023-01-01, 2025-01-01</t>
        </is>
      </c>
      <c r="K102" s="8" t="inlineStr">
        <is>
          <t>24 nhóm trong kho dữ liệu</t>
        </is>
      </c>
    </row>
    <row r="103">
      <c r="A103" s="8" t="inlineStr">
        <is>
          <t>C10</t>
        </is>
      </c>
      <c r="B103" s="8" t="inlineStr">
        <is>
          <t>multi</t>
        </is>
      </c>
      <c r="C103" s="8" t="inlineStr">
        <is>
          <t>so sánh doanh thu năm 2023 và 2024 bằng biểu đồ tròn</t>
        </is>
      </c>
      <c r="D103" s="8" t="inlineStr">
        <is>
          <t>chính</t>
        </is>
      </c>
      <c r="E103" s="29" t="inlineStr">
        <is>
          <t>Khớp</t>
        </is>
      </c>
      <c r="F103" s="8" t="n">
        <v>2</v>
      </c>
      <c r="G103" s="8" t="n">
        <v>0</v>
      </c>
      <c r="H103" s="8" t="inlineStr"/>
      <c r="I103" s="8" t="inlineStr">
        <is>
          <t>SELECT 'all',SUM(h.subtotal) FROM sales.salesorderheader h JOIN sales.salesterritory t ON t.territoryid=h.territoryid WHERE h.orderdate&gt;=%s AND h.orderdate&lt;%s</t>
        </is>
      </c>
      <c r="J103" s="8" t="inlineStr">
        <is>
          <t>2024-01-01, 2025-01-01</t>
        </is>
      </c>
      <c r="K103" s="8" t="inlineStr"/>
    </row>
    <row r="104">
      <c r="A104" s="8" t="inlineStr">
        <is>
          <t>C13</t>
        </is>
      </c>
      <c r="B104" s="8" t="inlineStr">
        <is>
          <t>multi</t>
        </is>
      </c>
      <c r="C104" s="8" t="inlineStr">
        <is>
          <t>so sánh sản lượng năm 2023 và 2024</t>
        </is>
      </c>
      <c r="D104" s="8" t="inlineStr">
        <is>
          <t>chính</t>
        </is>
      </c>
      <c r="E104" s="29" t="inlineStr">
        <is>
          <t>Khớp</t>
        </is>
      </c>
      <c r="F104" s="8" t="n">
        <v>2</v>
      </c>
      <c r="G104" s="8" t="n">
        <v>0</v>
      </c>
      <c r="H104" s="8" t="inlineStr"/>
      <c r="I10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04" s="8" t="inlineStr">
        <is>
          <t>2024-01-01, 2025-01-01, 1</t>
        </is>
      </c>
      <c r="K104" s="8" t="inlineStr"/>
    </row>
    <row r="105">
      <c r="A105" s="8" t="inlineStr">
        <is>
          <t>C15</t>
        </is>
      </c>
      <c r="B105" s="8" t="inlineStr">
        <is>
          <t>multi</t>
        </is>
      </c>
      <c r="C105" s="8" t="inlineStr">
        <is>
          <t>so sánh doanh thu năm 2022, 2023, 2024 và 2025</t>
        </is>
      </c>
      <c r="D105" s="8" t="inlineStr">
        <is>
          <t>chính</t>
        </is>
      </c>
      <c r="E105" s="29" t="inlineStr">
        <is>
          <t>Khớp</t>
        </is>
      </c>
      <c r="F105" s="8" t="n">
        <v>4</v>
      </c>
      <c r="G105" s="8" t="n">
        <v>0</v>
      </c>
      <c r="H105" s="8" t="inlineStr"/>
      <c r="I105" s="8" t="inlineStr">
        <is>
          <t>SELECT 'all',SUM(h.subtotal) FROM sales.salesorderheader h JOIN sales.salesterritory t ON t.territoryid=h.territoryid WHERE h.orderdate&gt;=%s AND h.orderdate&lt;%s</t>
        </is>
      </c>
      <c r="J105" s="8" t="inlineStr">
        <is>
          <t>2025-01-01, 2026-01-01</t>
        </is>
      </c>
      <c r="K105" s="8" t="inlineStr"/>
    </row>
    <row r="106">
      <c r="A106" s="8" t="inlineStr">
        <is>
          <t>C17</t>
        </is>
      </c>
      <c r="B106" s="8" t="inlineStr">
        <is>
          <t>multi</t>
        </is>
      </c>
      <c r="C106" s="8" t="inlineStr">
        <is>
          <t>tăng trưởng doanh thu năm 2024 so với 2023</t>
        </is>
      </c>
      <c r="D106" s="8" t="inlineStr">
        <is>
          <t>chính</t>
        </is>
      </c>
      <c r="E106" s="29" t="inlineStr">
        <is>
          <t>Khớp</t>
        </is>
      </c>
      <c r="F106" s="8" t="n">
        <v>2</v>
      </c>
      <c r="G106" s="8" t="n">
        <v>0</v>
      </c>
      <c r="H106" s="8" t="inlineStr"/>
      <c r="I106" s="8" t="inlineStr">
        <is>
          <t>SELECT 'all',SUM(h.subtotal) FROM sales.salesorderheader h JOIN sales.salesterritory t ON t.territoryid=h.territoryid WHERE h.orderdate&gt;=%s AND h.orderdate&lt;%s</t>
        </is>
      </c>
      <c r="J106" s="8" t="inlineStr">
        <is>
          <t>2024-01-01, 2025-01-01</t>
        </is>
      </c>
      <c r="K106" s="8" t="inlineStr"/>
    </row>
    <row r="107">
      <c r="A107" s="8" t="inlineStr">
        <is>
          <t>C18</t>
        </is>
      </c>
      <c r="B107" s="8" t="inlineStr">
        <is>
          <t>multi</t>
        </is>
      </c>
      <c r="C107" s="8" t="inlineStr">
        <is>
          <t>So sánh doanh thu Canada năm 2024 với Canada năm 2023 bằng biểu đồ cột</t>
        </is>
      </c>
      <c r="D107" s="8" t="inlineStr">
        <is>
          <t>chính</t>
        </is>
      </c>
      <c r="E107" s="29" t="inlineStr">
        <is>
          <t>Khớp</t>
        </is>
      </c>
      <c r="F107" s="8" t="n">
        <v>2</v>
      </c>
      <c r="G107" s="8" t="n">
        <v>0</v>
      </c>
      <c r="H107" s="8" t="inlineStr"/>
      <c r="I107" s="8" t="inlineStr">
        <is>
          <t>SELECT 'all',SUM(h.subtotal) FROM sales.salesorderheader h JOIN sales.salesterritory t ON t.territoryid=h.territoryid WHERE h.orderdate&gt;=%s AND h.orderdate&lt;%s AND t.name = ANY(%s)</t>
        </is>
      </c>
      <c r="J107" s="8" t="inlineStr">
        <is>
          <t>2024-01-01, 2025-01-01, ['Canada']</t>
        </is>
      </c>
      <c r="K107" s="8" t="inlineStr"/>
    </row>
    <row r="108">
      <c r="A108" s="8" t="inlineStr">
        <is>
          <t>C19</t>
        </is>
      </c>
      <c r="B108" s="8" t="inlineStr">
        <is>
          <t>multi</t>
        </is>
      </c>
      <c r="C108" s="8" t="inlineStr">
        <is>
          <t>How did revenue change between 2023 and 2024 in Germany?</t>
        </is>
      </c>
      <c r="D108" s="8" t="inlineStr">
        <is>
          <t>chính</t>
        </is>
      </c>
      <c r="E108" s="29" t="inlineStr">
        <is>
          <t>Khớp</t>
        </is>
      </c>
      <c r="F108" s="8" t="n">
        <v>2</v>
      </c>
      <c r="G108" s="8" t="n">
        <v>0</v>
      </c>
      <c r="H108" s="8" t="inlineStr"/>
      <c r="I108" s="8" t="inlineStr">
        <is>
          <t>SELECT 'all',SUM(h.subtotal) FROM sales.salesorderheader h JOIN sales.salesterritory t ON t.territoryid=h.territoryid WHERE h.orderdate&gt;=%s AND h.orderdate&lt;%s AND t.name = ANY(%s)</t>
        </is>
      </c>
      <c r="J108" s="8" t="inlineStr">
        <is>
          <t>2024-01-01, 2025-01-01, ['Germany']</t>
        </is>
      </c>
      <c r="K108" s="8" t="inlineStr"/>
    </row>
    <row r="109">
      <c r="A109" s="8" t="inlineStr">
        <is>
          <t>C20</t>
        </is>
      </c>
      <c r="B109" s="8" t="inlineStr">
        <is>
          <t>multi</t>
        </is>
      </c>
      <c r="C109" s="8" t="inlineStr">
        <is>
          <t>so sánh doanh thu Canada năm 2023 và 2024</t>
        </is>
      </c>
      <c r="D109" s="8" t="inlineStr">
        <is>
          <t>chính</t>
        </is>
      </c>
      <c r="E109" s="29"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2024-01-01, 2025-01-01, ['Canada']</t>
        </is>
      </c>
      <c r="K109" s="8" t="inlineStr"/>
    </row>
    <row r="110">
      <c r="A110" s="8" t="inlineStr">
        <is>
          <t>C20</t>
        </is>
      </c>
      <c r="B110" s="8" t="inlineStr">
        <is>
          <t>multi</t>
        </is>
      </c>
      <c r="C110" s="8" t="inlineStr">
        <is>
          <t>vẽ dạng cột</t>
        </is>
      </c>
      <c r="D110" s="8" t="inlineStr">
        <is>
          <t>chính</t>
        </is>
      </c>
      <c r="E110" s="29" t="inlineStr">
        <is>
          <t>Khớp</t>
        </is>
      </c>
      <c r="F110" s="8" t="n">
        <v>2</v>
      </c>
      <c r="G110" s="8" t="n">
        <v>0</v>
      </c>
      <c r="H110" s="8" t="inlineStr"/>
      <c r="I110" s="8" t="inlineStr">
        <is>
          <t>SELECT 'all',SUM(h.subtotal) FROM sales.salesorderheader h JOIN sales.salesterritory t ON t.territoryid=h.territoryid WHERE h.orderdate&gt;=%s AND h.orderdate&lt;%s AND t.name = ANY(%s)</t>
        </is>
      </c>
      <c r="J110" s="8" t="inlineStr">
        <is>
          <t>2024-01-01, 2025-01-01, ['Canada']</t>
        </is>
      </c>
      <c r="K110" s="8" t="inlineStr"/>
    </row>
    <row r="111">
      <c r="A111" s="8" t="inlineStr">
        <is>
          <t>C20</t>
        </is>
      </c>
      <c r="B111" s="8" t="inlineStr">
        <is>
          <t>multi</t>
        </is>
      </c>
      <c r="C111" s="8" t="inlineStr">
        <is>
          <t>còn Australia thì sao?</t>
        </is>
      </c>
      <c r="D111" s="8" t="inlineStr">
        <is>
          <t>chính</t>
        </is>
      </c>
      <c r="E111" s="29" t="inlineStr">
        <is>
          <t>Khớp</t>
        </is>
      </c>
      <c r="F111" s="8" t="n">
        <v>1</v>
      </c>
      <c r="G111" s="8" t="n">
        <v>0</v>
      </c>
      <c r="H111" s="8" t="inlineStr"/>
      <c r="I111" s="8" t="inlineStr">
        <is>
          <t>SELECT 'all',SUM(h.subtotal) FROM sales.salesorderheader h JOIN sales.salesterritory t ON t.territoryid=h.territoryid WHERE h.orderdate&gt;=%s AND h.orderdate&lt;%s AND t.name = ANY(%s)</t>
        </is>
      </c>
      <c r="J111" s="8" t="inlineStr">
        <is>
          <t>2024-01-01, 2025-01-01, ['Australia']</t>
        </is>
      </c>
      <c r="K111" s="8" t="inlineStr"/>
    </row>
    <row r="112">
      <c r="A112" s="8" t="inlineStr">
        <is>
          <t>C21</t>
        </is>
      </c>
      <c r="B112" s="8" t="inlineStr">
        <is>
          <t>multi</t>
        </is>
      </c>
      <c r="C112" s="8" t="inlineStr">
        <is>
          <t>Doanh thu Canada năm 2024 tăng hay giảm so với năm 2023?</t>
        </is>
      </c>
      <c r="D112" s="8" t="inlineStr">
        <is>
          <t>chính</t>
        </is>
      </c>
      <c r="E112" s="29" t="inlineStr">
        <is>
          <t>Khớp</t>
        </is>
      </c>
      <c r="F112" s="8" t="n">
        <v>2</v>
      </c>
      <c r="G112" s="8" t="n">
        <v>0</v>
      </c>
      <c r="H112" s="8" t="inlineStr"/>
      <c r="I112" s="8" t="inlineStr">
        <is>
          <t>SELECT 'all',SUM(h.subtotal) FROM sales.salesorderheader h JOIN sales.salesterritory t ON t.territoryid=h.territoryid WHERE h.orderdate&gt;=%s AND h.orderdate&lt;%s AND t.name = ANY(%s)</t>
        </is>
      </c>
      <c r="J112" s="8" t="inlineStr">
        <is>
          <t>2024-01-01, 2025-01-01, ['Canada']</t>
        </is>
      </c>
      <c r="K112" s="8" t="inlineStr"/>
    </row>
    <row r="113">
      <c r="A113" s="8" t="inlineStr">
        <is>
          <t>C22</t>
        </is>
      </c>
      <c r="B113" s="8" t="inlineStr">
        <is>
          <t>multi</t>
        </is>
      </c>
      <c r="C113" s="8" t="inlineStr">
        <is>
          <t>Canada và Australia, nước nào tăng trưởng doanh thu cao hơn giữa 2023 và 2024?</t>
        </is>
      </c>
      <c r="D113" s="8" t="inlineStr">
        <is>
          <t>chính</t>
        </is>
      </c>
      <c r="E113" s="29" t="inlineStr">
        <is>
          <t>Khớp</t>
        </is>
      </c>
      <c r="F113" s="8" t="n">
        <v>6</v>
      </c>
      <c r="G113" s="8" t="n">
        <v>0</v>
      </c>
      <c r="H113" s="8" t="inlineStr"/>
      <c r="I113" s="8" t="inlineStr">
        <is>
          <t>SELECT t.name,SUM(h.subtotal) FROM sales.salesorderheader h JOIN sales.salesterritory t ON t.territoryid=h.territoryid WHERE h.orderdate&gt;=%s AND h.orderdate&lt;%s GROUP BY t.name</t>
        </is>
      </c>
      <c r="J113" s="8" t="inlineStr">
        <is>
          <t>2024-01-01, 2025-01-01</t>
        </is>
      </c>
      <c r="K113" s="8" t="inlineStr">
        <is>
          <t>so từng kỳ với kho dữ liệu và kiểm tra phép trừ của cột chênh lệch</t>
        </is>
      </c>
    </row>
    <row r="114">
      <c r="A114" s="8" t="inlineStr">
        <is>
          <t>C23</t>
        </is>
      </c>
      <c r="B114" s="8" t="inlineStr">
        <is>
          <t>multi</t>
        </is>
      </c>
      <c r="C114" s="8" t="inlineStr">
        <is>
          <t>so sánh sản lượng của Factory A với Factory B năm 2024</t>
        </is>
      </c>
      <c r="D114" s="8" t="inlineStr">
        <is>
          <t>chính</t>
        </is>
      </c>
      <c r="E114" s="29" t="inlineStr">
        <is>
          <t>Khớp</t>
        </is>
      </c>
      <c r="F114" s="8" t="n">
        <v>2</v>
      </c>
      <c r="G114" s="8" t="n">
        <v>0</v>
      </c>
      <c r="H114" s="8" t="inlineStr"/>
      <c r="I1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4" s="8" t="inlineStr">
        <is>
          <t>2024-01-01, 2025-01-01</t>
        </is>
      </c>
      <c r="K114" s="8" t="inlineStr">
        <is>
          <t>3 nhóm trong kho dữ liệu</t>
        </is>
      </c>
    </row>
    <row r="115">
      <c r="A115" s="8" t="inlineStr">
        <is>
          <t>C24</t>
        </is>
      </c>
      <c r="B115" s="8" t="inlineStr">
        <is>
          <t>multi</t>
        </is>
      </c>
      <c r="C115" s="8" t="inlineStr">
        <is>
          <t>so sánh doanh thu quý 2 và quý 3 năm 2024 theo khu vực</t>
        </is>
      </c>
      <c r="D115" s="8" t="inlineStr">
        <is>
          <t>chính</t>
        </is>
      </c>
      <c r="E115" s="29" t="inlineStr">
        <is>
          <t>Khớp</t>
        </is>
      </c>
      <c r="F115" s="8" t="n">
        <v>30</v>
      </c>
      <c r="G115" s="8" t="n">
        <v>0</v>
      </c>
      <c r="H115" s="8" t="inlineStr"/>
      <c r="I115" s="8" t="inlineStr">
        <is>
          <t>SELECT t.name,SUM(h.subtotal) FROM sales.salesorderheader h JOIN sales.salesterritory t ON t.territoryid=h.territoryid WHERE h.orderdate&gt;=%s AND h.orderdate&lt;%s GROUP BY t.name</t>
        </is>
      </c>
      <c r="J115" s="8" t="inlineStr">
        <is>
          <t>2024-07-01, 2024-10-01</t>
        </is>
      </c>
      <c r="K115" s="8" t="inlineStr">
        <is>
          <t>so từng kỳ với kho dữ liệu và kiểm tra phép trừ của cột chênh lệch</t>
        </is>
      </c>
    </row>
    <row r="116">
      <c r="A116" s="8" t="inlineStr">
        <is>
          <t>C25</t>
        </is>
      </c>
      <c r="B116" s="8" t="inlineStr">
        <is>
          <t>multi</t>
        </is>
      </c>
      <c r="C116" s="8" t="inlineStr">
        <is>
          <t>doanh thu tháng 3/2025 so với tháng 3/2024 của France</t>
        </is>
      </c>
      <c r="D116" s="8" t="inlineStr">
        <is>
          <t>chính</t>
        </is>
      </c>
      <c r="E116" s="29" t="inlineStr">
        <is>
          <t>Khớp</t>
        </is>
      </c>
      <c r="F116" s="8" t="n">
        <v>2</v>
      </c>
      <c r="G116" s="8" t="n">
        <v>0</v>
      </c>
      <c r="H116" s="8" t="inlineStr"/>
      <c r="I116" s="8" t="inlineStr">
        <is>
          <t>SELECT 'all',SUM(h.subtotal) FROM sales.salesorderheader h JOIN sales.salesterritory t ON t.territoryid=h.territoryid WHERE h.orderdate&gt;=%s AND h.orderdate&lt;%s AND t.name = ANY(%s)</t>
        </is>
      </c>
      <c r="J116" s="8" t="inlineStr">
        <is>
          <t>2025-03-01, 2025-04-01, ['France']</t>
        </is>
      </c>
      <c r="K116" s="8" t="inlineStr"/>
    </row>
    <row r="117">
      <c r="A117" s="8" t="inlineStr">
        <is>
          <t>C26</t>
        </is>
      </c>
      <c r="B117" s="8" t="inlineStr">
        <is>
          <t>multi</t>
        </is>
      </c>
      <c r="C117" s="8" t="inlineStr">
        <is>
          <t>so sánh tỷ lệ đúng hạn năm 2023, 2024 và 2025</t>
        </is>
      </c>
      <c r="D117" s="8" t="inlineStr">
        <is>
          <t>chính</t>
        </is>
      </c>
      <c r="E117" s="29" t="inlineStr">
        <is>
          <t>Khớp</t>
        </is>
      </c>
      <c r="F117" s="8" t="n">
        <v>3</v>
      </c>
      <c r="G117" s="8" t="n">
        <v>0</v>
      </c>
      <c r="H117" s="8" t="inlineStr"/>
      <c r="I1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7" s="8" t="inlineStr">
        <is>
          <t>2025-01-01, 2026-01-01</t>
        </is>
      </c>
      <c r="K117" s="8" t="inlineStr"/>
    </row>
    <row r="118">
      <c r="A118" s="8" t="inlineStr">
        <is>
          <t>C27</t>
        </is>
      </c>
      <c r="B118" s="8" t="inlineStr">
        <is>
          <t>multi</t>
        </is>
      </c>
      <c r="C118" s="8" t="inlineStr">
        <is>
          <t>compare production output between Factory A and Factory B in 2023 vs 2024</t>
        </is>
      </c>
      <c r="D118" s="8" t="inlineStr">
        <is>
          <t>chính</t>
        </is>
      </c>
      <c r="E118" s="29" t="inlineStr">
        <is>
          <t>Khớp</t>
        </is>
      </c>
      <c r="F118" s="8" t="n">
        <v>9</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8" s="8" t="inlineStr">
        <is>
          <t>2023-01-01, 2024-01-01</t>
        </is>
      </c>
      <c r="K118" s="8" t="inlineStr">
        <is>
          <t>so từng kỳ với kho dữ liệu và kiểm tra phép trừ của cột chênh lệch</t>
        </is>
      </c>
    </row>
    <row r="119">
      <c r="A119" s="8" t="inlineStr">
        <is>
          <t>C28</t>
        </is>
      </c>
      <c r="B119" s="8" t="inlineStr">
        <is>
          <t>multi</t>
        </is>
      </c>
      <c r="C119" s="8" t="inlineStr">
        <is>
          <t>so sánh doanh thu năm 2023 và 2024 của tất cả khu vực</t>
        </is>
      </c>
      <c r="D119" s="8" t="inlineStr">
        <is>
          <t>chính</t>
        </is>
      </c>
      <c r="E119" s="29" t="inlineStr">
        <is>
          <t>Khớp</t>
        </is>
      </c>
      <c r="F119" s="8" t="n">
        <v>30</v>
      </c>
      <c r="G119" s="8" t="n">
        <v>0</v>
      </c>
      <c r="H119" s="8" t="inlineStr"/>
      <c r="I119" s="8" t="inlineStr">
        <is>
          <t>SELECT t.name,SUM(h.subtotal) FROM sales.salesorderheader h JOIN sales.salesterritory t ON t.territoryid=h.territoryid WHERE h.orderdate&gt;=%s AND h.orderdate&lt;%s GROUP BY t.name</t>
        </is>
      </c>
      <c r="J119" s="8" t="inlineStr">
        <is>
          <t>2024-01-01, 2025-01-01</t>
        </is>
      </c>
      <c r="K119" s="8" t="inlineStr">
        <is>
          <t>so từng kỳ với kho dữ liệu và kiểm tra phép trừ của cột chênh lệch</t>
        </is>
      </c>
    </row>
    <row r="120">
      <c r="A120" s="8" t="inlineStr">
        <is>
          <t>C29</t>
        </is>
      </c>
      <c r="B120" s="8" t="inlineStr">
        <is>
          <t>multi</t>
        </is>
      </c>
      <c r="C120" s="8" t="inlineStr">
        <is>
          <t>revenue Q1 2025 vs Q1 2024 vs Q1 2023</t>
        </is>
      </c>
      <c r="D120" s="8" t="inlineStr">
        <is>
          <t>chính</t>
        </is>
      </c>
      <c r="E120" s="29" t="inlineStr">
        <is>
          <t>Khớp</t>
        </is>
      </c>
      <c r="F120" s="8" t="n">
        <v>3</v>
      </c>
      <c r="G120" s="8" t="n">
        <v>0</v>
      </c>
      <c r="H120" s="8" t="inlineStr"/>
      <c r="I120" s="8" t="inlineStr">
        <is>
          <t>SELECT 'all',SUM(h.subtotal) FROM sales.salesorderheader h JOIN sales.salesterritory t ON t.territoryid=h.territoryid WHERE h.orderdate&gt;=%s AND h.orderdate&lt;%s</t>
        </is>
      </c>
      <c r="J120" s="8" t="inlineStr">
        <is>
          <t>2025-01-01, 2025-04-01</t>
        </is>
      </c>
      <c r="K120" s="8" t="inlineStr"/>
    </row>
    <row r="121">
      <c r="A121" s="8" t="inlineStr">
        <is>
          <t>M1</t>
        </is>
      </c>
      <c r="B121" s="8" t="inlineStr">
        <is>
          <t>multi</t>
        </is>
      </c>
      <c r="C121" s="8" t="inlineStr">
        <is>
          <t>Doanh thu năm 2024 theo khu vực, sản lượng theo nhà máy năm 2024 và tỷ lệ phế phẩm quý trước</t>
        </is>
      </c>
      <c r="D121" s="8" t="inlineStr">
        <is>
          <t>chính</t>
        </is>
      </c>
      <c r="E121" s="29" t="inlineStr">
        <is>
          <t>Khớp</t>
        </is>
      </c>
      <c r="F121" s="8" t="n">
        <v>10</v>
      </c>
      <c r="G121" s="8" t="n">
        <v>0</v>
      </c>
      <c r="H121" s="8" t="inlineStr"/>
      <c r="I121" s="8" t="inlineStr">
        <is>
          <t>SELECT t.name,SUM(h.subtotal) FROM sales.salesorderheader h JOIN sales.salesterritory t ON t.territoryid=h.territoryid WHERE h.orderdate&gt;=%s AND h.orderdate&lt;%s GROUP BY t.name</t>
        </is>
      </c>
      <c r="J121" s="8" t="inlineStr">
        <is>
          <t>2024-01-01, 2025-01-01</t>
        </is>
      </c>
      <c r="K121" s="8" t="inlineStr">
        <is>
          <t>10 nhóm trong kho dữ liệu</t>
        </is>
      </c>
    </row>
    <row r="122">
      <c r="A122" s="8" t="inlineStr">
        <is>
          <t>M1</t>
        </is>
      </c>
      <c r="B122" s="8" t="inlineStr">
        <is>
          <t>multi</t>
        </is>
      </c>
      <c r="C122" s="8" t="inlineStr">
        <is>
          <t>Doanh thu năm 2024 theo khu vực, sản lượng theo nhà máy năm 2024 và tỷ lệ phế phẩm quý trước</t>
        </is>
      </c>
      <c r="D122" s="8" t="inlineStr">
        <is>
          <t>2. Sản lượng theo nhà máy năm 2024</t>
        </is>
      </c>
      <c r="E122" s="29" t="inlineStr">
        <is>
          <t>Khớp</t>
        </is>
      </c>
      <c r="F122" s="8" t="n">
        <v>3</v>
      </c>
      <c r="G122" s="8" t="n">
        <v>0</v>
      </c>
      <c r="H122" s="8" t="inlineStr"/>
      <c r="I12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2" s="8" t="inlineStr">
        <is>
          <t>2024-01-01, 2025-01-01</t>
        </is>
      </c>
      <c r="K122" s="8" t="inlineStr">
        <is>
          <t>3 nhóm trong kho dữ liệu</t>
        </is>
      </c>
    </row>
    <row r="123">
      <c r="A123" s="8" t="inlineStr">
        <is>
          <t>M1</t>
        </is>
      </c>
      <c r="B123" s="8" t="inlineStr">
        <is>
          <t>multi</t>
        </is>
      </c>
      <c r="C123" s="8" t="inlineStr">
        <is>
          <t>Doanh thu năm 2024 theo khu vực, sản lượng theo nhà máy năm 2024 và tỷ lệ phế phẩm quý trước</t>
        </is>
      </c>
      <c r="D123" s="8" t="inlineStr">
        <is>
          <t>3. Tỷ lệ phế phẩm quý trước</t>
        </is>
      </c>
      <c r="E123" s="29" t="inlineStr">
        <is>
          <t>Khớp</t>
        </is>
      </c>
      <c r="F123" s="8" t="n">
        <v>1</v>
      </c>
      <c r="G123" s="8" t="n">
        <v>0</v>
      </c>
      <c r="H123" s="8" t="inlineStr"/>
      <c r="I12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3" s="8" t="inlineStr">
        <is>
          <t>2025-01-01, 2025-04-01</t>
        </is>
      </c>
      <c r="K123" s="8" t="inlineStr"/>
    </row>
    <row r="124">
      <c r="A124" s="8" t="inlineStr">
        <is>
          <t>M2</t>
        </is>
      </c>
      <c r="B124" s="8" t="inlineStr">
        <is>
          <t>multi</t>
        </is>
      </c>
      <c r="C124" s="8" t="inlineStr">
        <is>
          <t>Doanh thu tháng này và sản lượng tháng này</t>
        </is>
      </c>
      <c r="D124" s="8" t="inlineStr">
        <is>
          <t>chính</t>
        </is>
      </c>
      <c r="E124" s="29"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2025-06-01, 2025-06-30</t>
        </is>
      </c>
      <c r="K124" s="8" t="inlineStr"/>
    </row>
    <row r="125">
      <c r="A125" s="8" t="inlineStr">
        <is>
          <t>M2</t>
        </is>
      </c>
      <c r="B125" s="8" t="inlineStr">
        <is>
          <t>multi</t>
        </is>
      </c>
      <c r="C125" s="8" t="inlineStr">
        <is>
          <t>Doanh thu tháng này và sản lượng tháng này</t>
        </is>
      </c>
      <c r="D125" s="8" t="inlineStr">
        <is>
          <t>2. Sản lượng tháng này</t>
        </is>
      </c>
      <c r="E125" s="29"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2025-06-01, 2025-06-30</t>
        </is>
      </c>
      <c r="K125" s="8" t="inlineStr"/>
    </row>
    <row r="126">
      <c r="A126" s="8" t="inlineStr">
        <is>
          <t>M3</t>
        </is>
      </c>
      <c r="B126" s="8" t="inlineStr">
        <is>
          <t>multi</t>
        </is>
      </c>
      <c r="C126" s="8" t="inlineStr">
        <is>
          <t>so sánh doanh thu Canada năm 2023 và 2024, và dự báo doanh thu 6 tháng tới</t>
        </is>
      </c>
      <c r="D126" s="8" t="inlineStr">
        <is>
          <t>chính</t>
        </is>
      </c>
      <c r="E126" s="29" t="inlineStr">
        <is>
          <t>Khớp</t>
        </is>
      </c>
      <c r="F126" s="8" t="n">
        <v>2</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M3</t>
        </is>
      </c>
      <c r="B127" s="8" t="inlineStr">
        <is>
          <t>multi</t>
        </is>
      </c>
      <c r="C127" s="8" t="inlineStr">
        <is>
          <t>so sánh doanh thu Canada năm 2023 và 2024, và dự báo doanh thu 6 tháng tới</t>
        </is>
      </c>
      <c r="D127" s="8" t="inlineStr">
        <is>
          <t>2. Dự báo doanh thu 6 tháng tới</t>
        </is>
      </c>
      <c r="E127" s="29" t="inlineStr">
        <is>
          <t>Khớp</t>
        </is>
      </c>
      <c r="F127" s="8" t="n">
        <v>12</v>
      </c>
      <c r="G127" s="8" t="n">
        <v>0</v>
      </c>
      <c r="H127" s="8" t="inlineStr"/>
      <c r="I127" s="8" t="inlineStr">
        <is>
          <t>SELECT date_trunc('month',h.orderdate)::date,SUM(h.subtotal) FROM sales.salesorderheader h JOIN sales.salesterritory t ON t.territoryid=h.territoryid WHERE h.orderdate&gt;=%s AND h.orderdate&lt;%s GROUP BY date_trunc('month',h.orderdate)::date</t>
        </is>
      </c>
      <c r="J127" s="8" t="inlineStr">
        <is>
          <t>2022-06-01, 2025-06-01</t>
        </is>
      </c>
      <c r="K127" s="8" t="inlineStr">
        <is>
          <t>đối chiếu phần số liệu đã ghi nhận; giá trị dự báo được kiểm bằng kiểm thử tự động so với statsmodels</t>
        </is>
      </c>
    </row>
    <row r="128">
      <c r="A128" s="8" t="inlineStr">
        <is>
          <t>M4</t>
        </is>
      </c>
      <c r="B128" s="8" t="inlineStr">
        <is>
          <t>multi</t>
        </is>
      </c>
      <c r="C128" s="8" t="inlineStr">
        <is>
          <t>Doanh thu năm 2024, dự báo doanh thu 3 tháng tới, và top 3 khu vực theo doanh thu năm 2024</t>
        </is>
      </c>
      <c r="D128" s="8" t="inlineStr">
        <is>
          <t>chính</t>
        </is>
      </c>
      <c r="E128" s="29" t="inlineStr">
        <is>
          <t>Khớp</t>
        </is>
      </c>
      <c r="F128" s="8" t="n">
        <v>1</v>
      </c>
      <c r="G128" s="8" t="n">
        <v>0</v>
      </c>
      <c r="H128" s="8" t="inlineStr"/>
      <c r="I128" s="8" t="inlineStr">
        <is>
          <t>SELECT 'all',SUM(h.subtotal) FROM sales.salesorderheader h JOIN sales.salesterritory t ON t.territoryid=h.territoryid WHERE h.orderdate&gt;=%s AND h.orderdate&lt;%s</t>
        </is>
      </c>
      <c r="J128" s="8" t="inlineStr">
        <is>
          <t>2024-01-01, 2025-01-01</t>
        </is>
      </c>
      <c r="K128" s="8" t="inlineStr"/>
    </row>
    <row r="129">
      <c r="A129" s="8" t="inlineStr">
        <is>
          <t>M4</t>
        </is>
      </c>
      <c r="B129" s="8" t="inlineStr">
        <is>
          <t>multi</t>
        </is>
      </c>
      <c r="C129" s="8" t="inlineStr">
        <is>
          <t>Doanh thu năm 2024, dự báo doanh thu 3 tháng tới, và top 3 khu vực theo doanh thu năm 2024</t>
        </is>
      </c>
      <c r="D129" s="8" t="inlineStr">
        <is>
          <t>2. Dự báo doanh thu 3 tháng tới</t>
        </is>
      </c>
      <c r="E129" s="29" t="inlineStr">
        <is>
          <t>Khớp</t>
        </is>
      </c>
      <c r="F129" s="8" t="n">
        <v>12</v>
      </c>
      <c r="G129" s="8" t="n">
        <v>0</v>
      </c>
      <c r="H129" s="8" t="inlineStr"/>
      <c r="I129" s="8" t="inlineStr">
        <is>
          <t>SELECT date_trunc('month',h.orderdate)::date,SUM(h.subtotal) FROM sales.salesorderheader h JOIN sales.salesterritory t ON t.territoryid=h.territoryid WHERE h.orderdate&gt;=%s AND h.orderdate&lt;%s GROUP BY date_trunc('month',h.orderdate)::date</t>
        </is>
      </c>
      <c r="J129" s="8" t="inlineStr">
        <is>
          <t>2022-06-01, 2025-06-01</t>
        </is>
      </c>
      <c r="K129" s="8" t="inlineStr">
        <is>
          <t>đối chiếu phần số liệu đã ghi nhận; giá trị dự báo được kiểm bằng kiểm thử tự động so với statsmodels</t>
        </is>
      </c>
    </row>
    <row r="130">
      <c r="A130" s="8" t="inlineStr">
        <is>
          <t>M4</t>
        </is>
      </c>
      <c r="B130" s="8" t="inlineStr">
        <is>
          <t>multi</t>
        </is>
      </c>
      <c r="C130" s="8" t="inlineStr">
        <is>
          <t>Doanh thu năm 2024, dự báo doanh thu 3 tháng tới, và top 3 khu vực theo doanh thu năm 2024</t>
        </is>
      </c>
      <c r="D130" s="8" t="inlineStr">
        <is>
          <t>3. Top 3 khu vực theo doanh thu năm 2024</t>
        </is>
      </c>
      <c r="E130" s="29" t="inlineStr">
        <is>
          <t>Khớp</t>
        </is>
      </c>
      <c r="F130" s="8" t="n">
        <v>3</v>
      </c>
      <c r="G130" s="8" t="n">
        <v>0</v>
      </c>
      <c r="H130" s="8" t="inlineStr"/>
      <c r="I130" s="8" t="inlineStr">
        <is>
          <t>SELECT t.name,SUM(h.subtotal) FROM sales.salesorderheader h JOIN sales.salesterritory t ON t.territoryid=h.territoryid WHERE h.orderdate&gt;=%s AND h.orderdate&lt;%s GROUP BY t.name</t>
        </is>
      </c>
      <c r="J130" s="8" t="inlineStr">
        <is>
          <t>2024-01-01, 2025-01-01</t>
        </is>
      </c>
      <c r="K130" s="8" t="inlineStr">
        <is>
          <t>10 nhóm trong kho dữ liệu</t>
        </is>
      </c>
    </row>
    <row r="131">
      <c r="A131" s="8" t="inlineStr">
        <is>
          <t>M5</t>
        </is>
      </c>
      <c r="B131" s="8" t="inlineStr">
        <is>
          <t>multi</t>
        </is>
      </c>
      <c r="C131" s="8" t="inlineStr">
        <is>
          <t>doanh thu năm 2024 và sản lượng năm 2024</t>
        </is>
      </c>
      <c r="D131" s="8" t="inlineStr">
        <is>
          <t>chính</t>
        </is>
      </c>
      <c r="E131" s="29" t="inlineStr">
        <is>
          <t>Khớp</t>
        </is>
      </c>
      <c r="F131" s="8" t="n">
        <v>1</v>
      </c>
      <c r="G131" s="8" t="n">
        <v>0</v>
      </c>
      <c r="H131" s="8" t="inlineStr"/>
      <c r="I131" s="8" t="inlineStr">
        <is>
          <t>SELECT 'all',SUM(h.subtotal) FROM sales.salesorderheader h JOIN sales.salesterritory t ON t.territoryid=h.territoryid WHERE h.orderdate&gt;=%s AND h.orderdate&lt;%s</t>
        </is>
      </c>
      <c r="J131" s="8" t="inlineStr">
        <is>
          <t>2024-01-01, 2025-01-01</t>
        </is>
      </c>
      <c r="K131" s="8" t="inlineStr"/>
    </row>
    <row r="132">
      <c r="A132" s="8" t="inlineStr">
        <is>
          <t>M6</t>
        </is>
      </c>
      <c r="B132" s="8" t="inlineStr">
        <is>
          <t>multi</t>
        </is>
      </c>
      <c r="C132" s="8" t="inlineStr">
        <is>
          <t>doanh thu Wakanda năm 2024 và sản lượng năm 2024</t>
        </is>
      </c>
      <c r="D132" s="8" t="inlineStr">
        <is>
          <t>2. Sản lượng năm 2024</t>
        </is>
      </c>
      <c r="E132" s="29" t="inlineStr">
        <is>
          <t>Khớp</t>
        </is>
      </c>
      <c r="F132" s="8" t="n">
        <v>1</v>
      </c>
      <c r="G132" s="8" t="n">
        <v>0</v>
      </c>
      <c r="H132" s="8" t="inlineStr"/>
      <c r="I13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2" s="8" t="inlineStr">
        <is>
          <t>2024-01-01, 2025-01-01</t>
        </is>
      </c>
      <c r="K132" s="8" t="inlineStr"/>
    </row>
    <row r="133">
      <c r="A133" s="8" t="inlineStr">
        <is>
          <t>M6</t>
        </is>
      </c>
      <c r="B133" s="8" t="inlineStr">
        <is>
          <t>multi</t>
        </is>
      </c>
      <c r="C133" s="8" t="inlineStr">
        <is>
          <t>Canada</t>
        </is>
      </c>
      <c r="D133" s="8" t="inlineStr">
        <is>
          <t>chính</t>
        </is>
      </c>
      <c r="E133" s="29" t="inlineStr">
        <is>
          <t>Khớp</t>
        </is>
      </c>
      <c r="F133" s="8" t="n">
        <v>1</v>
      </c>
      <c r="G133" s="8" t="n">
        <v>0</v>
      </c>
      <c r="H133" s="8" t="inlineStr"/>
      <c r="I133" s="8" t="inlineStr">
        <is>
          <t>SELECT 'all',SUM(h.subtotal) FROM sales.salesorderheader h JOIN sales.salesterritory t ON t.territoryid=h.territoryid WHERE h.orderdate&gt;=%s AND h.orderdate&lt;%s AND t.name = ANY(%s)</t>
        </is>
      </c>
      <c r="J133" s="8" t="inlineStr">
        <is>
          <t>2024-01-01, 2025-01-01, ['Canada']</t>
        </is>
      </c>
      <c r="K133" s="8" t="inlineStr"/>
    </row>
    <row r="134">
      <c r="A134" s="8" t="inlineStr">
        <is>
          <t>M7</t>
        </is>
      </c>
      <c r="B134" s="8" t="inlineStr">
        <is>
          <t>multi</t>
        </is>
      </c>
      <c r="C134" s="8" t="inlineStr">
        <is>
          <t>revenue for 2024 by territory, output by factory for 2024, and defect rate last quarter</t>
        </is>
      </c>
      <c r="D134" s="8" t="inlineStr">
        <is>
          <t>chính</t>
        </is>
      </c>
      <c r="E134" s="29" t="inlineStr">
        <is>
          <t>Khớp</t>
        </is>
      </c>
      <c r="F134" s="8" t="n">
        <v>10</v>
      </c>
      <c r="G134" s="8" t="n">
        <v>0</v>
      </c>
      <c r="H134" s="8" t="inlineStr"/>
      <c r="I134" s="8" t="inlineStr">
        <is>
          <t>SELECT t.name,SUM(h.subtotal) FROM sales.salesorderheader h JOIN sales.salesterritory t ON t.territoryid=h.territoryid WHERE h.orderdate&gt;=%s AND h.orderdate&lt;%s GROUP BY t.name</t>
        </is>
      </c>
      <c r="J134" s="8" t="inlineStr">
        <is>
          <t>2024-01-01, 2025-01-01</t>
        </is>
      </c>
      <c r="K134" s="8" t="inlineStr">
        <is>
          <t>10 nhóm trong kho dữ liệu</t>
        </is>
      </c>
    </row>
    <row r="135">
      <c r="A135" s="8" t="inlineStr">
        <is>
          <t>M7</t>
        </is>
      </c>
      <c r="B135" s="8" t="inlineStr">
        <is>
          <t>multi</t>
        </is>
      </c>
      <c r="C135" s="8" t="inlineStr">
        <is>
          <t>revenue for 2024 by territory, output by factory for 2024, and defect rate last quarter</t>
        </is>
      </c>
      <c r="D135" s="8" t="inlineStr">
        <is>
          <t>2. Output by factory for 2024</t>
        </is>
      </c>
      <c r="E135" s="29" t="inlineStr">
        <is>
          <t>Khớp</t>
        </is>
      </c>
      <c r="F135" s="8" t="n">
        <v>3</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5" s="8" t="inlineStr">
        <is>
          <t>2024-01-01, 2025-01-01</t>
        </is>
      </c>
      <c r="K135" s="8" t="inlineStr">
        <is>
          <t>3 nhóm trong kho dữ liệu</t>
        </is>
      </c>
    </row>
    <row r="136">
      <c r="A136" s="8" t="inlineStr">
        <is>
          <t>M7</t>
        </is>
      </c>
      <c r="B136" s="8" t="inlineStr">
        <is>
          <t>multi</t>
        </is>
      </c>
      <c r="C136" s="8" t="inlineStr">
        <is>
          <t>revenue for 2024 by territory, output by factory for 2024, and defect rate last quarter</t>
        </is>
      </c>
      <c r="D136" s="8" t="inlineStr">
        <is>
          <t>3. Defect rate last quarter</t>
        </is>
      </c>
      <c r="E136" s="29" t="inlineStr">
        <is>
          <t>Khớp</t>
        </is>
      </c>
      <c r="F136" s="8" t="n">
        <v>1</v>
      </c>
      <c r="G136" s="8" t="n">
        <v>0</v>
      </c>
      <c r="H136" s="8" t="inlineStr"/>
      <c r="I1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6" s="8" t="inlineStr">
        <is>
          <t>2025-01-01, 2025-04-01</t>
        </is>
      </c>
      <c r="K136" s="8" t="inlineStr"/>
    </row>
    <row r="137">
      <c r="A137" s="8" t="inlineStr">
        <is>
          <t>M8</t>
        </is>
      </c>
      <c r="B137" s="8" t="inlineStr">
        <is>
          <t>multi</t>
        </is>
      </c>
      <c r="C137" s="8" t="inlineStr">
        <is>
          <t>so sánh doanh thu năm 2023 và 2024 và so sánh sản lượng năm 2023 và 2024</t>
        </is>
      </c>
      <c r="D137" s="8" t="inlineStr">
        <is>
          <t>chính</t>
        </is>
      </c>
      <c r="E137" s="29" t="inlineStr">
        <is>
          <t>Khớp</t>
        </is>
      </c>
      <c r="F137" s="8" t="n">
        <v>2</v>
      </c>
      <c r="G137" s="8" t="n">
        <v>0</v>
      </c>
      <c r="H137" s="8" t="inlineStr"/>
      <c r="I137" s="8" t="inlineStr">
        <is>
          <t>SELECT 'all',SUM(h.subtotal) FROM sales.salesorderheader h JOIN sales.salesterritory t ON t.territoryid=h.territoryid WHERE h.orderdate&gt;=%s AND h.orderdate&lt;%s</t>
        </is>
      </c>
      <c r="J137" s="8" t="inlineStr">
        <is>
          <t>2024-01-01, 2025-01-01</t>
        </is>
      </c>
      <c r="K137" s="8" t="inlineStr"/>
    </row>
    <row r="138">
      <c r="A138" s="8" t="inlineStr">
        <is>
          <t>M8</t>
        </is>
      </c>
      <c r="B138" s="8" t="inlineStr">
        <is>
          <t>multi</t>
        </is>
      </c>
      <c r="C138" s="8" t="inlineStr">
        <is>
          <t>so sánh doanh thu năm 2023 và 2024 và so sánh sản lượng năm 2023 và 2024</t>
        </is>
      </c>
      <c r="D138" s="8" t="inlineStr">
        <is>
          <t>2. So sánh sản lượng năm 2023 và 2024</t>
        </is>
      </c>
      <c r="E138" s="29" t="inlineStr">
        <is>
          <t>Khớp</t>
        </is>
      </c>
      <c r="F138" s="8" t="n">
        <v>2</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8" s="8" t="inlineStr">
        <is>
          <t>2024-01-01, 2025-01-01</t>
        </is>
      </c>
      <c r="K138" s="8" t="inlineStr"/>
    </row>
    <row r="139">
      <c r="A139" s="8" t="inlineStr">
        <is>
          <t>M9</t>
        </is>
      </c>
      <c r="B139" s="8" t="inlineStr">
        <is>
          <t>multi</t>
        </is>
      </c>
      <c r="C139" s="8" t="inlineStr">
        <is>
          <t>doanh thu 2024, sản lượng 2024, tỷ lệ phế phẩm 2024, tỷ lệ đúng hạn 2024, doanh thu theo khu vực 2024 và dự báo doanh t…</t>
        </is>
      </c>
      <c r="D139" s="8" t="inlineStr">
        <is>
          <t>chính</t>
        </is>
      </c>
      <c r="E139" s="29" t="inlineStr">
        <is>
          <t>Khớp</t>
        </is>
      </c>
      <c r="F139" s="8" t="n">
        <v>1</v>
      </c>
      <c r="G139" s="8" t="n">
        <v>0</v>
      </c>
      <c r="H139" s="8" t="inlineStr"/>
      <c r="I139" s="8" t="inlineStr">
        <is>
          <t>SELECT 'all',SUM(h.subtotal) FROM sales.salesorderheader h JOIN sales.salesterritory t ON t.territoryid=h.territoryid WHERE h.orderdate&gt;=%s AND h.orderdate&lt;%s</t>
        </is>
      </c>
      <c r="J139" s="8" t="inlineStr">
        <is>
          <t>2024-01-01, 2025-01-01</t>
        </is>
      </c>
      <c r="K139" s="8" t="inlineStr"/>
    </row>
    <row r="140">
      <c r="A140" s="8" t="inlineStr">
        <is>
          <t>M9</t>
        </is>
      </c>
      <c r="B140" s="8" t="inlineStr">
        <is>
          <t>multi</t>
        </is>
      </c>
      <c r="C140" s="8" t="inlineStr">
        <is>
          <t>doanh thu 2024, sản lượng 2024, tỷ lệ phế phẩm 2024, tỷ lệ đúng hạn 2024, doanh thu theo khu vực 2024 và dự báo doanh t…</t>
        </is>
      </c>
      <c r="D140" s="8" t="inlineStr">
        <is>
          <t>2. Sản lượng 2024</t>
        </is>
      </c>
      <c r="E140" s="29"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0" s="8" t="inlineStr">
        <is>
          <t>2024-01-01, 2025-01-01</t>
        </is>
      </c>
      <c r="K140" s="8" t="inlineStr"/>
    </row>
    <row r="141">
      <c r="A141" s="8" t="inlineStr">
        <is>
          <t>M9</t>
        </is>
      </c>
      <c r="B141" s="8" t="inlineStr">
        <is>
          <t>multi</t>
        </is>
      </c>
      <c r="C141" s="8" t="inlineStr">
        <is>
          <t>doanh thu 2024, sản lượng 2024, tỷ lệ phế phẩm 2024, tỷ lệ đúng hạn 2024, doanh thu theo khu vực 2024 và dự báo doanh t…</t>
        </is>
      </c>
      <c r="D141" s="8" t="inlineStr">
        <is>
          <t>3. Tỷ lệ phế phẩm 2024</t>
        </is>
      </c>
      <c r="E141" s="29" t="inlineStr">
        <is>
          <t>Khớp</t>
        </is>
      </c>
      <c r="F141" s="8" t="n">
        <v>1</v>
      </c>
      <c r="G141" s="8" t="n">
        <v>0</v>
      </c>
      <c r="H141" s="8" t="inlineStr"/>
      <c r="I14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1" s="8" t="inlineStr">
        <is>
          <t>2024-01-01, 2025-01-01</t>
        </is>
      </c>
      <c r="K141" s="8" t="inlineStr"/>
    </row>
    <row r="142">
      <c r="A142" s="8" t="inlineStr">
        <is>
          <t>M9</t>
        </is>
      </c>
      <c r="B142" s="8" t="inlineStr">
        <is>
          <t>multi</t>
        </is>
      </c>
      <c r="C142" s="8" t="inlineStr">
        <is>
          <t>doanh thu 2024, sản lượng 2024, tỷ lệ phế phẩm 2024, tỷ lệ đúng hạn 2024, doanh thu theo khu vực 2024 và dự báo doanh t…</t>
        </is>
      </c>
      <c r="D142" s="8" t="inlineStr">
        <is>
          <t>4. Tỷ lệ đúng hạn 2024</t>
        </is>
      </c>
      <c r="E142" s="29" t="inlineStr">
        <is>
          <t>Khớp</t>
        </is>
      </c>
      <c r="F142" s="8" t="n">
        <v>1</v>
      </c>
      <c r="G142" s="8" t="n">
        <v>0</v>
      </c>
      <c r="H142" s="8" t="inlineStr"/>
      <c r="I14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2" s="8" t="inlineStr">
        <is>
          <t>2024-01-01, 2025-01-01</t>
        </is>
      </c>
      <c r="K142" s="8" t="inlineStr"/>
    </row>
    <row r="143">
      <c r="A143" s="8" t="inlineStr">
        <is>
          <t>M9</t>
        </is>
      </c>
      <c r="B143" s="8" t="inlineStr">
        <is>
          <t>multi</t>
        </is>
      </c>
      <c r="C143" s="8" t="inlineStr">
        <is>
          <t>doanh thu 2024, sản lượng 2024, tỷ lệ phế phẩm 2024, tỷ lệ đúng hạn 2024, doanh thu theo khu vực 2024 và dự báo doanh t…</t>
        </is>
      </c>
      <c r="D143" s="8" t="inlineStr">
        <is>
          <t>5. Doanh thu theo khu vực 2024</t>
        </is>
      </c>
      <c r="E143" s="29" t="inlineStr">
        <is>
          <t>Khớp</t>
        </is>
      </c>
      <c r="F143" s="8" t="n">
        <v>10</v>
      </c>
      <c r="G143" s="8" t="n">
        <v>0</v>
      </c>
      <c r="H143" s="8" t="inlineStr"/>
      <c r="I143" s="8" t="inlineStr">
        <is>
          <t>SELECT t.name,SUM(h.subtotal) FROM sales.salesorderheader h JOIN sales.salesterritory t ON t.territoryid=h.territoryid WHERE h.orderdate&gt;=%s AND h.orderdate&lt;%s GROUP BY t.name</t>
        </is>
      </c>
      <c r="J143" s="8" t="inlineStr">
        <is>
          <t>2024-01-01, 2025-01-01</t>
        </is>
      </c>
      <c r="K143" s="8" t="inlineStr">
        <is>
          <t>10 nhóm trong kho dữ liệu</t>
        </is>
      </c>
    </row>
    <row r="144">
      <c r="A144" s="8" t="inlineStr">
        <is>
          <t>M10</t>
        </is>
      </c>
      <c r="B144" s="8" t="inlineStr">
        <is>
          <t>multi</t>
        </is>
      </c>
      <c r="C144" s="8" t="inlineStr">
        <is>
          <t>Doanh thu năm 2024 theo khu vực và sản lượng năm 2024 theo nhà máy</t>
        </is>
      </c>
      <c r="D144" s="8" t="inlineStr">
        <is>
          <t>chính</t>
        </is>
      </c>
      <c r="E144" s="29" t="inlineStr">
        <is>
          <t>Khớp</t>
        </is>
      </c>
      <c r="F144" s="8" t="n">
        <v>10</v>
      </c>
      <c r="G144" s="8" t="n">
        <v>0</v>
      </c>
      <c r="H144" s="8" t="inlineStr"/>
      <c r="I144" s="8" t="inlineStr">
        <is>
          <t>SELECT t.name,SUM(h.subtotal) FROM sales.salesorderheader h JOIN sales.salesterritory t ON t.territoryid=h.territoryid WHERE h.orderdate&gt;=%s AND h.orderdate&lt;%s GROUP BY t.name</t>
        </is>
      </c>
      <c r="J144" s="8" t="inlineStr">
        <is>
          <t>2024-01-01, 2025-01-01</t>
        </is>
      </c>
      <c r="K144" s="8" t="inlineStr">
        <is>
          <t>10 nhóm trong kho dữ liệu</t>
        </is>
      </c>
    </row>
    <row r="145">
      <c r="A145" s="8" t="inlineStr">
        <is>
          <t>M10</t>
        </is>
      </c>
      <c r="B145" s="8" t="inlineStr">
        <is>
          <t>multi</t>
        </is>
      </c>
      <c r="C145" s="8" t="inlineStr">
        <is>
          <t>Doanh thu năm 2024 theo khu vực và sản lượng năm 2024 theo nhà máy</t>
        </is>
      </c>
      <c r="D145" s="8" t="inlineStr">
        <is>
          <t>2. Sản lượng năm 2024 theo nhà máy</t>
        </is>
      </c>
      <c r="E145" s="29" t="inlineStr">
        <is>
          <t>Khớp</t>
        </is>
      </c>
      <c r="F145" s="8" t="n">
        <v>3</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5" s="8" t="inlineStr">
        <is>
          <t>2024-01-01, 2025-01-01</t>
        </is>
      </c>
      <c r="K145" s="8" t="inlineStr">
        <is>
          <t>3 nhóm trong kho dữ liệu</t>
        </is>
      </c>
    </row>
    <row r="146">
      <c r="A146" s="8" t="inlineStr">
        <is>
          <t>M10</t>
        </is>
      </c>
      <c r="B146" s="8" t="inlineStr">
        <is>
          <t>multi</t>
        </is>
      </c>
      <c r="C146" s="8" t="inlineStr">
        <is>
          <t>vẽ dạng cột</t>
        </is>
      </c>
      <c r="D146" s="8" t="inlineStr">
        <is>
          <t>chính</t>
        </is>
      </c>
      <c r="E146" s="29" t="inlineStr">
        <is>
          <t>Khớp</t>
        </is>
      </c>
      <c r="F146" s="8" t="n">
        <v>3</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6" s="8" t="inlineStr">
        <is>
          <t>2024-01-01, 2025-01-01</t>
        </is>
      </c>
      <c r="K146" s="8" t="inlineStr">
        <is>
          <t>3 nhóm trong kho dữ liệu</t>
        </is>
      </c>
    </row>
    <row r="147">
      <c r="A147" s="8" t="inlineStr">
        <is>
          <t>M11</t>
        </is>
      </c>
      <c r="B147" s="8" t="inlineStr">
        <is>
          <t>multi</t>
        </is>
      </c>
      <c r="C147" s="8" t="inlineStr">
        <is>
          <t>sản lượng năm 2024 và doanh thu năm 2024</t>
        </is>
      </c>
      <c r="D147" s="8" t="inlineStr">
        <is>
          <t>chính</t>
        </is>
      </c>
      <c r="E147" s="29" t="inlineStr">
        <is>
          <t>Khớp</t>
        </is>
      </c>
      <c r="F147" s="8" t="n">
        <v>1</v>
      </c>
      <c r="G147" s="8" t="n">
        <v>0</v>
      </c>
      <c r="H147" s="8" t="inlineStr"/>
      <c r="I14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7" s="8" t="inlineStr">
        <is>
          <t>2024-01-01, 2025-01-01, 1</t>
        </is>
      </c>
      <c r="K147" s="8" t="inlineStr"/>
    </row>
    <row r="148">
      <c r="A148" s="8" t="inlineStr">
        <is>
          <t>M12</t>
        </is>
      </c>
      <c r="B148" s="8" t="inlineStr">
        <is>
          <t>multi</t>
        </is>
      </c>
      <c r="C148" s="8" t="inlineStr">
        <is>
          <t>so sánh doanh thu năm 2023 và 2024 rồi cho tôi biết khu vực nào cao nhất năm 2024</t>
        </is>
      </c>
      <c r="D148" s="8" t="inlineStr">
        <is>
          <t>chính</t>
        </is>
      </c>
      <c r="E148" s="29"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M12</t>
        </is>
      </c>
      <c r="B149" s="8" t="inlineStr">
        <is>
          <t>multi</t>
        </is>
      </c>
      <c r="C149" s="8" t="inlineStr">
        <is>
          <t>so sánh doanh thu năm 2023 và 2024 rồi cho tôi biết khu vực nào cao nhất năm 2024</t>
        </is>
      </c>
      <c r="D149" s="8" t="inlineStr">
        <is>
          <t>2. Cho tôi biết khu vực nào cao nhất năm 2024</t>
        </is>
      </c>
      <c r="E149" s="29" t="inlineStr">
        <is>
          <t>Khớp</t>
        </is>
      </c>
      <c r="F149" s="8" t="n">
        <v>10</v>
      </c>
      <c r="G149" s="8" t="n">
        <v>0</v>
      </c>
      <c r="H149" s="8" t="inlineStr"/>
      <c r="I149" s="8" t="inlineStr">
        <is>
          <t>SELECT t.name,SUM(h.subtotal) FROM sales.salesorderheader h JOIN sales.salesterritory t ON t.territoryid=h.territoryid WHERE h.orderdate&gt;=%s AND h.orderdate&lt;%s GROUP BY t.name</t>
        </is>
      </c>
      <c r="J149" s="8" t="inlineStr">
        <is>
          <t>2024-01-01, 2025-01-01</t>
        </is>
      </c>
      <c r="K149" s="8" t="inlineStr">
        <is>
          <t>10 nhóm trong kho dữ liệu</t>
        </is>
      </c>
    </row>
    <row r="150">
      <c r="A150" s="8" t="inlineStr">
        <is>
          <t>M13</t>
        </is>
      </c>
      <c r="B150" s="8" t="inlineStr">
        <is>
          <t>multi</t>
        </is>
      </c>
      <c r="C150" s="8" t="inlineStr">
        <is>
          <t>doanh thu 2024, sản lượng 2024, tỷ lệ phế phẩm 2024, tỷ lệ đúng hạn 2024, doanh thu theo khu vực 2024, doanh thu theo t…</t>
        </is>
      </c>
      <c r="D150" s="8" t="inlineStr">
        <is>
          <t>chính</t>
        </is>
      </c>
      <c r="E150" s="29"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2024-01-01, 2025-01-01</t>
        </is>
      </c>
      <c r="K150" s="8" t="inlineStr"/>
    </row>
    <row r="151">
      <c r="A151" s="8" t="inlineStr">
        <is>
          <t>M13</t>
        </is>
      </c>
      <c r="B151" s="8" t="inlineStr">
        <is>
          <t>multi</t>
        </is>
      </c>
      <c r="C151" s="8" t="inlineStr">
        <is>
          <t>doanh thu 2024, sản lượng 2024, tỷ lệ phế phẩm 2024, tỷ lệ đúng hạn 2024, doanh thu theo khu vực 2024, doanh thu theo t…</t>
        </is>
      </c>
      <c r="D151" s="8" t="inlineStr">
        <is>
          <t>2. Sản lượng 2024</t>
        </is>
      </c>
      <c r="E151" s="29" t="inlineStr">
        <is>
          <t>Khớp</t>
        </is>
      </c>
      <c r="F151" s="8" t="n">
        <v>1</v>
      </c>
      <c r="G151" s="8" t="n">
        <v>0</v>
      </c>
      <c r="H151" s="8" t="inlineStr"/>
      <c r="I15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51" s="8" t="inlineStr">
        <is>
          <t>2024-01-01, 2025-01-01</t>
        </is>
      </c>
      <c r="K151" s="8" t="inlineStr"/>
    </row>
    <row r="152">
      <c r="A152" s="8" t="inlineStr">
        <is>
          <t>M13</t>
        </is>
      </c>
      <c r="B152" s="8" t="inlineStr">
        <is>
          <t>multi</t>
        </is>
      </c>
      <c r="C152" s="8" t="inlineStr">
        <is>
          <t>doanh thu 2024, sản lượng 2024, tỷ lệ phế phẩm 2024, tỷ lệ đúng hạn 2024, doanh thu theo khu vực 2024, doanh thu theo t…</t>
        </is>
      </c>
      <c r="D152" s="8" t="inlineStr">
        <is>
          <t>3. Tỷ lệ phế phẩm 2024</t>
        </is>
      </c>
      <c r="E152" s="29" t="inlineStr">
        <is>
          <t>Khớp</t>
        </is>
      </c>
      <c r="F152" s="8" t="n">
        <v>1</v>
      </c>
      <c r="G152" s="8" t="n">
        <v>0</v>
      </c>
      <c r="H152" s="8" t="inlineStr"/>
      <c r="I15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2" s="8" t="inlineStr">
        <is>
          <t>2024-01-01, 2025-01-01</t>
        </is>
      </c>
      <c r="K152" s="8" t="inlineStr"/>
    </row>
    <row r="153">
      <c r="A153" s="8" t="inlineStr">
        <is>
          <t>M13</t>
        </is>
      </c>
      <c r="B153" s="8" t="inlineStr">
        <is>
          <t>multi</t>
        </is>
      </c>
      <c r="C153" s="8" t="inlineStr">
        <is>
          <t>doanh thu 2024, sản lượng 2024, tỷ lệ phế phẩm 2024, tỷ lệ đúng hạn 2024, doanh thu theo khu vực 2024, doanh thu theo t…</t>
        </is>
      </c>
      <c r="D153" s="8" t="inlineStr">
        <is>
          <t>4. Tỷ lệ đúng hạn 2024</t>
        </is>
      </c>
      <c r="E153" s="29" t="inlineStr">
        <is>
          <t>Khớp</t>
        </is>
      </c>
      <c r="F153" s="8" t="n">
        <v>1</v>
      </c>
      <c r="G153" s="8" t="n">
        <v>0</v>
      </c>
      <c r="H153" s="8" t="inlineStr"/>
      <c r="I15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53" s="8" t="inlineStr">
        <is>
          <t>2024-01-01, 2025-01-01</t>
        </is>
      </c>
      <c r="K153" s="8" t="inlineStr"/>
    </row>
    <row r="154">
      <c r="A154" s="8" t="inlineStr">
        <is>
          <t>M13</t>
        </is>
      </c>
      <c r="B154" s="8" t="inlineStr">
        <is>
          <t>multi</t>
        </is>
      </c>
      <c r="C154" s="8" t="inlineStr">
        <is>
          <t>doanh thu 2024, sản lượng 2024, tỷ lệ phế phẩm 2024, tỷ lệ đúng hạn 2024, doanh thu theo khu vực 2024, doanh thu theo t…</t>
        </is>
      </c>
      <c r="D154" s="8" t="inlineStr">
        <is>
          <t>5. Doanh thu theo khu vực 2024</t>
        </is>
      </c>
      <c r="E154" s="29" t="inlineStr">
        <is>
          <t>Khớp</t>
        </is>
      </c>
      <c r="F154" s="8" t="n">
        <v>10</v>
      </c>
      <c r="G154" s="8" t="n">
        <v>0</v>
      </c>
      <c r="H154" s="8" t="inlineStr"/>
      <c r="I154" s="8" t="inlineStr">
        <is>
          <t>SELECT t.name,SUM(h.subtotal) FROM sales.salesorderheader h JOIN sales.salesterritory t ON t.territoryid=h.territoryid WHERE h.orderdate&gt;=%s AND h.orderdate&lt;%s GROUP BY t.name</t>
        </is>
      </c>
      <c r="J154" s="8" t="inlineStr">
        <is>
          <t>2024-01-01, 2025-01-01</t>
        </is>
      </c>
      <c r="K154" s="8" t="inlineStr">
        <is>
          <t>10 nhóm trong kho dữ liệu</t>
        </is>
      </c>
    </row>
    <row r="155">
      <c r="A155" s="8" t="inlineStr">
        <is>
          <t>M14</t>
        </is>
      </c>
      <c r="B155" s="8" t="inlineStr">
        <is>
          <t>multi</t>
        </is>
      </c>
      <c r="C155" s="8" t="inlineStr">
        <is>
          <t>so sánh doanh thu 2023 và 2024, sau đó dự báo doanh thu và top 3 sản phẩm bán chạy 2024</t>
        </is>
      </c>
      <c r="D155" s="8" t="inlineStr">
        <is>
          <t>chính</t>
        </is>
      </c>
      <c r="E155" s="29" t="inlineStr">
        <is>
          <t>Khớp</t>
        </is>
      </c>
      <c r="F155" s="8" t="n">
        <v>2</v>
      </c>
      <c r="G155" s="8" t="n">
        <v>0</v>
      </c>
      <c r="H155" s="8" t="inlineStr"/>
      <c r="I155" s="8" t="inlineStr">
        <is>
          <t>SELECT 'all',SUM(h.subtotal) FROM sales.salesorderheader h JOIN sales.salesterritory t ON t.territoryid=h.territoryid WHERE h.orderdate&gt;=%s AND h.orderdate&lt;%s</t>
        </is>
      </c>
      <c r="J155" s="8" t="inlineStr">
        <is>
          <t>2024-01-01, 2025-01-01</t>
        </is>
      </c>
      <c r="K155" s="8" t="inlineStr"/>
    </row>
    <row r="156">
      <c r="A156" s="8" t="inlineStr">
        <is>
          <t>M14</t>
        </is>
      </c>
      <c r="B156" s="8" t="inlineStr">
        <is>
          <t>multi</t>
        </is>
      </c>
      <c r="C156" s="8" t="inlineStr">
        <is>
          <t>so sánh doanh thu 2023 và 2024, sau đó dự báo doanh thu và top 3 sản phẩm bán chạy 2024</t>
        </is>
      </c>
      <c r="D156" s="8" t="inlineStr">
        <is>
          <t>2. Dự báo doanh thu</t>
        </is>
      </c>
      <c r="E156" s="29" t="inlineStr">
        <is>
          <t>Khớp</t>
        </is>
      </c>
      <c r="F156" s="8" t="n">
        <v>12</v>
      </c>
      <c r="G156" s="8" t="n">
        <v>0</v>
      </c>
      <c r="H156" s="8" t="inlineStr"/>
      <c r="I156" s="8" t="inlineStr">
        <is>
          <t>SELECT date_trunc('month',h.orderdate)::date,SUM(h.subtotal) FROM sales.salesorderheader h JOIN sales.salesterritory t ON t.territoryid=h.territoryid WHERE h.orderdate&gt;=%s AND h.orderdate&lt;%s GROUP BY date_trunc('month',h.orderdate)::date</t>
        </is>
      </c>
      <c r="J156" s="8" t="inlineStr">
        <is>
          <t>2022-06-01, 2025-06-01</t>
        </is>
      </c>
      <c r="K156" s="8" t="inlineStr">
        <is>
          <t>đối chiếu phần số liệu đã ghi nhận; giá trị dự báo được kiểm bằng kiểm thử tự động so với statsmodels</t>
        </is>
      </c>
    </row>
    <row r="157">
      <c r="A157" s="8" t="inlineStr">
        <is>
          <t>M14</t>
        </is>
      </c>
      <c r="B157" s="8" t="inlineStr">
        <is>
          <t>multi</t>
        </is>
      </c>
      <c r="C157" s="8" t="inlineStr">
        <is>
          <t>so sánh doanh thu 2023 và 2024, sau đó dự báo doanh thu và top 3 sản phẩm bán chạy 2024</t>
        </is>
      </c>
      <c r="D157" s="8" t="inlineStr">
        <is>
          <t>3. Top 3 sản phẩm bán chạy 2024</t>
        </is>
      </c>
      <c r="E157" s="30" t="inlineStr">
        <is>
          <t>Chưa đối chiếu</t>
        </is>
      </c>
      <c r="F157" s="8" t="n">
        <v>0</v>
      </c>
      <c r="G157" s="8" t="n">
        <v>0</v>
      </c>
      <c r="H157" s="8" t="inlineStr"/>
      <c r="I157" s="8" t="inlineStr"/>
      <c r="J157" s="8" t="inlineStr"/>
      <c r="K157" s="8" t="inlineStr">
        <is>
          <t>chiều phân tích không có truy vấn đối chiếu độc lập</t>
        </is>
      </c>
    </row>
    <row r="158">
      <c r="A158" s="8" t="inlineStr">
        <is>
          <t>M15</t>
        </is>
      </c>
      <c r="B158" s="8" t="inlineStr">
        <is>
          <t>multi</t>
        </is>
      </c>
      <c r="C158" s="8" t="inlineStr">
        <is>
          <t>doanh thu quý trước, tăng trưởng doanh thu quý trước theo khu vực và sản lượng quý trước</t>
        </is>
      </c>
      <c r="D158" s="8" t="inlineStr">
        <is>
          <t>chính</t>
        </is>
      </c>
      <c r="E158" s="29" t="inlineStr">
        <is>
          <t>Khớp</t>
        </is>
      </c>
      <c r="F158" s="8" t="n">
        <v>1</v>
      </c>
      <c r="G158" s="8" t="n">
        <v>0</v>
      </c>
      <c r="H158" s="8" t="inlineStr"/>
      <c r="I158" s="8" t="inlineStr">
        <is>
          <t>SELECT 'all',SUM(h.subtotal) FROM sales.salesorderheader h JOIN sales.salesterritory t ON t.territoryid=h.territoryid WHERE h.orderdate&gt;=%s AND h.orderdate&lt;%s</t>
        </is>
      </c>
      <c r="J158" s="8" t="inlineStr">
        <is>
          <t>2025-01-01, 2025-04-01</t>
        </is>
      </c>
      <c r="K158" s="8" t="inlineStr"/>
    </row>
    <row r="159">
      <c r="A159" s="8" t="inlineStr">
        <is>
          <t>M15</t>
        </is>
      </c>
      <c r="B159" s="8" t="inlineStr">
        <is>
          <t>multi</t>
        </is>
      </c>
      <c r="C159" s="8" t="inlineStr">
        <is>
          <t>doanh thu quý trước, tăng trưởng doanh thu quý trước theo khu vực và sản lượng quý trước</t>
        </is>
      </c>
      <c r="D159" s="8" t="inlineStr">
        <is>
          <t>2. Tăng trưởng doanh thu quý trước theo khu vực</t>
        </is>
      </c>
      <c r="E159" s="30" t="inlineStr">
        <is>
          <t>Chưa đối chiếu</t>
        </is>
      </c>
      <c r="F159" s="8" t="n">
        <v>0</v>
      </c>
      <c r="G159" s="8" t="n">
        <v>0</v>
      </c>
      <c r="H159" s="8" t="inlineStr"/>
      <c r="I159" s="8" t="inlineStr"/>
      <c r="J159" s="8" t="inlineStr"/>
      <c r="K159" s="8" t="inlineStr">
        <is>
          <t>chiều phân tích không có truy vấn đối chiếu độc lập (sản phẩm, ngành hàng, dây chuyền, lý do phế phẩm, tăng trưởng)</t>
        </is>
      </c>
    </row>
    <row r="160">
      <c r="A160" s="8" t="inlineStr">
        <is>
          <t>M16</t>
        </is>
      </c>
      <c r="B160" s="8" t="inlineStr">
        <is>
          <t>multi</t>
        </is>
      </c>
      <c r="C160" s="8" t="inlineStr">
        <is>
          <t>compare Canada revenue 2023 vs 2024, forecast revenue, and show revenue by product category for 2024</t>
        </is>
      </c>
      <c r="D160" s="8" t="inlineStr">
        <is>
          <t>chính</t>
        </is>
      </c>
      <c r="E160" s="29" t="inlineStr">
        <is>
          <t>Khớp</t>
        </is>
      </c>
      <c r="F160" s="8" t="n">
        <v>2</v>
      </c>
      <c r="G160" s="8" t="n">
        <v>0</v>
      </c>
      <c r="H160" s="8" t="inlineStr"/>
      <c r="I160" s="8" t="inlineStr">
        <is>
          <t>SELECT 'all',SUM(h.subtotal) FROM sales.salesorderheader h JOIN sales.salesterritory t ON t.territoryid=h.territoryid WHERE h.orderdate&gt;=%s AND h.orderdate&lt;%s AND t.name = ANY(%s)</t>
        </is>
      </c>
      <c r="J160" s="8" t="inlineStr">
        <is>
          <t>2024-01-01, 2025-01-01, ['Canada']</t>
        </is>
      </c>
      <c r="K160" s="8" t="inlineStr"/>
    </row>
    <row r="161">
      <c r="A161" s="8" t="inlineStr">
        <is>
          <t>M16</t>
        </is>
      </c>
      <c r="B161" s="8" t="inlineStr">
        <is>
          <t>multi</t>
        </is>
      </c>
      <c r="C161" s="8" t="inlineStr">
        <is>
          <t>compare Canada revenue 2023 vs 2024, forecast revenue, and show revenue by product category for 2024</t>
        </is>
      </c>
      <c r="D161" s="8" t="inlineStr">
        <is>
          <t>2. Forecast revenue</t>
        </is>
      </c>
      <c r="E161" s="29" t="inlineStr">
        <is>
          <t>Khớp</t>
        </is>
      </c>
      <c r="F161" s="8" t="n">
        <v>12</v>
      </c>
      <c r="G161" s="8" t="n">
        <v>0</v>
      </c>
      <c r="H161" s="8" t="inlineStr"/>
      <c r="I161" s="8" t="inlineStr">
        <is>
          <t>SELECT date_trunc('month',h.orderdate)::date,SUM(h.subtotal) FROM sales.salesorderheader h JOIN sales.salesterritory t ON t.territoryid=h.territoryid WHERE h.orderdate&gt;=%s AND h.orderdate&lt;%s GROUP BY date_trunc('month',h.orderdate)::date</t>
        </is>
      </c>
      <c r="J161" s="8" t="inlineStr">
        <is>
          <t>2022-06-01, 2025-06-01</t>
        </is>
      </c>
      <c r="K161" s="8" t="inlineStr">
        <is>
          <t>đối chiếu phần số liệu đã ghi nhận; giá trị dự báo được kiểm bằng kiểm thử tự động so với statsmodels</t>
        </is>
      </c>
    </row>
    <row r="162">
      <c r="A162" s="8" t="inlineStr">
        <is>
          <t>M16</t>
        </is>
      </c>
      <c r="B162" s="8" t="inlineStr">
        <is>
          <t>multi</t>
        </is>
      </c>
      <c r="C162" s="8" t="inlineStr">
        <is>
          <t>compare Canada revenue 2023 vs 2024, forecast revenue, and show revenue by product category for 2024</t>
        </is>
      </c>
      <c r="D162" s="8" t="inlineStr">
        <is>
          <t>3. Show revenue by product category for 2024</t>
        </is>
      </c>
      <c r="E162" s="30" t="inlineStr">
        <is>
          <t>Chưa đối chiếu</t>
        </is>
      </c>
      <c r="F162" s="8" t="n">
        <v>0</v>
      </c>
      <c r="G162" s="8" t="n">
        <v>0</v>
      </c>
      <c r="H162" s="8" t="inlineStr"/>
      <c r="I162" s="8" t="inlineStr"/>
      <c r="J162" s="8" t="inlineStr"/>
      <c r="K162" s="8" t="inlineStr">
        <is>
          <t>chiều phân tích không có truy vấn đối chiếu độc lập</t>
        </is>
      </c>
    </row>
    <row r="163">
      <c r="A163" s="8" t="inlineStr">
        <is>
          <t>M17</t>
        </is>
      </c>
      <c r="B163" s="8" t="inlineStr">
        <is>
          <t>multi</t>
        </is>
      </c>
      <c r="C163" s="8" t="inlineStr">
        <is>
          <t>Doanh thu năm 2024 theo khu vực và tỷ lệ phế phẩm năm 2024</t>
        </is>
      </c>
      <c r="D163" s="8" t="inlineStr">
        <is>
          <t>chính</t>
        </is>
      </c>
      <c r="E163" s="29" t="inlineStr">
        <is>
          <t>Khớp</t>
        </is>
      </c>
      <c r="F163" s="8" t="n">
        <v>10</v>
      </c>
      <c r="G163" s="8" t="n">
        <v>0</v>
      </c>
      <c r="H163" s="8" t="inlineStr"/>
      <c r="I163" s="8" t="inlineStr">
        <is>
          <t>SELECT t.name,SUM(h.subtotal) FROM sales.salesorderheader h JOIN sales.salesterritory t ON t.territoryid=h.territoryid WHERE h.orderdate&gt;=%s AND h.orderdate&lt;%s GROUP BY t.name</t>
        </is>
      </c>
      <c r="J163" s="8" t="inlineStr">
        <is>
          <t>2024-01-01, 2025-01-01</t>
        </is>
      </c>
      <c r="K163" s="8" t="inlineStr">
        <is>
          <t>10 nhóm trong kho dữ liệu</t>
        </is>
      </c>
    </row>
    <row r="164">
      <c r="A164" s="8" t="inlineStr">
        <is>
          <t>M17</t>
        </is>
      </c>
      <c r="B164" s="8" t="inlineStr">
        <is>
          <t>multi</t>
        </is>
      </c>
      <c r="C164" s="8" t="inlineStr">
        <is>
          <t>Doanh thu năm 2024 theo khu vực và tỷ lệ phế phẩm năm 2024</t>
        </is>
      </c>
      <c r="D164" s="8" t="inlineStr">
        <is>
          <t>2. Tỷ lệ phế phẩm năm 2024</t>
        </is>
      </c>
      <c r="E164" s="29" t="inlineStr">
        <is>
          <t>Khớp</t>
        </is>
      </c>
      <c r="F164" s="8" t="n">
        <v>1</v>
      </c>
      <c r="G164" s="8" t="n">
        <v>0</v>
      </c>
      <c r="H164" s="8" t="inlineStr"/>
      <c r="I16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64" s="8" t="inlineStr">
        <is>
          <t>2024-01-01, 2025-01-01</t>
        </is>
      </c>
      <c r="K164" s="8" t="inlineStr"/>
    </row>
    <row r="165">
      <c r="A165" s="8" t="inlineStr">
        <is>
          <t>M17</t>
        </is>
      </c>
      <c r="B165" s="8" t="inlineStr">
        <is>
          <t>multi</t>
        </is>
      </c>
      <c r="C165" s="8" t="inlineStr">
        <is>
          <t>còn Canada thì sao?</t>
        </is>
      </c>
      <c r="D165" s="8" t="inlineStr">
        <is>
          <t>chính</t>
        </is>
      </c>
      <c r="E165" s="29" t="inlineStr">
        <is>
          <t>Khớp</t>
        </is>
      </c>
      <c r="F165" s="8" t="n">
        <v>1</v>
      </c>
      <c r="G165" s="8" t="n">
        <v>0</v>
      </c>
      <c r="H165" s="8" t="inlineStr"/>
      <c r="I165" s="8" t="inlineStr">
        <is>
          <t>SELECT 'all',SUM(h.subtotal) FROM sales.salesorderheader h JOIN sales.salesterritory t ON t.territoryid=h.territoryid WHERE h.orderdate&gt;=%s AND h.orderdate&lt;%s AND t.name = ANY(%s)</t>
        </is>
      </c>
      <c r="J165" s="8" t="inlineStr">
        <is>
          <t>2024-01-01, 2025-01-01, ['Canada']</t>
        </is>
      </c>
      <c r="K165" s="8" t="inlineStr"/>
    </row>
    <row r="168" ht="20" customHeight="1">
      <c r="A168" s="4" t="inlineStr">
        <is>
          <t>Cách đọc các cột</t>
        </is>
      </c>
      <c r="B168" s="5" t="n"/>
      <c r="C168" s="5" t="n"/>
      <c r="D168" s="5" t="n"/>
      <c r="E168" s="5" t="n"/>
      <c r="F168" s="5" t="n"/>
      <c r="G168" s="5" t="n"/>
      <c r="H168" s="5" t="n"/>
      <c r="I168" s="5" t="n"/>
    </row>
    <row r="169" ht="32" customHeight="1">
      <c r="A169" s="21" t="inlineStr">
        <is>
          <t>Đối chiếu độc lập là gì</t>
        </is>
      </c>
      <c r="B169" s="23" t="n"/>
      <c r="C169" s="23" t="n"/>
      <c r="D16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69" s="23" t="n"/>
      <c r="F169" s="23" t="n"/>
      <c r="G169" s="23" t="n"/>
      <c r="H169" s="23" t="n"/>
      <c r="I169" s="23" t="n"/>
    </row>
    <row r="170" ht="32" customHeight="1">
      <c r="A170" s="21" t="inlineStr">
        <is>
          <t>Kết quả đối chiếu</t>
        </is>
      </c>
      <c r="B170" s="23" t="n"/>
      <c r="C170" s="23" t="n"/>
      <c r="D170" s="22" t="inlineStr">
        <is>
          <t>Khớp = mọi giá trị đã so đều bằng nhau (sai số tối đa 0,01 cho tiền và sản lượng; 0,000001 cho tỷ lệ). Lệch = có giá trị khác. Chưa đối chiếu = chưa có truy vấn độc lập cho kiểu kết quả đó (ví dụ theo sản phẩm, ngành hàng, dây chuyền, lý do phế phẩm, tăng trưởng); lý do ghi ở cột Ghi chú.</t>
        </is>
      </c>
      <c r="E170" s="23" t="n"/>
      <c r="F170" s="23" t="n"/>
      <c r="G170" s="23" t="n"/>
      <c r="H170" s="23" t="n"/>
      <c r="I170" s="23" t="n"/>
    </row>
    <row r="171" ht="18" customHeight="1">
      <c r="A171" s="21" t="inlineStr">
        <is>
          <t>Phạm vi</t>
        </is>
      </c>
      <c r="B171" s="23" t="n"/>
      <c r="C171" s="23" t="n"/>
      <c r="D171" s="22" t="inlineStr">
        <is>
          <t>chính = câu trả lời chính; tên phần = một phần của tin nhắn nhiều yêu cầu.</t>
        </is>
      </c>
      <c r="E171" s="23" t="n"/>
      <c r="F171" s="23" t="n"/>
      <c r="G171" s="23" t="n"/>
      <c r="H171" s="23" t="n"/>
      <c r="I171" s="23" t="n"/>
    </row>
    <row r="172" ht="18" customHeight="1">
      <c r="A172" s="21" t="inlineStr">
        <is>
          <t>Số giá trị đã so / lệch</t>
        </is>
      </c>
      <c r="B172" s="23" t="n"/>
      <c r="C172" s="23" t="n"/>
      <c r="D172" s="22" t="inlineStr">
        <is>
          <t>Số ô số liệu được so với kho dữ liệu và số ô khác nhau.</t>
        </is>
      </c>
      <c r="E172" s="23" t="n"/>
      <c r="F172" s="23" t="n"/>
      <c r="G172" s="23" t="n"/>
      <c r="H172" s="23" t="n"/>
      <c r="I172" s="23" t="n"/>
    </row>
    <row r="173" ht="18" customHeight="1">
      <c r="A173" s="21" t="inlineStr">
        <is>
          <t>Dự báo</t>
        </is>
      </c>
      <c r="B173" s="23" t="n"/>
      <c r="C173" s="23" t="n"/>
      <c r="D173" s="22" t="inlineStr">
        <is>
          <t>Chỉ so phần số liệu đã ghi nhận trong biểu đồ; giá trị dự báo được kiểm bằng kiểm thử tự động so với thư viện statsmodels.</t>
        </is>
      </c>
      <c r="E173" s="23" t="n"/>
      <c r="F173" s="23" t="n"/>
      <c r="G173" s="23" t="n"/>
      <c r="H173" s="23" t="n"/>
      <c r="I173" s="23" t="n"/>
    </row>
  </sheetData>
  <mergeCells count="10">
    <mergeCell ref="D170:I170"/>
    <mergeCell ref="D172:I172"/>
    <mergeCell ref="D173:I173"/>
    <mergeCell ref="A169:C169"/>
    <mergeCell ref="A170:C170"/>
    <mergeCell ref="A172:C172"/>
    <mergeCell ref="D169:I169"/>
    <mergeCell ref="A173:C173"/>
    <mergeCell ref="D171:I171"/>
    <mergeCell ref="A171:C17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1">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1">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2"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2"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7" t="inlineStr">
        <is>
          <t>Chỉ số</t>
        </is>
      </c>
      <c r="B1" s="27" t="inlineStr">
        <is>
          <t>Gốc dự báo (tháng cuối của lịch sử)</t>
        </is>
      </c>
      <c r="C1" s="27" t="inlineStr">
        <is>
          <t>Chân trời (tháng)</t>
        </is>
      </c>
      <c r="D1" s="27" t="inlineStr">
        <is>
          <t>Thực tế</t>
        </is>
      </c>
      <c r="E1" s="27" t="inlineStr">
        <is>
          <t>ETS (điểm)</t>
        </is>
      </c>
      <c r="F1" s="27" t="inlineStr">
        <is>
          <t>ETS cận dưới 95%</t>
        </is>
      </c>
      <c r="G1" s="27" t="inlineStr">
        <is>
          <t>ETS cận trên 95%</t>
        </is>
      </c>
      <c r="H1" s="27" t="inlineStr">
        <is>
          <t>Naive (tháng trước)</t>
        </is>
      </c>
      <c r="I1" s="27" t="inlineStr">
        <is>
          <t>Seasonal naive (cùng tháng năm trước)</t>
        </is>
      </c>
      <c r="J1" s="27" t="inlineStr">
        <is>
          <t>Trung bình 3 tháng</t>
        </is>
      </c>
      <c r="K1" s="27" t="inlineStr">
        <is>
          <t>Trong khoảng 95%?</t>
        </is>
      </c>
      <c r="M1" s="2" t="inlineStr">
        <is>
          <t>Tóm tắt theo chân trời (công thức từ dữ liệu bên trái)</t>
        </is>
      </c>
    </row>
    <row r="2">
      <c r="A2" s="8" t="inlineStr">
        <is>
          <t>revenue</t>
        </is>
      </c>
      <c r="B2" s="8" t="inlineStr">
        <is>
          <t>2024-04-01</t>
        </is>
      </c>
      <c r="C2" s="8" t="n">
        <v>1</v>
      </c>
      <c r="D2" s="33" t="n">
        <v>3258341.1307</v>
      </c>
      <c r="E2" s="33" t="n">
        <v>2663850.489914795</v>
      </c>
      <c r="F2" s="33" t="n">
        <v>1027372.366058926</v>
      </c>
      <c r="G2" s="33" t="n">
        <v>4300328.613770664</v>
      </c>
      <c r="H2" s="33" t="n">
        <v>2533057.4108</v>
      </c>
      <c r="I2" s="33" t="n">
        <v>3074602.8138</v>
      </c>
      <c r="J2" s="33" t="n">
        <v>2761118.351966667</v>
      </c>
      <c r="K2" s="8">
        <f>IF(AND(D2&gt;=F2,D2&lt;=G2),1,0)</f>
        <v/>
      </c>
      <c r="M2" s="34" t="inlineStr">
        <is>
          <t>Chỉ số</t>
        </is>
      </c>
      <c r="N2" s="34" t="inlineStr">
        <is>
          <t>Chân trời</t>
        </is>
      </c>
      <c r="O2" s="34" t="inlineStr">
        <is>
          <t>Số mẫu</t>
        </is>
      </c>
      <c r="P2" s="34" t="inlineStr">
        <is>
          <t>WAPE ETS</t>
        </is>
      </c>
      <c r="Q2" s="34" t="inlineStr">
        <is>
          <t>WAPE Naive</t>
        </is>
      </c>
      <c r="R2" s="34" t="inlineStr">
        <is>
          <t>WAPE Seasonal naive</t>
        </is>
      </c>
      <c r="S2" s="34" t="inlineStr">
        <is>
          <t>WAPE TB 3 tháng</t>
        </is>
      </c>
      <c r="T2" s="34" t="inlineStr">
        <is>
          <t>Phủ khoảng 95%</t>
        </is>
      </c>
    </row>
    <row r="3">
      <c r="A3" s="8" t="inlineStr">
        <is>
          <t>revenue</t>
        </is>
      </c>
      <c r="B3" s="8" t="inlineStr">
        <is>
          <t>2024-04-01</t>
        </is>
      </c>
      <c r="C3" s="8" t="n">
        <v>2</v>
      </c>
      <c r="D3" s="33" t="n">
        <v>5063798.3819</v>
      </c>
      <c r="E3" s="33" t="n">
        <v>2663850.489914795</v>
      </c>
      <c r="F3" s="33" t="n">
        <v>965312.3275167539</v>
      </c>
      <c r="G3" s="33" t="n">
        <v>4362388.652312836</v>
      </c>
      <c r="H3" s="33" t="n">
        <v>2533057.4108</v>
      </c>
      <c r="I3" s="33" t="n">
        <v>4099354.3572</v>
      </c>
      <c r="J3" s="33" t="n">
        <v>2761118.351966667</v>
      </c>
      <c r="K3" s="8">
        <f>IF(AND(D3&gt;=F3,D3&lt;=G3),1,0)</f>
        <v/>
      </c>
      <c r="M3" s="25" t="inlineStr">
        <is>
          <t>revenue</t>
        </is>
      </c>
      <c r="N3" s="25" t="n">
        <v>1</v>
      </c>
      <c r="O3" s="25">
        <f>SUMPRODUCT(($A$2:$A$119="revenue")*($C$2:$C$119=1))</f>
        <v/>
      </c>
      <c r="P3" s="26">
        <f>SUMPRODUCT(($A$2:$A$119="revenue")*($C$2:$C$119=1)*ABS($D$2:$D$119-$E$2:$E$119))/SUMPRODUCT(($A$2:$A$119="revenue")*($C$2:$C$119=1)*$D$2:$D$119)</f>
        <v/>
      </c>
      <c r="Q3" s="26">
        <f>SUMPRODUCT(($A$2:$A$119="revenue")*($C$2:$C$119=1)*ABS($D$2:$D$119-$H$2:$H$119))/SUMPRODUCT(($A$2:$A$119="revenue")*($C$2:$C$119=1)*$D$2:$D$119)</f>
        <v/>
      </c>
      <c r="R3" s="26">
        <f>SUMPRODUCT(($A$2:$A$119="revenue")*($C$2:$C$119=1)*ABS($D$2:$D$119-$I$2:$I$119))/SUMPRODUCT(($A$2:$A$119="revenue")*($C$2:$C$119=1)*$D$2:$D$119)</f>
        <v/>
      </c>
      <c r="S3" s="26">
        <f>SUMPRODUCT(($A$2:$A$119="revenue")*($C$2:$C$119=1)*ABS($D$2:$D$119-$J$2:$J$119))/SUMPRODUCT(($A$2:$A$119="revenue")*($C$2:$C$119=1)*$D$2:$D$119)</f>
        <v/>
      </c>
      <c r="T3" s="35">
        <f>SUMPRODUCT(($A$2:$A$119="revenue")*($C$2:$C$119=1)*$K$2:$K$119)/O3</f>
        <v/>
      </c>
    </row>
    <row r="4">
      <c r="A4" s="8" t="inlineStr">
        <is>
          <t>revenue</t>
        </is>
      </c>
      <c r="B4" s="8" t="inlineStr">
        <is>
          <t>2024-04-01</t>
        </is>
      </c>
      <c r="C4" s="8" t="n">
        <v>3</v>
      </c>
      <c r="D4" s="33" t="n">
        <v>4918580.1886</v>
      </c>
      <c r="E4" s="33" t="n">
        <v>2663850.489914795</v>
      </c>
      <c r="F4" s="33" t="n">
        <v>905441.2291378269</v>
      </c>
      <c r="G4" s="33" t="n">
        <v>4422259.750691763</v>
      </c>
      <c r="H4" s="33" t="n">
        <v>2533057.4108</v>
      </c>
      <c r="I4" s="33" t="n">
        <v>3417953.8699</v>
      </c>
      <c r="J4" s="33" t="n">
        <v>2761118.351966667</v>
      </c>
      <c r="K4" s="8">
        <f>IF(AND(D4&gt;=F4,D4&lt;=G4),1,0)</f>
        <v/>
      </c>
      <c r="M4" s="25" t="inlineStr">
        <is>
          <t>revenue</t>
        </is>
      </c>
      <c r="N4" s="25" t="n">
        <v>2</v>
      </c>
      <c r="O4" s="25">
        <f>SUMPRODUCT(($A$2:$A$119="revenue")*($C$2:$C$119=2))</f>
        <v/>
      </c>
      <c r="P4" s="26">
        <f>SUMPRODUCT(($A$2:$A$119="revenue")*($C$2:$C$119=2)*ABS($D$2:$D$119-$E$2:$E$119))/SUMPRODUCT(($A$2:$A$119="revenue")*($C$2:$C$119=2)*$D$2:$D$119)</f>
        <v/>
      </c>
      <c r="Q4" s="26">
        <f>SUMPRODUCT(($A$2:$A$119="revenue")*($C$2:$C$119=2)*ABS($D$2:$D$119-$H$2:$H$119))/SUMPRODUCT(($A$2:$A$119="revenue")*($C$2:$C$119=2)*$D$2:$D$119)</f>
        <v/>
      </c>
      <c r="R4" s="26">
        <f>SUMPRODUCT(($A$2:$A$119="revenue")*($C$2:$C$119=2)*ABS($D$2:$D$119-$I$2:$I$119))/SUMPRODUCT(($A$2:$A$119="revenue")*($C$2:$C$119=2)*$D$2:$D$119)</f>
        <v/>
      </c>
      <c r="S4" s="26">
        <f>SUMPRODUCT(($A$2:$A$119="revenue")*($C$2:$C$119=2)*ABS($D$2:$D$119-$J$2:$J$119))/SUMPRODUCT(($A$2:$A$119="revenue")*($C$2:$C$119=2)*$D$2:$D$119)</f>
        <v/>
      </c>
      <c r="T4" s="35">
        <f>SUMPRODUCT(($A$2:$A$119="revenue")*($C$2:$C$119=2)*$K$2:$K$119)/O4</f>
        <v/>
      </c>
    </row>
    <row r="5">
      <c r="A5" s="8" t="inlineStr">
        <is>
          <t>revenue</t>
        </is>
      </c>
      <c r="B5" s="8" t="inlineStr">
        <is>
          <t>2024-04-01</t>
        </is>
      </c>
      <c r="C5" s="8" t="n">
        <v>4</v>
      </c>
      <c r="D5" s="33" t="n">
        <v>3325296.0977</v>
      </c>
      <c r="E5" s="33" t="n">
        <v>2663850.489914795</v>
      </c>
      <c r="F5" s="33" t="n">
        <v>847542.5954073984</v>
      </c>
      <c r="G5" s="33" t="n">
        <v>4480158.384422191</v>
      </c>
      <c r="H5" s="33" t="n">
        <v>2533057.4108</v>
      </c>
      <c r="I5" s="33" t="n">
        <v>2175637.218</v>
      </c>
      <c r="J5" s="33" t="n">
        <v>2761118.351966667</v>
      </c>
      <c r="K5" s="8">
        <f>IF(AND(D5&gt;=F5,D5&lt;=G5),1,0)</f>
        <v/>
      </c>
      <c r="M5" s="25" t="inlineStr">
        <is>
          <t>revenue</t>
        </is>
      </c>
      <c r="N5" s="25" t="n">
        <v>3</v>
      </c>
      <c r="O5" s="25">
        <f>SUMPRODUCT(($A$2:$A$119="revenue")*($C$2:$C$119=3))</f>
        <v/>
      </c>
      <c r="P5" s="26">
        <f>SUMPRODUCT(($A$2:$A$119="revenue")*($C$2:$C$119=3)*ABS($D$2:$D$119-$E$2:$E$119))/SUMPRODUCT(($A$2:$A$119="revenue")*($C$2:$C$119=3)*$D$2:$D$119)</f>
        <v/>
      </c>
      <c r="Q5" s="26">
        <f>SUMPRODUCT(($A$2:$A$119="revenue")*($C$2:$C$119=3)*ABS($D$2:$D$119-$H$2:$H$119))/SUMPRODUCT(($A$2:$A$119="revenue")*($C$2:$C$119=3)*$D$2:$D$119)</f>
        <v/>
      </c>
      <c r="R5" s="26">
        <f>SUMPRODUCT(($A$2:$A$119="revenue")*($C$2:$C$119=3)*ABS($D$2:$D$119-$I$2:$I$119))/SUMPRODUCT(($A$2:$A$119="revenue")*($C$2:$C$119=3)*$D$2:$D$119)</f>
        <v/>
      </c>
      <c r="S5" s="26">
        <f>SUMPRODUCT(($A$2:$A$119="revenue")*($C$2:$C$119=3)*ABS($D$2:$D$119-$J$2:$J$119))/SUMPRODUCT(($A$2:$A$119="revenue")*($C$2:$C$119=3)*$D$2:$D$119)</f>
        <v/>
      </c>
      <c r="T5" s="35">
        <f>SUMPRODUCT(($A$2:$A$119="revenue")*($C$2:$C$119=3)*$K$2:$K$119)/O5</f>
        <v/>
      </c>
    </row>
    <row r="6">
      <c r="A6" s="8" t="inlineStr">
        <is>
          <t>revenue</t>
        </is>
      </c>
      <c r="B6" s="8" t="inlineStr">
        <is>
          <t>2024-04-01</t>
        </is>
      </c>
      <c r="C6" s="8" t="n">
        <v>5</v>
      </c>
      <c r="D6" s="33" t="n">
        <v>4539828.9954</v>
      </c>
      <c r="E6" s="33" t="n">
        <v>2663850.489914795</v>
      </c>
      <c r="F6" s="33" t="n">
        <v>791433.4405068427</v>
      </c>
      <c r="G6" s="33" t="n">
        <v>4536267.539322747</v>
      </c>
      <c r="H6" s="33" t="n">
        <v>2533057.4108</v>
      </c>
      <c r="I6" s="33" t="n">
        <v>3454151.9405</v>
      </c>
      <c r="J6" s="33" t="n">
        <v>2761118.351966667</v>
      </c>
      <c r="K6" s="8">
        <f>IF(AND(D6&gt;=F6,D6&lt;=G6),1,0)</f>
        <v/>
      </c>
      <c r="M6" s="25" t="inlineStr">
        <is>
          <t>revenue</t>
        </is>
      </c>
      <c r="N6" s="25" t="n">
        <v>4</v>
      </c>
      <c r="O6" s="25">
        <f>SUMPRODUCT(($A$2:$A$119="revenue")*($C$2:$C$119=4))</f>
        <v/>
      </c>
      <c r="P6" s="26">
        <f>SUMPRODUCT(($A$2:$A$119="revenue")*($C$2:$C$119=4)*ABS($D$2:$D$119-$E$2:$E$119))/SUMPRODUCT(($A$2:$A$119="revenue")*($C$2:$C$119=4)*$D$2:$D$119)</f>
        <v/>
      </c>
      <c r="Q6" s="26">
        <f>SUMPRODUCT(($A$2:$A$119="revenue")*($C$2:$C$119=4)*ABS($D$2:$D$119-$H$2:$H$119))/SUMPRODUCT(($A$2:$A$119="revenue")*($C$2:$C$119=4)*$D$2:$D$119)</f>
        <v/>
      </c>
      <c r="R6" s="26">
        <f>SUMPRODUCT(($A$2:$A$119="revenue")*($C$2:$C$119=4)*ABS($D$2:$D$119-$I$2:$I$119))/SUMPRODUCT(($A$2:$A$119="revenue")*($C$2:$C$119=4)*$D$2:$D$119)</f>
        <v/>
      </c>
      <c r="S6" s="26">
        <f>SUMPRODUCT(($A$2:$A$119="revenue")*($C$2:$C$119=4)*ABS($D$2:$D$119-$J$2:$J$119))/SUMPRODUCT(($A$2:$A$119="revenue")*($C$2:$C$119=4)*$D$2:$D$119)</f>
        <v/>
      </c>
      <c r="T6" s="35">
        <f>SUMPRODUCT(($A$2:$A$119="revenue")*($C$2:$C$119=4)*$K$2:$K$119)/O6</f>
        <v/>
      </c>
    </row>
    <row r="7">
      <c r="A7" s="8" t="inlineStr">
        <is>
          <t>revenue</t>
        </is>
      </c>
      <c r="B7" s="8" t="inlineStr">
        <is>
          <t>2024-04-01</t>
        </is>
      </c>
      <c r="C7" s="8" t="n">
        <v>6</v>
      </c>
      <c r="D7" s="33" t="n">
        <v>4820725.3298</v>
      </c>
      <c r="E7" s="33" t="n">
        <v>2663850.489914795</v>
      </c>
      <c r="F7" s="33" t="n">
        <v>736957.4347149818</v>
      </c>
      <c r="G7" s="33" t="n">
        <v>4590743.545114608</v>
      </c>
      <c r="H7" s="33" t="n">
        <v>2533057.4108</v>
      </c>
      <c r="I7" s="33" t="n">
        <v>2544091.1056</v>
      </c>
      <c r="J7" s="33" t="n">
        <v>2761118.351966667</v>
      </c>
      <c r="K7" s="8">
        <f>IF(AND(D7&gt;=F7,D7&lt;=G7),1,0)</f>
        <v/>
      </c>
      <c r="M7" s="25" t="inlineStr">
        <is>
          <t>revenue</t>
        </is>
      </c>
      <c r="N7" s="25" t="n">
        <v>5</v>
      </c>
      <c r="O7" s="25">
        <f>SUMPRODUCT(($A$2:$A$119="revenue")*($C$2:$C$119=5))</f>
        <v/>
      </c>
      <c r="P7" s="26">
        <f>SUMPRODUCT(($A$2:$A$119="revenue")*($C$2:$C$119=5)*ABS($D$2:$D$119-$E$2:$E$119))/SUMPRODUCT(($A$2:$A$119="revenue")*($C$2:$C$119=5)*$D$2:$D$119)</f>
        <v/>
      </c>
      <c r="Q7" s="26">
        <f>SUMPRODUCT(($A$2:$A$119="revenue")*($C$2:$C$119=5)*ABS($D$2:$D$119-$H$2:$H$119))/SUMPRODUCT(($A$2:$A$119="revenue")*($C$2:$C$119=5)*$D$2:$D$119)</f>
        <v/>
      </c>
      <c r="R7" s="26">
        <f>SUMPRODUCT(($A$2:$A$119="revenue")*($C$2:$C$119=5)*ABS($D$2:$D$119-$I$2:$I$119))/SUMPRODUCT(($A$2:$A$119="revenue")*($C$2:$C$119=5)*$D$2:$D$119)</f>
        <v/>
      </c>
      <c r="S7" s="26">
        <f>SUMPRODUCT(($A$2:$A$119="revenue")*($C$2:$C$119=5)*ABS($D$2:$D$119-$J$2:$J$119))/SUMPRODUCT(($A$2:$A$119="revenue")*($C$2:$C$119=5)*$D$2:$D$119)</f>
        <v/>
      </c>
      <c r="T7" s="35">
        <f>SUMPRODUCT(($A$2:$A$119="revenue")*($C$2:$C$119=5)*$K$2:$K$119)/O7</f>
        <v/>
      </c>
    </row>
    <row r="8">
      <c r="A8" s="8" t="inlineStr">
        <is>
          <t>revenue</t>
        </is>
      </c>
      <c r="B8" s="8" t="inlineStr">
        <is>
          <t>2024-05-01</t>
        </is>
      </c>
      <c r="C8" s="8" t="n">
        <v>1</v>
      </c>
      <c r="D8" s="33" t="n">
        <v>5063798.3819</v>
      </c>
      <c r="E8" s="33" t="n">
        <v>2832068.400341173</v>
      </c>
      <c r="F8" s="33" t="n">
        <v>1214057.510161934</v>
      </c>
      <c r="G8" s="33" t="n">
        <v>4450079.290520412</v>
      </c>
      <c r="H8" s="33" t="n">
        <v>3258341.1307</v>
      </c>
      <c r="I8" s="33" t="n">
        <v>4099354.3572</v>
      </c>
      <c r="J8" s="33" t="n">
        <v>3066145.3177</v>
      </c>
      <c r="K8" s="8">
        <f>IF(AND(D8&gt;=F8,D8&lt;=G8),1,0)</f>
        <v/>
      </c>
      <c r="M8" s="25" t="inlineStr">
        <is>
          <t>revenue</t>
        </is>
      </c>
      <c r="N8" s="25" t="n">
        <v>6</v>
      </c>
      <c r="O8" s="25">
        <f>SUMPRODUCT(($A$2:$A$119="revenue")*($C$2:$C$119=6))</f>
        <v/>
      </c>
      <c r="P8" s="26">
        <f>SUMPRODUCT(($A$2:$A$119="revenue")*($C$2:$C$119=6)*ABS($D$2:$D$119-$E$2:$E$119))/SUMPRODUCT(($A$2:$A$119="revenue")*($C$2:$C$119=6)*$D$2:$D$119)</f>
        <v/>
      </c>
      <c r="Q8" s="26">
        <f>SUMPRODUCT(($A$2:$A$119="revenue")*($C$2:$C$119=6)*ABS($D$2:$D$119-$H$2:$H$119))/SUMPRODUCT(($A$2:$A$119="revenue")*($C$2:$C$119=6)*$D$2:$D$119)</f>
        <v/>
      </c>
      <c r="R8" s="26">
        <f>SUMPRODUCT(($A$2:$A$119="revenue")*($C$2:$C$119=6)*ABS($D$2:$D$119-$I$2:$I$119))/SUMPRODUCT(($A$2:$A$119="revenue")*($C$2:$C$119=6)*$D$2:$D$119)</f>
        <v/>
      </c>
      <c r="S8" s="26">
        <f>SUMPRODUCT(($A$2:$A$119="revenue")*($C$2:$C$119=6)*ABS($D$2:$D$119-$J$2:$J$119))/SUMPRODUCT(($A$2:$A$119="revenue")*($C$2:$C$119=6)*$D$2:$D$119)</f>
        <v/>
      </c>
      <c r="T8" s="35">
        <f>SUMPRODUCT(($A$2:$A$119="revenue")*($C$2:$C$119=6)*$K$2:$K$119)/O8</f>
        <v/>
      </c>
    </row>
    <row r="9">
      <c r="A9" s="8" t="inlineStr">
        <is>
          <t>revenue</t>
        </is>
      </c>
      <c r="B9" s="8" t="inlineStr">
        <is>
          <t>2024-05-01</t>
        </is>
      </c>
      <c r="C9" s="8" t="n">
        <v>2</v>
      </c>
      <c r="D9" s="33" t="n">
        <v>4918580.1886</v>
      </c>
      <c r="E9" s="33" t="n">
        <v>2832068.400341173</v>
      </c>
      <c r="F9" s="33" t="n">
        <v>1150952.749530941</v>
      </c>
      <c r="G9" s="33" t="n">
        <v>4513184.051151405</v>
      </c>
      <c r="H9" s="33" t="n">
        <v>3258341.1307</v>
      </c>
      <c r="I9" s="33" t="n">
        <v>3417953.8699</v>
      </c>
      <c r="J9" s="33" t="n">
        <v>3066145.3177</v>
      </c>
      <c r="K9" s="8">
        <f>IF(AND(D9&gt;=F9,D9&lt;=G9),1,0)</f>
        <v/>
      </c>
      <c r="M9" s="25" t="inlineStr">
        <is>
          <t>production_output</t>
        </is>
      </c>
      <c r="N9" s="25" t="n">
        <v>1</v>
      </c>
      <c r="O9" s="25">
        <f>SUMPRODUCT(($A$2:$A$119="production_output")*($C$2:$C$119=1))</f>
        <v/>
      </c>
      <c r="P9" s="26">
        <f>SUMPRODUCT(($A$2:$A$119="production_output")*($C$2:$C$119=1)*ABS($D$2:$D$119-$E$2:$E$119))/SUMPRODUCT(($A$2:$A$119="production_output")*($C$2:$C$119=1)*$D$2:$D$119)</f>
        <v/>
      </c>
      <c r="Q9" s="26">
        <f>SUMPRODUCT(($A$2:$A$119="production_output")*($C$2:$C$119=1)*ABS($D$2:$D$119-$H$2:$H$119))/SUMPRODUCT(($A$2:$A$119="production_output")*($C$2:$C$119=1)*$D$2:$D$119)</f>
        <v/>
      </c>
      <c r="R9" s="26">
        <f>SUMPRODUCT(($A$2:$A$119="production_output")*($C$2:$C$119=1)*ABS($D$2:$D$119-$I$2:$I$119))/SUMPRODUCT(($A$2:$A$119="production_output")*($C$2:$C$119=1)*$D$2:$D$119)</f>
        <v/>
      </c>
      <c r="S9" s="26">
        <f>SUMPRODUCT(($A$2:$A$119="production_output")*($C$2:$C$119=1)*ABS($D$2:$D$119-$J$2:$J$119))/SUMPRODUCT(($A$2:$A$119="production_output")*($C$2:$C$119=1)*$D$2:$D$119)</f>
        <v/>
      </c>
      <c r="T9" s="35">
        <f>SUMPRODUCT(($A$2:$A$119="production_output")*($C$2:$C$119=1)*$K$2:$K$119)/O9</f>
        <v/>
      </c>
    </row>
    <row r="10">
      <c r="A10" s="8" t="inlineStr">
        <is>
          <t>revenue</t>
        </is>
      </c>
      <c r="B10" s="8" t="inlineStr">
        <is>
          <t>2024-05-01</t>
        </is>
      </c>
      <c r="C10" s="8" t="n">
        <v>3</v>
      </c>
      <c r="D10" s="33" t="n">
        <v>3325296.0977</v>
      </c>
      <c r="E10" s="33" t="n">
        <v>2832068.400341173</v>
      </c>
      <c r="F10" s="33" t="n">
        <v>1090132.574296021</v>
      </c>
      <c r="G10" s="33" t="n">
        <v>4574004.226386325</v>
      </c>
      <c r="H10" s="33" t="n">
        <v>3258341.1307</v>
      </c>
      <c r="I10" s="33" t="n">
        <v>2175637.218</v>
      </c>
      <c r="J10" s="33" t="n">
        <v>3066145.3177</v>
      </c>
      <c r="K10" s="8">
        <f>IF(AND(D10&gt;=F10,D10&lt;=G10),1,0)</f>
        <v/>
      </c>
      <c r="M10" s="25" t="inlineStr">
        <is>
          <t>production_output</t>
        </is>
      </c>
      <c r="N10" s="25" t="n">
        <v>2</v>
      </c>
      <c r="O10" s="25">
        <f>SUMPRODUCT(($A$2:$A$119="production_output")*($C$2:$C$119=2))</f>
        <v/>
      </c>
      <c r="P10" s="26">
        <f>SUMPRODUCT(($A$2:$A$119="production_output")*($C$2:$C$119=2)*ABS($D$2:$D$119-$E$2:$E$119))/SUMPRODUCT(($A$2:$A$119="production_output")*($C$2:$C$119=2)*$D$2:$D$119)</f>
        <v/>
      </c>
      <c r="Q10" s="26">
        <f>SUMPRODUCT(($A$2:$A$119="production_output")*($C$2:$C$119=2)*ABS($D$2:$D$119-$H$2:$H$119))/SUMPRODUCT(($A$2:$A$119="production_output")*($C$2:$C$119=2)*$D$2:$D$119)</f>
        <v/>
      </c>
      <c r="R10" s="26">
        <f>SUMPRODUCT(($A$2:$A$119="production_output")*($C$2:$C$119=2)*ABS($D$2:$D$119-$I$2:$I$119))/SUMPRODUCT(($A$2:$A$119="production_output")*($C$2:$C$119=2)*$D$2:$D$119)</f>
        <v/>
      </c>
      <c r="S10" s="26">
        <f>SUMPRODUCT(($A$2:$A$119="production_output")*($C$2:$C$119=2)*ABS($D$2:$D$119-$J$2:$J$119))/SUMPRODUCT(($A$2:$A$119="production_output")*($C$2:$C$119=2)*$D$2:$D$119)</f>
        <v/>
      </c>
      <c r="T10" s="35">
        <f>SUMPRODUCT(($A$2:$A$119="production_output")*($C$2:$C$119=2)*$K$2:$K$119)/O10</f>
        <v/>
      </c>
    </row>
    <row r="11">
      <c r="A11" s="8" t="inlineStr">
        <is>
          <t>revenue</t>
        </is>
      </c>
      <c r="B11" s="8" t="inlineStr">
        <is>
          <t>2024-05-01</t>
        </is>
      </c>
      <c r="C11" s="8" t="n">
        <v>4</v>
      </c>
      <c r="D11" s="33" t="n">
        <v>4539828.9954</v>
      </c>
      <c r="E11" s="33" t="n">
        <v>2832068.400341173</v>
      </c>
      <c r="F11" s="33" t="n">
        <v>1031365.478502008</v>
      </c>
      <c r="G11" s="33" t="n">
        <v>4632771.322180338</v>
      </c>
      <c r="H11" s="33" t="n">
        <v>3258341.1307</v>
      </c>
      <c r="I11" s="33" t="n">
        <v>3454151.9405</v>
      </c>
      <c r="J11" s="33" t="n">
        <v>3066145.3177</v>
      </c>
      <c r="K11" s="8">
        <f>IF(AND(D11&gt;=F11,D11&lt;=G11),1,0)</f>
        <v/>
      </c>
      <c r="M11" s="25" t="inlineStr">
        <is>
          <t>production_output</t>
        </is>
      </c>
      <c r="N11" s="25" t="n">
        <v>3</v>
      </c>
      <c r="O11" s="25">
        <f>SUMPRODUCT(($A$2:$A$119="production_output")*($C$2:$C$119=3))</f>
        <v/>
      </c>
      <c r="P11" s="26">
        <f>SUMPRODUCT(($A$2:$A$119="production_output")*($C$2:$C$119=3)*ABS($D$2:$D$119-$E$2:$E$119))/SUMPRODUCT(($A$2:$A$119="production_output")*($C$2:$C$119=3)*$D$2:$D$119)</f>
        <v/>
      </c>
      <c r="Q11" s="26">
        <f>SUMPRODUCT(($A$2:$A$119="production_output")*($C$2:$C$119=3)*ABS($D$2:$D$119-$H$2:$H$119))/SUMPRODUCT(($A$2:$A$119="production_output")*($C$2:$C$119=3)*$D$2:$D$119)</f>
        <v/>
      </c>
      <c r="R11" s="26">
        <f>SUMPRODUCT(($A$2:$A$119="production_output")*($C$2:$C$119=3)*ABS($D$2:$D$119-$I$2:$I$119))/SUMPRODUCT(($A$2:$A$119="production_output")*($C$2:$C$119=3)*$D$2:$D$119)</f>
        <v/>
      </c>
      <c r="S11" s="26">
        <f>SUMPRODUCT(($A$2:$A$119="production_output")*($C$2:$C$119=3)*ABS($D$2:$D$119-$J$2:$J$119))/SUMPRODUCT(($A$2:$A$119="production_output")*($C$2:$C$119=3)*$D$2:$D$119)</f>
        <v/>
      </c>
      <c r="T11" s="35">
        <f>SUMPRODUCT(($A$2:$A$119="production_output")*($C$2:$C$119=3)*$K$2:$K$119)/O11</f>
        <v/>
      </c>
    </row>
    <row r="12">
      <c r="A12" s="8" t="inlineStr">
        <is>
          <t>revenue</t>
        </is>
      </c>
      <c r="B12" s="8" t="inlineStr">
        <is>
          <t>2024-05-01</t>
        </is>
      </c>
      <c r="C12" s="8" t="n">
        <v>5</v>
      </c>
      <c r="D12" s="33" t="n">
        <v>4820725.3298</v>
      </c>
      <c r="E12" s="33" t="n">
        <v>2832068.400341173</v>
      </c>
      <c r="F12" s="33" t="n">
        <v>974456.5992964543</v>
      </c>
      <c r="G12" s="33" t="n">
        <v>4689680.201385892</v>
      </c>
      <c r="H12" s="33" t="n">
        <v>3258341.1307</v>
      </c>
      <c r="I12" s="33" t="n">
        <v>2544091.1056</v>
      </c>
      <c r="J12" s="33" t="n">
        <v>3066145.3177</v>
      </c>
      <c r="K12" s="8">
        <f>IF(AND(D12&gt;=F12,D12&lt;=G12),1,0)</f>
        <v/>
      </c>
      <c r="M12" s="25" t="inlineStr">
        <is>
          <t>production_output</t>
        </is>
      </c>
      <c r="N12" s="25" t="n">
        <v>4</v>
      </c>
      <c r="O12" s="25">
        <f>SUMPRODUCT(($A$2:$A$119="production_output")*($C$2:$C$119=4))</f>
        <v/>
      </c>
      <c r="P12" s="26">
        <f>SUMPRODUCT(($A$2:$A$119="production_output")*($C$2:$C$119=4)*ABS($D$2:$D$119-$E$2:$E$119))/SUMPRODUCT(($A$2:$A$119="production_output")*($C$2:$C$119=4)*$D$2:$D$119)</f>
        <v/>
      </c>
      <c r="Q12" s="26">
        <f>SUMPRODUCT(($A$2:$A$119="production_output")*($C$2:$C$119=4)*ABS($D$2:$D$119-$H$2:$H$119))/SUMPRODUCT(($A$2:$A$119="production_output")*($C$2:$C$119=4)*$D$2:$D$119)</f>
        <v/>
      </c>
      <c r="R12" s="26">
        <f>SUMPRODUCT(($A$2:$A$119="production_output")*($C$2:$C$119=4)*ABS($D$2:$D$119-$I$2:$I$119))/SUMPRODUCT(($A$2:$A$119="production_output")*($C$2:$C$119=4)*$D$2:$D$119)</f>
        <v/>
      </c>
      <c r="S12" s="26">
        <f>SUMPRODUCT(($A$2:$A$119="production_output")*($C$2:$C$119=4)*ABS($D$2:$D$119-$J$2:$J$119))/SUMPRODUCT(($A$2:$A$119="production_output")*($C$2:$C$119=4)*$D$2:$D$119)</f>
        <v/>
      </c>
      <c r="T12" s="35">
        <f>SUMPRODUCT(($A$2:$A$119="production_output")*($C$2:$C$119=4)*$K$2:$K$119)/O12</f>
        <v/>
      </c>
    </row>
    <row r="13">
      <c r="A13" s="8" t="inlineStr">
        <is>
          <t>revenue</t>
        </is>
      </c>
      <c r="B13" s="8" t="inlineStr">
        <is>
          <t>2024-05-01</t>
        </is>
      </c>
      <c r="C13" s="8" t="n">
        <v>6</v>
      </c>
      <c r="D13" s="33" t="n">
        <v>3291238.2857</v>
      </c>
      <c r="E13" s="33" t="n">
        <v>2832068.400341173</v>
      </c>
      <c r="F13" s="33" t="n">
        <v>919240.0771398721</v>
      </c>
      <c r="G13" s="33" t="n">
        <v>4744896.723542474</v>
      </c>
      <c r="H13" s="33" t="n">
        <v>3258341.1307</v>
      </c>
      <c r="I13" s="33" t="n">
        <v>1872701.9762</v>
      </c>
      <c r="J13" s="33" t="n">
        <v>3066145.3177</v>
      </c>
      <c r="K13" s="8">
        <f>IF(AND(D13&gt;=F13,D13&lt;=G13),1,0)</f>
        <v/>
      </c>
      <c r="M13" s="25" t="inlineStr">
        <is>
          <t>production_output</t>
        </is>
      </c>
      <c r="N13" s="25" t="n">
        <v>5</v>
      </c>
      <c r="O13" s="25">
        <f>SUMPRODUCT(($A$2:$A$119="production_output")*($C$2:$C$119=5))</f>
        <v/>
      </c>
      <c r="P13" s="26">
        <f>SUMPRODUCT(($A$2:$A$119="production_output")*($C$2:$C$119=5)*ABS($D$2:$D$119-$E$2:$E$119))/SUMPRODUCT(($A$2:$A$119="production_output")*($C$2:$C$119=5)*$D$2:$D$119)</f>
        <v/>
      </c>
      <c r="Q13" s="26">
        <f>SUMPRODUCT(($A$2:$A$119="production_output")*($C$2:$C$119=5)*ABS($D$2:$D$119-$H$2:$H$119))/SUMPRODUCT(($A$2:$A$119="production_output")*($C$2:$C$119=5)*$D$2:$D$119)</f>
        <v/>
      </c>
      <c r="R13" s="26">
        <f>SUMPRODUCT(($A$2:$A$119="production_output")*($C$2:$C$119=5)*ABS($D$2:$D$119-$I$2:$I$119))/SUMPRODUCT(($A$2:$A$119="production_output")*($C$2:$C$119=5)*$D$2:$D$119)</f>
        <v/>
      </c>
      <c r="S13" s="26">
        <f>SUMPRODUCT(($A$2:$A$119="production_output")*($C$2:$C$119=5)*ABS($D$2:$D$119-$J$2:$J$119))/SUMPRODUCT(($A$2:$A$119="production_output")*($C$2:$C$119=5)*$D$2:$D$119)</f>
        <v/>
      </c>
      <c r="T13" s="35">
        <f>SUMPRODUCT(($A$2:$A$119="production_output")*($C$2:$C$119=5)*$K$2:$K$119)/O13</f>
        <v/>
      </c>
    </row>
    <row r="14">
      <c r="A14" s="8" t="inlineStr">
        <is>
          <t>revenue</t>
        </is>
      </c>
      <c r="B14" s="8" t="inlineStr">
        <is>
          <t>2024-06-01</t>
        </is>
      </c>
      <c r="C14" s="8" t="n">
        <v>1</v>
      </c>
      <c r="D14" s="33" t="n">
        <v>4918580.1886</v>
      </c>
      <c r="E14" s="33" t="n">
        <v>3535151.888139462</v>
      </c>
      <c r="F14" s="33" t="n">
        <v>1869787.871101325</v>
      </c>
      <c r="G14" s="33" t="n">
        <v>5200515.9051776</v>
      </c>
      <c r="H14" s="33" t="n">
        <v>5063798.3819</v>
      </c>
      <c r="I14" s="33" t="n">
        <v>3417953.8699</v>
      </c>
      <c r="J14" s="33" t="n">
        <v>3618398.974466667</v>
      </c>
      <c r="K14" s="8">
        <f>IF(AND(D14&gt;=F14,D14&lt;=G14),1,0)</f>
        <v/>
      </c>
      <c r="M14" s="25" t="inlineStr">
        <is>
          <t>production_output</t>
        </is>
      </c>
      <c r="N14" s="25" t="n">
        <v>6</v>
      </c>
      <c r="O14" s="25">
        <f>SUMPRODUCT(($A$2:$A$119="production_output")*($C$2:$C$119=6))</f>
        <v/>
      </c>
      <c r="P14" s="26">
        <f>SUMPRODUCT(($A$2:$A$119="production_output")*($C$2:$C$119=6)*ABS($D$2:$D$119-$E$2:$E$119))/SUMPRODUCT(($A$2:$A$119="production_output")*($C$2:$C$119=6)*$D$2:$D$119)</f>
        <v/>
      </c>
      <c r="Q14" s="26">
        <f>SUMPRODUCT(($A$2:$A$119="production_output")*($C$2:$C$119=6)*ABS($D$2:$D$119-$H$2:$H$119))/SUMPRODUCT(($A$2:$A$119="production_output")*($C$2:$C$119=6)*$D$2:$D$119)</f>
        <v/>
      </c>
      <c r="R14" s="26">
        <f>SUMPRODUCT(($A$2:$A$119="production_output")*($C$2:$C$119=6)*ABS($D$2:$D$119-$I$2:$I$119))/SUMPRODUCT(($A$2:$A$119="production_output")*($C$2:$C$119=6)*$D$2:$D$119)</f>
        <v/>
      </c>
      <c r="S14" s="26">
        <f>SUMPRODUCT(($A$2:$A$119="production_output")*($C$2:$C$119=6)*ABS($D$2:$D$119-$J$2:$J$119))/SUMPRODUCT(($A$2:$A$119="production_output")*($C$2:$C$119=6)*$D$2:$D$119)</f>
        <v/>
      </c>
      <c r="T14" s="35">
        <f>SUMPRODUCT(($A$2:$A$119="production_output")*($C$2:$C$119=6)*$K$2:$K$119)/O14</f>
        <v/>
      </c>
    </row>
    <row r="15">
      <c r="A15" s="8" t="inlineStr">
        <is>
          <t>revenue</t>
        </is>
      </c>
      <c r="B15" s="8" t="inlineStr">
        <is>
          <t>2024-06-01</t>
        </is>
      </c>
      <c r="C15" s="8" t="n">
        <v>2</v>
      </c>
      <c r="D15" s="33" t="n">
        <v>3325296.0977</v>
      </c>
      <c r="E15" s="33" t="n">
        <v>3615391.181780503</v>
      </c>
      <c r="F15" s="33" t="n">
        <v>1949997.188459843</v>
      </c>
      <c r="G15" s="33" t="n">
        <v>5280785.175101163</v>
      </c>
      <c r="H15" s="33" t="n">
        <v>5063798.3819</v>
      </c>
      <c r="I15" s="33" t="n">
        <v>2175637.218</v>
      </c>
      <c r="J15" s="33" t="n">
        <v>3618398.974466667</v>
      </c>
      <c r="K15" s="8">
        <f>IF(AND(D15&gt;=F15,D15&lt;=G15),1,0)</f>
        <v/>
      </c>
    </row>
    <row r="16">
      <c r="A16" s="8" t="inlineStr">
        <is>
          <t>revenue</t>
        </is>
      </c>
      <c r="B16" s="8" t="inlineStr">
        <is>
          <t>2024-06-01</t>
        </is>
      </c>
      <c r="C16" s="8" t="n">
        <v>3</v>
      </c>
      <c r="D16" s="33" t="n">
        <v>4539828.9954</v>
      </c>
      <c r="E16" s="33" t="n">
        <v>3695630.475421543</v>
      </c>
      <c r="F16" s="33" t="n">
        <v>2030183.192264155</v>
      </c>
      <c r="G16" s="33" t="n">
        <v>5361077.758578932</v>
      </c>
      <c r="H16" s="33" t="n">
        <v>5063798.3819</v>
      </c>
      <c r="I16" s="33" t="n">
        <v>3454151.9405</v>
      </c>
      <c r="J16" s="33" t="n">
        <v>3618398.974466667</v>
      </c>
      <c r="K16" s="8">
        <f>IF(AND(D16&gt;=F16,D16&lt;=G16),1,0)</f>
        <v/>
      </c>
    </row>
    <row r="17" ht="20" customHeight="1">
      <c r="A17" s="8" t="inlineStr">
        <is>
          <t>revenue</t>
        </is>
      </c>
      <c r="B17" s="8" t="inlineStr">
        <is>
          <t>2024-06-01</t>
        </is>
      </c>
      <c r="C17" s="8" t="n">
        <v>4</v>
      </c>
      <c r="D17" s="33" t="n">
        <v>4820725.3298</v>
      </c>
      <c r="E17" s="33" t="n">
        <v>3775869.769062584</v>
      </c>
      <c r="F17" s="33" t="n">
        <v>2110339.22394873</v>
      </c>
      <c r="G17" s="33" t="n">
        <v>5441400.314176437</v>
      </c>
      <c r="H17" s="33" t="n">
        <v>5063798.3819</v>
      </c>
      <c r="I17" s="33" t="n">
        <v>2544091.1056</v>
      </c>
      <c r="J17" s="33"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3" t="n">
        <v>3291238.2857</v>
      </c>
      <c r="E18" s="33" t="n">
        <v>3856109.062703624</v>
      </c>
      <c r="F18" s="33" t="n">
        <v>2190458.627684385</v>
      </c>
      <c r="G18" s="33" t="n">
        <v>5521759.497722864</v>
      </c>
      <c r="H18" s="33" t="n">
        <v>5063798.3819</v>
      </c>
      <c r="I18" s="33" t="n">
        <v>1872701.9762</v>
      </c>
      <c r="J18" s="33" t="n">
        <v>3618398.974466667</v>
      </c>
      <c r="K18" s="8">
        <f>IF(AND(D18&gt;=F18,D18&lt;=G18),1,0)</f>
        <v/>
      </c>
      <c r="M18" s="21" t="inlineStr">
        <is>
          <t>Backtest là gì</t>
        </is>
      </c>
      <c r="N18" s="23" t="n"/>
      <c r="O18" s="22" t="inlineStr">
        <is>
          <t>Lùi về quá khứ giả vờ chưa biết tương lai, dự báo, rồi so với số thật đã ghi nhận. Cho biết dự báo sai bao nhiêu nếu dùng thật.</t>
        </is>
      </c>
      <c r="P18" s="23" t="n"/>
      <c r="Q18" s="23" t="n"/>
      <c r="R18" s="23" t="n"/>
      <c r="S18" s="23" t="n"/>
      <c r="T18" s="23" t="n"/>
    </row>
    <row r="19" ht="32" customHeight="1">
      <c r="A19" s="8" t="inlineStr">
        <is>
          <t>revenue</t>
        </is>
      </c>
      <c r="B19" s="8" t="inlineStr">
        <is>
          <t>2024-06-01</t>
        </is>
      </c>
      <c r="C19" s="8" t="n">
        <v>6</v>
      </c>
      <c r="D19" s="33" t="n">
        <v>4082853.5757</v>
      </c>
      <c r="E19" s="33" t="n">
        <v>3936348.356344665</v>
      </c>
      <c r="F19" s="33" t="n">
        <v>2270534.751708061</v>
      </c>
      <c r="G19" s="33" t="n">
        <v>5602161.960981268</v>
      </c>
      <c r="H19" s="33" t="n">
        <v>5063798.3819</v>
      </c>
      <c r="I19" s="33" t="n">
        <v>2829404.8189</v>
      </c>
      <c r="J19" s="33" t="n">
        <v>3618398.974466667</v>
      </c>
      <c r="K19" s="8">
        <f>IF(AND(D19&gt;=F19,D19&lt;=G19),1,0)</f>
        <v/>
      </c>
      <c r="M19" s="21" t="inlineStr">
        <is>
          <t>Gốc dự báo</t>
        </is>
      </c>
      <c r="N19" s="23" t="n"/>
      <c r="O19" s="22" t="inlineStr">
        <is>
          <t>Tháng cuối cùng của phần lịch sử được dùng để dự báo (mỗi gốc cần ít nhất 24 tháng lịch sử).</t>
        </is>
      </c>
      <c r="P19" s="23" t="n"/>
      <c r="Q19" s="23" t="n"/>
      <c r="R19" s="23" t="n"/>
      <c r="S19" s="23" t="n"/>
      <c r="T19" s="23" t="n"/>
    </row>
    <row r="20" ht="18" customHeight="1">
      <c r="A20" s="8" t="inlineStr">
        <is>
          <t>revenue</t>
        </is>
      </c>
      <c r="B20" s="8" t="inlineStr">
        <is>
          <t>2024-07-01</t>
        </is>
      </c>
      <c r="C20" s="8" t="n">
        <v>1</v>
      </c>
      <c r="D20" s="33" t="n">
        <v>3325296.0977</v>
      </c>
      <c r="E20" s="33" t="n">
        <v>3623691.751583266</v>
      </c>
      <c r="F20" s="33" t="n">
        <v>1896973.223684012</v>
      </c>
      <c r="G20" s="33" t="n">
        <v>5350410.27948252</v>
      </c>
      <c r="H20" s="33" t="n">
        <v>4918580.1886</v>
      </c>
      <c r="I20" s="33" t="n">
        <v>2175637.218</v>
      </c>
      <c r="J20" s="33" t="n">
        <v>4413573.233733334</v>
      </c>
      <c r="K20" s="8">
        <f>IF(AND(D20&gt;=F20,D20&lt;=G20),1,0)</f>
        <v/>
      </c>
      <c r="M20" s="21" t="inlineStr">
        <is>
          <t>Chân trời</t>
        </is>
      </c>
      <c r="N20" s="23" t="n"/>
      <c r="O20" s="22" t="inlineStr">
        <is>
          <t>Dự báo cho tháng thứ mấy sau gốc: 1 là tháng kế tiếp, 6 là tháng thứ sáu.</t>
        </is>
      </c>
      <c r="P20" s="23" t="n"/>
      <c r="Q20" s="23" t="n"/>
      <c r="R20" s="23" t="n"/>
      <c r="S20" s="23" t="n"/>
      <c r="T20" s="23" t="n"/>
    </row>
    <row r="21" ht="32" customHeight="1">
      <c r="A21" s="8" t="inlineStr">
        <is>
          <t>revenue</t>
        </is>
      </c>
      <c r="B21" s="8" t="inlineStr">
        <is>
          <t>2024-07-01</t>
        </is>
      </c>
      <c r="C21" s="8" t="n">
        <v>2</v>
      </c>
      <c r="D21" s="33" t="n">
        <v>4539828.9954</v>
      </c>
      <c r="E21" s="33" t="n">
        <v>3706697.901825228</v>
      </c>
      <c r="F21" s="33" t="n">
        <v>1979948.293272195</v>
      </c>
      <c r="G21" s="33" t="n">
        <v>5433447.51037826</v>
      </c>
      <c r="H21" s="33" t="n">
        <v>4918580.1886</v>
      </c>
      <c r="I21" s="33" t="n">
        <v>3454151.9405</v>
      </c>
      <c r="J21" s="33" t="n">
        <v>4413573.233733334</v>
      </c>
      <c r="K21" s="8">
        <f>IF(AND(D21&gt;=F21,D21&lt;=G21),1,0)</f>
        <v/>
      </c>
      <c r="M21" s="21" t="inlineStr">
        <is>
          <t>ETS</t>
        </is>
      </c>
      <c r="N21" s="23" t="n"/>
      <c r="O21" s="22" t="inlineStr">
        <is>
          <t>Phương pháp dự báo của hệ thống (làm trơn hàm mũ), kèm cận dưới và cận trên của khoảng tin cậy 95%.</t>
        </is>
      </c>
      <c r="P21" s="23" t="n"/>
      <c r="Q21" s="23" t="n"/>
      <c r="R21" s="23" t="n"/>
      <c r="S21" s="23" t="n"/>
      <c r="T21" s="23" t="n"/>
    </row>
    <row r="22" ht="18" customHeight="1">
      <c r="A22" s="8" t="inlineStr">
        <is>
          <t>revenue</t>
        </is>
      </c>
      <c r="B22" s="8" t="inlineStr">
        <is>
          <t>2024-07-01</t>
        </is>
      </c>
      <c r="C22" s="8" t="n">
        <v>3</v>
      </c>
      <c r="D22" s="33" t="n">
        <v>4820725.3298</v>
      </c>
      <c r="E22" s="33" t="n">
        <v>3789704.052067189</v>
      </c>
      <c r="F22" s="33" t="n">
        <v>2062899.190399831</v>
      </c>
      <c r="G22" s="33" t="n">
        <v>5516508.913734548</v>
      </c>
      <c r="H22" s="33" t="n">
        <v>4918580.1886</v>
      </c>
      <c r="I22" s="33" t="n">
        <v>2544091.1056</v>
      </c>
      <c r="J22" s="33" t="n">
        <v>4413573.233733334</v>
      </c>
      <c r="K22" s="8">
        <f>IF(AND(D22&gt;=F22,D22&lt;=G22),1,0)</f>
        <v/>
      </c>
      <c r="M22" s="21" t="inlineStr">
        <is>
          <t>Naive</t>
        </is>
      </c>
      <c r="N22" s="23" t="n"/>
      <c r="O22" s="22" t="inlineStr">
        <is>
          <t>Phương pháp đơn giản: dự báo bằng đúng giá trị của tháng gần nhất.</t>
        </is>
      </c>
      <c r="P22" s="23" t="n"/>
      <c r="Q22" s="23" t="n"/>
      <c r="R22" s="23" t="n"/>
      <c r="S22" s="23" t="n"/>
      <c r="T22" s="23" t="n"/>
    </row>
    <row r="23" ht="18" customHeight="1">
      <c r="A23" s="8" t="inlineStr">
        <is>
          <t>revenue</t>
        </is>
      </c>
      <c r="B23" s="8" t="inlineStr">
        <is>
          <t>2024-07-01</t>
        </is>
      </c>
      <c r="C23" s="8" t="n">
        <v>4</v>
      </c>
      <c r="D23" s="33" t="n">
        <v>3291238.2857</v>
      </c>
      <c r="E23" s="33" t="n">
        <v>3872710.202309151</v>
      </c>
      <c r="F23" s="33" t="n">
        <v>2145819.011189837</v>
      </c>
      <c r="G23" s="33" t="n">
        <v>5599601.393428465</v>
      </c>
      <c r="H23" s="33" t="n">
        <v>4918580.1886</v>
      </c>
      <c r="I23" s="33" t="n">
        <v>1872701.9762</v>
      </c>
      <c r="J23" s="33" t="n">
        <v>4413573.233733334</v>
      </c>
      <c r="K23" s="8">
        <f>IF(AND(D23&gt;=F23,D23&lt;=G23),1,0)</f>
        <v/>
      </c>
      <c r="M23" s="21" t="inlineStr">
        <is>
          <t>Seasonal naive</t>
        </is>
      </c>
      <c r="N23" s="23" t="n"/>
      <c r="O23" s="22" t="inlineStr">
        <is>
          <t>Dự báo bằng giá trị của cùng tháng năm trước.</t>
        </is>
      </c>
      <c r="P23" s="23" t="n"/>
      <c r="Q23" s="23" t="n"/>
      <c r="R23" s="23" t="n"/>
      <c r="S23" s="23" t="n"/>
      <c r="T23" s="23" t="n"/>
    </row>
    <row r="24" ht="18" customHeight="1">
      <c r="A24" s="8" t="inlineStr">
        <is>
          <t>revenue</t>
        </is>
      </c>
      <c r="B24" s="8" t="inlineStr">
        <is>
          <t>2024-07-01</t>
        </is>
      </c>
      <c r="C24" s="8" t="n">
        <v>5</v>
      </c>
      <c r="D24" s="33" t="n">
        <v>4082853.5757</v>
      </c>
      <c r="E24" s="33" t="n">
        <v>3955716.352551113</v>
      </c>
      <c r="F24" s="33" t="n">
        <v>2228700.854602288</v>
      </c>
      <c r="G24" s="33" t="n">
        <v>5682731.850499937</v>
      </c>
      <c r="H24" s="33" t="n">
        <v>4918580.1886</v>
      </c>
      <c r="I24" s="33" t="n">
        <v>2829404.8189</v>
      </c>
      <c r="J24" s="33" t="n">
        <v>4413573.233733334</v>
      </c>
      <c r="K24" s="8">
        <f>IF(AND(D24&gt;=F24,D24&lt;=G24),1,0)</f>
        <v/>
      </c>
      <c r="M24" s="21" t="inlineStr">
        <is>
          <t>Trung bình 3 tháng</t>
        </is>
      </c>
      <c r="N24" s="23" t="n"/>
      <c r="O24" s="22" t="inlineStr">
        <is>
          <t>Dự báo bằng trung bình của 3 tháng gần nhất.</t>
        </is>
      </c>
      <c r="P24" s="23" t="n"/>
      <c r="Q24" s="23" t="n"/>
      <c r="R24" s="23" t="n"/>
      <c r="S24" s="23" t="n"/>
      <c r="T24" s="23" t="n"/>
    </row>
    <row r="25" ht="46" customHeight="1">
      <c r="A25" s="8" t="inlineStr">
        <is>
          <t>revenue</t>
        </is>
      </c>
      <c r="B25" s="8" t="inlineStr">
        <is>
          <t>2024-07-01</t>
        </is>
      </c>
      <c r="C25" s="8" t="n">
        <v>6</v>
      </c>
      <c r="D25" s="33" t="n">
        <v>4276427.7214</v>
      </c>
      <c r="E25" s="33" t="n">
        <v>4038722.502793075</v>
      </c>
      <c r="F25" s="33" t="n">
        <v>2311537.823813191</v>
      </c>
      <c r="G25" s="33" t="n">
        <v>5765907.181772958</v>
      </c>
      <c r="H25" s="33" t="n">
        <v>4918580.1886</v>
      </c>
      <c r="I25" s="33" t="n">
        <v>2087872.4623</v>
      </c>
      <c r="J25" s="33" t="n">
        <v>4413573.233733334</v>
      </c>
      <c r="K25" s="8">
        <f>IF(AND(D25&gt;=F25,D25&lt;=G25),1,0)</f>
        <v/>
      </c>
      <c r="M25" s="21" t="inlineStr">
        <is>
          <t>WAPE</t>
        </is>
      </c>
      <c r="N25" s="23"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23" t="n"/>
      <c r="Q25" s="23" t="n"/>
      <c r="R25" s="23" t="n"/>
      <c r="S25" s="23" t="n"/>
      <c r="T25" s="23" t="n"/>
    </row>
    <row r="26" ht="32" customHeight="1">
      <c r="A26" s="8" t="inlineStr">
        <is>
          <t>revenue</t>
        </is>
      </c>
      <c r="B26" s="8" t="inlineStr">
        <is>
          <t>2024-08-01</t>
        </is>
      </c>
      <c r="C26" s="8" t="n">
        <v>1</v>
      </c>
      <c r="D26" s="33" t="n">
        <v>4539828.9954</v>
      </c>
      <c r="E26" s="33" t="n">
        <v>3704907.527901928</v>
      </c>
      <c r="F26" s="33" t="n">
        <v>2011746.159977129</v>
      </c>
      <c r="G26" s="33" t="n">
        <v>5398068.895826728</v>
      </c>
      <c r="H26" s="33" t="n">
        <v>3325296.0977</v>
      </c>
      <c r="I26" s="33" t="n">
        <v>3454151.9405</v>
      </c>
      <c r="J26" s="33" t="n">
        <v>4435891.556066667</v>
      </c>
      <c r="K26" s="8">
        <f>IF(AND(D26&gt;=F26,D26&lt;=G26),1,0)</f>
        <v/>
      </c>
      <c r="M26" s="21" t="inlineStr">
        <is>
          <t>Phủ khoảng 95%</t>
        </is>
      </c>
      <c r="N26" s="23" t="n"/>
      <c r="O26" s="22" t="inlineStr">
        <is>
          <t>Tỷ lệ số thật nằm trong khoảng tin cậy 95% mà hệ thống đưa ra. Nếu khoảng chuẩn thì khoảng 95%; thấp hơn nghĩa là khoảng đưa ra hẹp hơn thực tế.</t>
        </is>
      </c>
      <c r="P26" s="23" t="n"/>
      <c r="Q26" s="23" t="n"/>
      <c r="R26" s="23" t="n"/>
      <c r="S26" s="23" t="n"/>
      <c r="T26" s="23" t="n"/>
    </row>
    <row r="27" ht="18" customHeight="1">
      <c r="A27" s="8" t="inlineStr">
        <is>
          <t>revenue</t>
        </is>
      </c>
      <c r="B27" s="8" t="inlineStr">
        <is>
          <t>2024-08-01</t>
        </is>
      </c>
      <c r="C27" s="8" t="n">
        <v>2</v>
      </c>
      <c r="D27" s="33" t="n">
        <v>4820725.3298</v>
      </c>
      <c r="E27" s="33" t="n">
        <v>3787316.886836124</v>
      </c>
      <c r="F27" s="33" t="n">
        <v>2094125.042280989</v>
      </c>
      <c r="G27" s="33" t="n">
        <v>5480508.731391259</v>
      </c>
      <c r="H27" s="33" t="n">
        <v>3325296.0977</v>
      </c>
      <c r="I27" s="33" t="n">
        <v>2544091.1056</v>
      </c>
      <c r="J27" s="33" t="n">
        <v>4435891.556066667</v>
      </c>
      <c r="K27" s="8">
        <f>IF(AND(D27&gt;=F27,D27&lt;=G27),1,0)</f>
        <v/>
      </c>
      <c r="M27" s="21" t="inlineStr">
        <is>
          <t>Số mẫu</t>
        </is>
      </c>
      <c r="N27" s="23" t="n"/>
      <c r="O27" s="22" t="inlineStr">
        <is>
          <t>Số cặp (gốc, chân trời) dùng để tính. Số mẫu nhỏ thì kết luận kém chắc chắn.</t>
        </is>
      </c>
      <c r="P27" s="23" t="n"/>
      <c r="Q27" s="23" t="n"/>
      <c r="R27" s="23" t="n"/>
      <c r="S27" s="23" t="n"/>
      <c r="T27" s="23" t="n"/>
    </row>
    <row r="28" ht="32" customHeight="1">
      <c r="A28" s="8" t="inlineStr">
        <is>
          <t>revenue</t>
        </is>
      </c>
      <c r="B28" s="8" t="inlineStr">
        <is>
          <t>2024-08-01</t>
        </is>
      </c>
      <c r="C28" s="8" t="n">
        <v>3</v>
      </c>
      <c r="D28" s="33" t="n">
        <v>3291238.2857</v>
      </c>
      <c r="E28" s="33" t="n">
        <v>3869726.245770318</v>
      </c>
      <c r="F28" s="33" t="n">
        <v>2176480.221893469</v>
      </c>
      <c r="G28" s="33" t="n">
        <v>5562972.269647168</v>
      </c>
      <c r="H28" s="33" t="n">
        <v>3325296.0977</v>
      </c>
      <c r="I28" s="33" t="n">
        <v>1872701.9762</v>
      </c>
      <c r="J28" s="33" t="n">
        <v>4435891.556066667</v>
      </c>
      <c r="K28" s="8">
        <f>IF(AND(D28&gt;=F28,D28&lt;=G28),1,0)</f>
        <v/>
      </c>
      <c r="M28" s="21" t="inlineStr">
        <is>
          <t>Cách kết luận</t>
        </is>
      </c>
      <c r="N28" s="23" t="n"/>
      <c r="O28" s="22" t="inlineStr">
        <is>
          <t>Nếu WAPE của ETS xấp xỉ các phương pháp đơn giản thì ETS không hơn gì cách đơn giản. Dữ liệu này mô phỏng và ngắn nên chỉ để tham khảo.</t>
        </is>
      </c>
      <c r="P28" s="23" t="n"/>
      <c r="Q28" s="23" t="n"/>
      <c r="R28" s="23" t="n"/>
      <c r="S28" s="23" t="n"/>
      <c r="T28" s="23" t="n"/>
    </row>
    <row r="29">
      <c r="A29" s="8" t="inlineStr">
        <is>
          <t>revenue</t>
        </is>
      </c>
      <c r="B29" s="8" t="inlineStr">
        <is>
          <t>2024-08-01</t>
        </is>
      </c>
      <c r="C29" s="8" t="n">
        <v>4</v>
      </c>
      <c r="D29" s="33" t="n">
        <v>4082853.5757</v>
      </c>
      <c r="E29" s="33" t="n">
        <v>3952135.604704514</v>
      </c>
      <c r="F29" s="33" t="n">
        <v>2258804.929107882</v>
      </c>
      <c r="G29" s="33" t="n">
        <v>5645466.280301145</v>
      </c>
      <c r="H29" s="33" t="n">
        <v>3325296.0977</v>
      </c>
      <c r="I29" s="33" t="n">
        <v>2829404.8189</v>
      </c>
      <c r="J29" s="33" t="n">
        <v>4435891.556066667</v>
      </c>
      <c r="K29" s="8">
        <f>IF(AND(D29&gt;=F29,D29&lt;=G29),1,0)</f>
        <v/>
      </c>
    </row>
    <row r="30" ht="48" customHeight="1">
      <c r="A30" s="8" t="inlineStr">
        <is>
          <t>revenue</t>
        </is>
      </c>
      <c r="B30" s="8" t="inlineStr">
        <is>
          <t>2024-08-01</t>
        </is>
      </c>
      <c r="C30" s="8" t="n">
        <v>5</v>
      </c>
      <c r="D30" s="33" t="n">
        <v>4276427.7214</v>
      </c>
      <c r="E30" s="33" t="n">
        <v>4034544.963638709</v>
      </c>
      <c r="F30" s="33" t="n">
        <v>2341092.396999562</v>
      </c>
      <c r="G30" s="33" t="n">
        <v>5727997.530277856</v>
      </c>
      <c r="H30" s="33" t="n">
        <v>3325296.0977</v>
      </c>
      <c r="I30" s="33" t="n">
        <v>2087872.4623</v>
      </c>
      <c r="J30" s="33"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3" t="n">
        <v>3565879.3233</v>
      </c>
      <c r="E31" s="33" t="n">
        <v>4116954.322572904</v>
      </c>
      <c r="F31" s="33" t="n">
        <v>2423335.862777839</v>
      </c>
      <c r="G31" s="33" t="n">
        <v>5810572.782367969</v>
      </c>
      <c r="H31" s="33" t="n">
        <v>3325296.0977</v>
      </c>
      <c r="I31" s="33" t="n">
        <v>2343260.2335</v>
      </c>
      <c r="J31" s="33"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3" t="n">
        <v>4820725.3298</v>
      </c>
      <c r="E32" s="33" t="n">
        <v>3792326.415641112</v>
      </c>
      <c r="F32" s="33" t="n">
        <v>2101491.414847592</v>
      </c>
      <c r="G32" s="33" t="n">
        <v>5483161.416434632</v>
      </c>
      <c r="H32" s="33" t="n">
        <v>4539828.9954</v>
      </c>
      <c r="I32" s="33" t="n">
        <v>2544091.1056</v>
      </c>
      <c r="J32" s="33"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3" t="n">
        <v>3291238.2857</v>
      </c>
      <c r="E33" s="33" t="n">
        <v>3876405.617510303</v>
      </c>
      <c r="F33" s="33" t="n">
        <v>2185540.18196068</v>
      </c>
      <c r="G33" s="33" t="n">
        <v>5567271.053059927</v>
      </c>
      <c r="H33" s="33" t="n">
        <v>4539828.9954</v>
      </c>
      <c r="I33" s="33" t="n">
        <v>1872701.9762</v>
      </c>
      <c r="J33" s="33"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3" t="n">
        <v>4082853.5757</v>
      </c>
      <c r="E34" s="33" t="n">
        <v>3960484.819379495</v>
      </c>
      <c r="F34" s="33" t="n">
        <v>2269565.278949373</v>
      </c>
      <c r="G34" s="33" t="n">
        <v>5651404.359809616</v>
      </c>
      <c r="H34" s="33" t="n">
        <v>4539828.9954</v>
      </c>
      <c r="I34" s="33" t="n">
        <v>2829404.8189</v>
      </c>
      <c r="J34" s="33" t="n">
        <v>4261235.0939</v>
      </c>
      <c r="K34" s="8">
        <f>IF(AND(D34&gt;=F34,D34&lt;=G34),1,0)</f>
        <v/>
      </c>
    </row>
    <row r="35">
      <c r="A35" s="8" t="inlineStr">
        <is>
          <t>revenue</t>
        </is>
      </c>
      <c r="B35" s="8" t="inlineStr">
        <is>
          <t>2024-09-01</t>
        </is>
      </c>
      <c r="C35" s="8" t="n">
        <v>4</v>
      </c>
      <c r="D35" s="33" t="n">
        <v>4276427.7214</v>
      </c>
      <c r="E35" s="33" t="n">
        <v>4044564.021248686</v>
      </c>
      <c r="F35" s="33" t="n">
        <v>2353559.945408416</v>
      </c>
      <c r="G35" s="33" t="n">
        <v>5735568.097088955</v>
      </c>
      <c r="H35" s="33" t="n">
        <v>4539828.9954</v>
      </c>
      <c r="I35" s="33" t="n">
        <v>2087872.4623</v>
      </c>
      <c r="J35" s="33" t="n">
        <v>4261235.0939</v>
      </c>
      <c r="K35" s="8">
        <f>IF(AND(D35&gt;=F35,D35&lt;=G35),1,0)</f>
        <v/>
      </c>
    </row>
    <row r="36">
      <c r="A36" s="8" t="inlineStr">
        <is>
          <t>revenue</t>
        </is>
      </c>
      <c r="B36" s="8" t="inlineStr">
        <is>
          <t>2024-09-01</t>
        </is>
      </c>
      <c r="C36" s="8" t="n">
        <v>5</v>
      </c>
      <c r="D36" s="33" t="n">
        <v>3565879.3233</v>
      </c>
      <c r="E36" s="33" t="n">
        <v>4128643.223117877</v>
      </c>
      <c r="F36" s="33" t="n">
        <v>2437517.42371075</v>
      </c>
      <c r="G36" s="33" t="n">
        <v>5819769.022525003</v>
      </c>
      <c r="H36" s="33" t="n">
        <v>4539828.9954</v>
      </c>
      <c r="I36" s="33" t="n">
        <v>2343260.2335</v>
      </c>
      <c r="J36" s="33" t="n">
        <v>4261235.0939</v>
      </c>
      <c r="K36" s="8">
        <f>IF(AND(D36&gt;=F36,D36&lt;=G36),1,0)</f>
        <v/>
      </c>
    </row>
    <row r="37">
      <c r="A37" s="8" t="inlineStr">
        <is>
          <t>revenue</t>
        </is>
      </c>
      <c r="B37" s="8" t="inlineStr">
        <is>
          <t>2024-09-01</t>
        </is>
      </c>
      <c r="C37" s="8" t="n">
        <v>6</v>
      </c>
      <c r="D37" s="33" t="n">
        <v>4987901.5343</v>
      </c>
      <c r="E37" s="33" t="n">
        <v>4212722.424987068</v>
      </c>
      <c r="F37" s="33" t="n">
        <v>2521430.960357635</v>
      </c>
      <c r="G37" s="33" t="n">
        <v>5904013.889616502</v>
      </c>
      <c r="H37" s="33" t="n">
        <v>4539828.9954</v>
      </c>
      <c r="I37" s="33" t="n">
        <v>3407037.4116</v>
      </c>
      <c r="J37" s="33" t="n">
        <v>4261235.0939</v>
      </c>
      <c r="K37" s="8">
        <f>IF(AND(D37&gt;=F37,D37&lt;=G37),1,0)</f>
        <v/>
      </c>
    </row>
    <row r="38">
      <c r="A38" s="8" t="inlineStr">
        <is>
          <t>revenue</t>
        </is>
      </c>
      <c r="B38" s="8" t="inlineStr">
        <is>
          <t>2024-10-01</t>
        </is>
      </c>
      <c r="C38" s="8" t="n">
        <v>1</v>
      </c>
      <c r="D38" s="33" t="n">
        <v>3291238.2857</v>
      </c>
      <c r="E38" s="33" t="n">
        <v>3940049.86207196</v>
      </c>
      <c r="F38" s="33" t="n">
        <v>2237465.023993318</v>
      </c>
      <c r="G38" s="33" t="n">
        <v>5642634.700150602</v>
      </c>
      <c r="H38" s="33" t="n">
        <v>4820725.3298</v>
      </c>
      <c r="I38" s="33" t="n">
        <v>1872701.9762</v>
      </c>
      <c r="J38" s="33" t="n">
        <v>4228616.807633334</v>
      </c>
      <c r="K38" s="8">
        <f>IF(AND(D38&gt;=F38,D38&lt;=G38),1,0)</f>
        <v/>
      </c>
    </row>
    <row r="39">
      <c r="A39" s="8" t="inlineStr">
        <is>
          <t>revenue</t>
        </is>
      </c>
      <c r="B39" s="8" t="inlineStr">
        <is>
          <t>2024-10-01</t>
        </is>
      </c>
      <c r="C39" s="8" t="n">
        <v>2</v>
      </c>
      <c r="D39" s="33" t="n">
        <v>4082853.5757</v>
      </c>
      <c r="E39" s="33" t="n">
        <v>4032042.992910975</v>
      </c>
      <c r="F39" s="33" t="n">
        <v>2329373.027718554</v>
      </c>
      <c r="G39" s="33" t="n">
        <v>5734712.958103396</v>
      </c>
      <c r="H39" s="33" t="n">
        <v>4820725.3298</v>
      </c>
      <c r="I39" s="33" t="n">
        <v>2829404.8189</v>
      </c>
      <c r="J39" s="33" t="n">
        <v>4228616.807633334</v>
      </c>
      <c r="K39" s="8">
        <f>IF(AND(D39&gt;=F39,D39&lt;=G39),1,0)</f>
        <v/>
      </c>
    </row>
    <row r="40">
      <c r="A40" s="8" t="inlineStr">
        <is>
          <t>revenue</t>
        </is>
      </c>
      <c r="B40" s="8" t="inlineStr">
        <is>
          <t>2024-10-01</t>
        </is>
      </c>
      <c r="C40" s="8" t="n">
        <v>3</v>
      </c>
      <c r="D40" s="33" t="n">
        <v>4276427.7214</v>
      </c>
      <c r="E40" s="33" t="n">
        <v>4124036.12374999</v>
      </c>
      <c r="F40" s="33" t="n">
        <v>2421199.321759262</v>
      </c>
      <c r="G40" s="33" t="n">
        <v>5826872.925740718</v>
      </c>
      <c r="H40" s="33" t="n">
        <v>4820725.3298</v>
      </c>
      <c r="I40" s="33" t="n">
        <v>2087872.4623</v>
      </c>
      <c r="J40" s="33" t="n">
        <v>4228616.807633334</v>
      </c>
      <c r="K40" s="8">
        <f>IF(AND(D40&gt;=F40,D40&lt;=G40),1,0)</f>
        <v/>
      </c>
    </row>
    <row r="41">
      <c r="A41" s="8" t="inlineStr">
        <is>
          <t>revenue</t>
        </is>
      </c>
      <c r="B41" s="8" t="inlineStr">
        <is>
          <t>2024-10-01</t>
        </is>
      </c>
      <c r="C41" s="8" t="n">
        <v>4</v>
      </c>
      <c r="D41" s="33" t="n">
        <v>3565879.3233</v>
      </c>
      <c r="E41" s="33" t="n">
        <v>4216029.254589005</v>
      </c>
      <c r="F41" s="33" t="n">
        <v>2512916.696994409</v>
      </c>
      <c r="G41" s="33" t="n">
        <v>5919141.812183602</v>
      </c>
      <c r="H41" s="33" t="n">
        <v>4820725.3298</v>
      </c>
      <c r="I41" s="33" t="n">
        <v>2343260.2335</v>
      </c>
      <c r="J41" s="33" t="n">
        <v>4228616.807633334</v>
      </c>
      <c r="K41" s="8">
        <f>IF(AND(D41&gt;=F41,D41&lt;=G41),1,0)</f>
        <v/>
      </c>
    </row>
    <row r="42">
      <c r="A42" s="8" t="inlineStr">
        <is>
          <t>revenue</t>
        </is>
      </c>
      <c r="B42" s="8" t="inlineStr">
        <is>
          <t>2024-10-01</t>
        </is>
      </c>
      <c r="C42" s="8" t="n">
        <v>5</v>
      </c>
      <c r="D42" s="33" t="n">
        <v>4987901.5343</v>
      </c>
      <c r="E42" s="33" t="n">
        <v>4308022.38542802</v>
      </c>
      <c r="F42" s="33" t="n">
        <v>2604497.979767878</v>
      </c>
      <c r="G42" s="33" t="n">
        <v>6011546.791088162</v>
      </c>
      <c r="H42" s="33" t="n">
        <v>4820725.3298</v>
      </c>
      <c r="I42" s="33" t="n">
        <v>3407037.4116</v>
      </c>
      <c r="J42" s="33" t="n">
        <v>4228616.807633334</v>
      </c>
      <c r="K42" s="8">
        <f>IF(AND(D42&gt;=F42,D42&lt;=G42),1,0)</f>
        <v/>
      </c>
    </row>
    <row r="43">
      <c r="A43" s="8" t="inlineStr">
        <is>
          <t>revenue</t>
        </is>
      </c>
      <c r="B43" s="8" t="inlineStr">
        <is>
          <t>2024-10-01</t>
        </is>
      </c>
      <c r="C43" s="8" t="n">
        <v>6</v>
      </c>
      <c r="D43" s="33" t="n">
        <v>5222758.7423</v>
      </c>
      <c r="E43" s="33" t="n">
        <v>4400015.516267035</v>
      </c>
      <c r="F43" s="33" t="n">
        <v>2695916.05139176</v>
      </c>
      <c r="G43" s="33" t="n">
        <v>6104114.98114231</v>
      </c>
      <c r="H43" s="33" t="n">
        <v>4820725.3298</v>
      </c>
      <c r="I43" s="33" t="n">
        <v>2533057.4108</v>
      </c>
      <c r="J43" s="33" t="n">
        <v>4228616.807633334</v>
      </c>
      <c r="K43" s="8">
        <f>IF(AND(D43&gt;=F43,D43&lt;=G43),1,0)</f>
        <v/>
      </c>
    </row>
    <row r="44">
      <c r="A44" s="8" t="inlineStr">
        <is>
          <t>revenue</t>
        </is>
      </c>
      <c r="B44" s="8" t="inlineStr">
        <is>
          <t>2024-11-01</t>
        </is>
      </c>
      <c r="C44" s="8" t="n">
        <v>1</v>
      </c>
      <c r="D44" s="33" t="n">
        <v>4082853.5757</v>
      </c>
      <c r="E44" s="33" t="n">
        <v>4025554.877147255</v>
      </c>
      <c r="F44" s="33" t="n">
        <v>2337509.065592849</v>
      </c>
      <c r="G44" s="33" t="n">
        <v>5713600.688701662</v>
      </c>
      <c r="H44" s="33" t="n">
        <v>3291238.2857</v>
      </c>
      <c r="I44" s="33" t="n">
        <v>2829404.8189</v>
      </c>
      <c r="J44" s="33" t="n">
        <v>4217264.203633334</v>
      </c>
      <c r="K44" s="8">
        <f>IF(AND(D44&gt;=F44,D44&lt;=G44),1,0)</f>
        <v/>
      </c>
    </row>
    <row r="45">
      <c r="A45" s="8" t="inlineStr">
        <is>
          <t>revenue</t>
        </is>
      </c>
      <c r="B45" s="8" t="inlineStr">
        <is>
          <t>2024-11-01</t>
        </is>
      </c>
      <c r="C45" s="8" t="n">
        <v>2</v>
      </c>
      <c r="D45" s="33" t="n">
        <v>4276427.7214</v>
      </c>
      <c r="E45" s="33" t="n">
        <v>4114952.761680783</v>
      </c>
      <c r="F45" s="33" t="n">
        <v>2426822.54994575</v>
      </c>
      <c r="G45" s="33" t="n">
        <v>5803082.973415815</v>
      </c>
      <c r="H45" s="33" t="n">
        <v>3291238.2857</v>
      </c>
      <c r="I45" s="33" t="n">
        <v>2087872.4623</v>
      </c>
      <c r="J45" s="33" t="n">
        <v>4217264.203633334</v>
      </c>
      <c r="K45" s="8">
        <f>IF(AND(D45&gt;=F45,D45&lt;=G45),1,0)</f>
        <v/>
      </c>
    </row>
    <row r="46">
      <c r="A46" s="8" t="inlineStr">
        <is>
          <t>revenue</t>
        </is>
      </c>
      <c r="B46" s="8" t="inlineStr">
        <is>
          <t>2024-11-01</t>
        </is>
      </c>
      <c r="C46" s="8" t="n">
        <v>3</v>
      </c>
      <c r="D46" s="33" t="n">
        <v>3565879.3233</v>
      </c>
      <c r="E46" s="33" t="n">
        <v>4204350.64621431</v>
      </c>
      <c r="F46" s="33" t="n">
        <v>2516055.022364535</v>
      </c>
      <c r="G46" s="33" t="n">
        <v>5892646.270064085</v>
      </c>
      <c r="H46" s="33" t="n">
        <v>3291238.2857</v>
      </c>
      <c r="I46" s="33" t="n">
        <v>2343260.2335</v>
      </c>
      <c r="J46" s="33" t="n">
        <v>4217264.203633334</v>
      </c>
      <c r="K46" s="8">
        <f>IF(AND(D46&gt;=F46,D46&lt;=G46),1,0)</f>
        <v/>
      </c>
    </row>
    <row r="47">
      <c r="A47" s="8" t="inlineStr">
        <is>
          <t>revenue</t>
        </is>
      </c>
      <c r="B47" s="8" t="inlineStr">
        <is>
          <t>2024-11-01</t>
        </is>
      </c>
      <c r="C47" s="8" t="n">
        <v>4</v>
      </c>
      <c r="D47" s="33" t="n">
        <v>4987901.5343</v>
      </c>
      <c r="E47" s="33" t="n">
        <v>4293748.530747836</v>
      </c>
      <c r="F47" s="33" t="n">
        <v>2605179.506077314</v>
      </c>
      <c r="G47" s="33" t="n">
        <v>5982317.555418359</v>
      </c>
      <c r="H47" s="33" t="n">
        <v>3291238.2857</v>
      </c>
      <c r="I47" s="33" t="n">
        <v>3407037.4116</v>
      </c>
      <c r="J47" s="33" t="n">
        <v>4217264.203633334</v>
      </c>
      <c r="K47" s="8">
        <f>IF(AND(D47&gt;=F47,D47&lt;=G47),1,0)</f>
        <v/>
      </c>
    </row>
    <row r="48">
      <c r="A48" s="8" t="inlineStr">
        <is>
          <t>revenue</t>
        </is>
      </c>
      <c r="B48" s="8" t="inlineStr">
        <is>
          <t>2024-11-01</t>
        </is>
      </c>
      <c r="C48" s="8" t="n">
        <v>5</v>
      </c>
      <c r="D48" s="33" t="n">
        <v>5222758.7423</v>
      </c>
      <c r="E48" s="33" t="n">
        <v>4383146.415281364</v>
      </c>
      <c r="F48" s="33" t="n">
        <v>2694169.05947427</v>
      </c>
      <c r="G48" s="33" t="n">
        <v>6072123.771088457</v>
      </c>
      <c r="H48" s="33" t="n">
        <v>3291238.2857</v>
      </c>
      <c r="I48" s="33" t="n">
        <v>2533057.4108</v>
      </c>
      <c r="J48" s="33" t="n">
        <v>4217264.203633334</v>
      </c>
      <c r="K48" s="8">
        <f>IF(AND(D48&gt;=F48,D48&lt;=G48),1,0)</f>
        <v/>
      </c>
    </row>
    <row r="49">
      <c r="A49" s="8" t="inlineStr">
        <is>
          <t>revenue</t>
        </is>
      </c>
      <c r="B49" s="8" t="inlineStr">
        <is>
          <t>2024-11-01</t>
        </is>
      </c>
      <c r="C49" s="8" t="n">
        <v>6</v>
      </c>
      <c r="D49" s="33" t="n">
        <v>1908059.49</v>
      </c>
      <c r="E49" s="33" t="n">
        <v>4472544.299814891</v>
      </c>
      <c r="F49" s="33" t="n">
        <v>2782996.795444395</v>
      </c>
      <c r="G49" s="33" t="n">
        <v>6162091.804185387</v>
      </c>
      <c r="H49" s="33" t="n">
        <v>3291238.2857</v>
      </c>
      <c r="I49" s="33" t="n">
        <v>3258341.1307</v>
      </c>
      <c r="J49" s="33" t="n">
        <v>4217264.203633334</v>
      </c>
      <c r="K49" s="8">
        <f>IF(AND(D49&gt;=F49,D49&lt;=G49),1,0)</f>
        <v/>
      </c>
    </row>
    <row r="50">
      <c r="A50" s="8" t="inlineStr">
        <is>
          <t>revenue</t>
        </is>
      </c>
      <c r="B50" s="8" t="inlineStr">
        <is>
          <t>2024-12-01</t>
        </is>
      </c>
      <c r="C50" s="8" t="n">
        <v>1</v>
      </c>
      <c r="D50" s="33" t="n">
        <v>4276427.7214</v>
      </c>
      <c r="E50" s="33" t="n">
        <v>4115525.74866631</v>
      </c>
      <c r="F50" s="33" t="n">
        <v>2458893.988915967</v>
      </c>
      <c r="G50" s="33" t="n">
        <v>5772157.508416654</v>
      </c>
      <c r="H50" s="33" t="n">
        <v>4082853.5757</v>
      </c>
      <c r="I50" s="33" t="n">
        <v>2087872.4623</v>
      </c>
      <c r="J50" s="33" t="n">
        <v>4064939.063733333</v>
      </c>
      <c r="K50" s="8">
        <f>IF(AND(D50&gt;=F50,D50&lt;=G50),1,0)</f>
        <v/>
      </c>
    </row>
    <row r="51">
      <c r="A51" s="8" t="inlineStr">
        <is>
          <t>revenue</t>
        </is>
      </c>
      <c r="B51" s="8" t="inlineStr">
        <is>
          <t>2024-12-01</t>
        </is>
      </c>
      <c r="C51" s="8" t="n">
        <v>2</v>
      </c>
      <c r="D51" s="33" t="n">
        <v>3565879.3233</v>
      </c>
      <c r="E51" s="33" t="n">
        <v>4205152.827994049</v>
      </c>
      <c r="F51" s="33" t="n">
        <v>2548438.238726404</v>
      </c>
      <c r="G51" s="33" t="n">
        <v>5861867.417261693</v>
      </c>
      <c r="H51" s="33" t="n">
        <v>4082853.5757</v>
      </c>
      <c r="I51" s="33" t="n">
        <v>2343260.2335</v>
      </c>
      <c r="J51" s="33" t="n">
        <v>4064939.063733333</v>
      </c>
      <c r="K51" s="8">
        <f>IF(AND(D51&gt;=F51,D51&lt;=G51),1,0)</f>
        <v/>
      </c>
    </row>
    <row r="52">
      <c r="A52" s="8" t="inlineStr">
        <is>
          <t>revenue</t>
        </is>
      </c>
      <c r="B52" s="8" t="inlineStr">
        <is>
          <t>2024-12-01</t>
        </is>
      </c>
      <c r="C52" s="8" t="n">
        <v>3</v>
      </c>
      <c r="D52" s="33" t="n">
        <v>4987901.5343</v>
      </c>
      <c r="E52" s="33" t="n">
        <v>4294779.907321787</v>
      </c>
      <c r="F52" s="33" t="n">
        <v>2637902.984211747</v>
      </c>
      <c r="G52" s="33" t="n">
        <v>5951656.830431826</v>
      </c>
      <c r="H52" s="33" t="n">
        <v>4082853.5757</v>
      </c>
      <c r="I52" s="33" t="n">
        <v>3407037.4116</v>
      </c>
      <c r="J52" s="33" t="n">
        <v>4064939.063733333</v>
      </c>
      <c r="K52" s="8">
        <f>IF(AND(D52&gt;=F52,D52&lt;=G52),1,0)</f>
        <v/>
      </c>
    </row>
    <row r="53">
      <c r="A53" s="8" t="inlineStr">
        <is>
          <t>revenue</t>
        </is>
      </c>
      <c r="B53" s="8" t="inlineStr">
        <is>
          <t>2024-12-01</t>
        </is>
      </c>
      <c r="C53" s="8" t="n">
        <v>4</v>
      </c>
      <c r="D53" s="33" t="n">
        <v>5222758.7423</v>
      </c>
      <c r="E53" s="33" t="n">
        <v>4384406.986649524</v>
      </c>
      <c r="F53" s="33" t="n">
        <v>2727261.750630148</v>
      </c>
      <c r="G53" s="33" t="n">
        <v>6041552.222668901</v>
      </c>
      <c r="H53" s="33" t="n">
        <v>4082853.5757</v>
      </c>
      <c r="I53" s="33" t="n">
        <v>2533057.4108</v>
      </c>
      <c r="J53" s="33" t="n">
        <v>4064939.063733333</v>
      </c>
      <c r="K53" s="8">
        <f>IF(AND(D53&gt;=F53,D53&lt;=G53),1,0)</f>
        <v/>
      </c>
    </row>
    <row r="54">
      <c r="A54" s="8" t="inlineStr">
        <is>
          <t>revenue</t>
        </is>
      </c>
      <c r="B54" s="8" t="inlineStr">
        <is>
          <t>2024-12-01</t>
        </is>
      </c>
      <c r="C54" s="8" t="n">
        <v>5</v>
      </c>
      <c r="D54" s="33" t="n">
        <v>1908059.49</v>
      </c>
      <c r="E54" s="33" t="n">
        <v>4474034.065977262</v>
      </c>
      <c r="F54" s="33" t="n">
        <v>2816488.097747475</v>
      </c>
      <c r="G54" s="33" t="n">
        <v>6131580.03420705</v>
      </c>
      <c r="H54" s="33" t="n">
        <v>4082853.5757</v>
      </c>
      <c r="I54" s="33" t="n">
        <v>3258341.1307</v>
      </c>
      <c r="J54" s="33" t="n">
        <v>4064939.063733333</v>
      </c>
      <c r="K54" s="8">
        <f>IF(AND(D54&gt;=F54,D54&lt;=G54),1,0)</f>
        <v/>
      </c>
    </row>
    <row r="55">
      <c r="A55" s="8" t="inlineStr">
        <is>
          <t>revenue</t>
        </is>
      </c>
      <c r="B55" s="8" t="inlineStr">
        <is>
          <t>2025-01-01</t>
        </is>
      </c>
      <c r="C55" s="8" t="n">
        <v>1</v>
      </c>
      <c r="D55" s="33" t="n">
        <v>3565879.3233</v>
      </c>
      <c r="E55" s="33" t="n">
        <v>4206761.847721385</v>
      </c>
      <c r="F55" s="33" t="n">
        <v>2578890.423152989</v>
      </c>
      <c r="G55" s="33" t="n">
        <v>5834633.272289781</v>
      </c>
      <c r="H55" s="33" t="n">
        <v>4276427.7214</v>
      </c>
      <c r="I55" s="33" t="n">
        <v>2343260.2335</v>
      </c>
      <c r="J55" s="33" t="n">
        <v>3883506.5276</v>
      </c>
      <c r="K55" s="8">
        <f>IF(AND(D55&gt;=F55,D55&lt;=G55),1,0)</f>
        <v/>
      </c>
    </row>
    <row r="56">
      <c r="A56" s="8" t="inlineStr">
        <is>
          <t>revenue</t>
        </is>
      </c>
      <c r="B56" s="8" t="inlineStr">
        <is>
          <t>2025-01-01</t>
        </is>
      </c>
      <c r="C56" s="8" t="n">
        <v>2</v>
      </c>
      <c r="D56" s="33" t="n">
        <v>4987901.5343</v>
      </c>
      <c r="E56" s="33" t="n">
        <v>4297032.534940058</v>
      </c>
      <c r="F56" s="33" t="n">
        <v>2669079.718835172</v>
      </c>
      <c r="G56" s="33" t="n">
        <v>5924985.351044944</v>
      </c>
      <c r="H56" s="33" t="n">
        <v>4276427.7214</v>
      </c>
      <c r="I56" s="33" t="n">
        <v>3407037.4116</v>
      </c>
      <c r="J56" s="33" t="n">
        <v>3883506.5276</v>
      </c>
      <c r="K56" s="8">
        <f>IF(AND(D56&gt;=F56,D56&lt;=G56),1,0)</f>
        <v/>
      </c>
    </row>
    <row r="57">
      <c r="A57" s="8" t="inlineStr">
        <is>
          <t>revenue</t>
        </is>
      </c>
      <c r="B57" s="8" t="inlineStr">
        <is>
          <t>2025-01-01</t>
        </is>
      </c>
      <c r="C57" s="8" t="n">
        <v>3</v>
      </c>
      <c r="D57" s="33" t="n">
        <v>5222758.7423</v>
      </c>
      <c r="E57" s="33" t="n">
        <v>4387303.222158731</v>
      </c>
      <c r="F57" s="33" t="n">
        <v>2759190.890445309</v>
      </c>
      <c r="G57" s="33" t="n">
        <v>6015415.553872153</v>
      </c>
      <c r="H57" s="33" t="n">
        <v>4276427.7214</v>
      </c>
      <c r="I57" s="33" t="n">
        <v>2533057.4108</v>
      </c>
      <c r="J57" s="33" t="n">
        <v>3883506.5276</v>
      </c>
      <c r="K57" s="8">
        <f>IF(AND(D57&gt;=F57,D57&lt;=G57),1,0)</f>
        <v/>
      </c>
    </row>
    <row r="58">
      <c r="A58" s="8" t="inlineStr">
        <is>
          <t>revenue</t>
        </is>
      </c>
      <c r="B58" s="8" t="inlineStr">
        <is>
          <t>2025-01-01</t>
        </is>
      </c>
      <c r="C58" s="8" t="n">
        <v>4</v>
      </c>
      <c r="D58" s="33" t="n">
        <v>1908059.49</v>
      </c>
      <c r="E58" s="33" t="n">
        <v>4477573.909377404</v>
      </c>
      <c r="F58" s="33" t="n">
        <v>2849197.922862375</v>
      </c>
      <c r="G58" s="33" t="n">
        <v>6105949.895892432</v>
      </c>
      <c r="H58" s="33" t="n">
        <v>4276427.7214</v>
      </c>
      <c r="I58" s="33" t="n">
        <v>3258341.1307</v>
      </c>
      <c r="J58" s="33" t="n">
        <v>3883506.5276</v>
      </c>
      <c r="K58" s="8">
        <f>IF(AND(D58&gt;=F58,D58&lt;=G58),1,0)</f>
        <v/>
      </c>
    </row>
    <row r="59">
      <c r="A59" s="8" t="inlineStr">
        <is>
          <t>revenue</t>
        </is>
      </c>
      <c r="B59" s="8" t="inlineStr">
        <is>
          <t>2025-02-01</t>
        </is>
      </c>
      <c r="C59" s="8" t="n">
        <v>1</v>
      </c>
      <c r="D59" s="33" t="n">
        <v>4987901.5343</v>
      </c>
      <c r="E59" s="33" t="n">
        <v>4219576.768485948</v>
      </c>
      <c r="F59" s="33" t="n">
        <v>2605805.07413353</v>
      </c>
      <c r="G59" s="33" t="n">
        <v>5833348.462838365</v>
      </c>
      <c r="H59" s="33" t="n">
        <v>3565879.3233</v>
      </c>
      <c r="I59" s="33" t="n">
        <v>3407037.4116</v>
      </c>
      <c r="J59" s="33" t="n">
        <v>3975053.540133333</v>
      </c>
      <c r="K59" s="8">
        <f>IF(AND(D59&gt;=F59,D59&lt;=G59),1,0)</f>
        <v/>
      </c>
    </row>
    <row r="60">
      <c r="A60" s="8" t="inlineStr">
        <is>
          <t>revenue</t>
        </is>
      </c>
      <c r="B60" s="8" t="inlineStr">
        <is>
          <t>2025-02-01</t>
        </is>
      </c>
      <c r="C60" s="8" t="n">
        <v>2</v>
      </c>
      <c r="D60" s="33" t="n">
        <v>5222758.7423</v>
      </c>
      <c r="E60" s="33" t="n">
        <v>4304073.707562278</v>
      </c>
      <c r="F60" s="33" t="n">
        <v>2690272.965580789</v>
      </c>
      <c r="G60" s="33" t="n">
        <v>5917874.449543767</v>
      </c>
      <c r="H60" s="33" t="n">
        <v>3565879.3233</v>
      </c>
      <c r="I60" s="33" t="n">
        <v>2533057.4108</v>
      </c>
      <c r="J60" s="33" t="n">
        <v>3975053.540133333</v>
      </c>
      <c r="K60" s="8">
        <f>IF(AND(D60&gt;=F60,D60&lt;=G60),1,0)</f>
        <v/>
      </c>
    </row>
    <row r="61">
      <c r="A61" s="8" t="inlineStr">
        <is>
          <t>revenue</t>
        </is>
      </c>
      <c r="B61" s="8" t="inlineStr">
        <is>
          <t>2025-02-01</t>
        </is>
      </c>
      <c r="C61" s="8" t="n">
        <v>3</v>
      </c>
      <c r="D61" s="33" t="n">
        <v>1908059.49</v>
      </c>
      <c r="E61" s="33" t="n">
        <v>4388570.646638608</v>
      </c>
      <c r="F61" s="33" t="n">
        <v>2774718.265718587</v>
      </c>
      <c r="G61" s="33" t="n">
        <v>6002423.027558628</v>
      </c>
      <c r="H61" s="33" t="n">
        <v>3565879.3233</v>
      </c>
      <c r="I61" s="33" t="n">
        <v>3258341.1307</v>
      </c>
      <c r="J61" s="33" t="n">
        <v>3975053.540133333</v>
      </c>
      <c r="K61" s="8">
        <f>IF(AND(D61&gt;=F61,D61&lt;=G61),1,0)</f>
        <v/>
      </c>
    </row>
    <row r="62">
      <c r="A62" s="8" t="inlineStr">
        <is>
          <t>revenue</t>
        </is>
      </c>
      <c r="B62" s="8" t="inlineStr">
        <is>
          <t>2025-03-01</t>
        </is>
      </c>
      <c r="C62" s="8" t="n">
        <v>1</v>
      </c>
      <c r="D62" s="33" t="n">
        <v>5222758.7423</v>
      </c>
      <c r="E62" s="33" t="n">
        <v>4385303.645062873</v>
      </c>
      <c r="F62" s="33" t="n">
        <v>2776530.428987553</v>
      </c>
      <c r="G62" s="33" t="n">
        <v>5994076.861138193</v>
      </c>
      <c r="H62" s="33" t="n">
        <v>4987901.5343</v>
      </c>
      <c r="I62" s="33" t="n">
        <v>2533057.4108</v>
      </c>
      <c r="J62" s="33" t="n">
        <v>4276736.193</v>
      </c>
      <c r="K62" s="8">
        <f>IF(AND(D62&gt;=F62,D62&lt;=G62),1,0)</f>
        <v/>
      </c>
    </row>
    <row r="63">
      <c r="A63" s="8" t="inlineStr">
        <is>
          <t>revenue</t>
        </is>
      </c>
      <c r="B63" s="8" t="inlineStr">
        <is>
          <t>2025-03-01</t>
        </is>
      </c>
      <c r="C63" s="8" t="n">
        <v>2</v>
      </c>
      <c r="D63" s="33" t="n">
        <v>1908059.49</v>
      </c>
      <c r="E63" s="33" t="n">
        <v>4475799.913482278</v>
      </c>
      <c r="F63" s="33" t="n">
        <v>2866946.26075702</v>
      </c>
      <c r="G63" s="33" t="n">
        <v>6084653.566207536</v>
      </c>
      <c r="H63" s="33" t="n">
        <v>4987901.5343</v>
      </c>
      <c r="I63" s="33" t="n">
        <v>3258341.1307</v>
      </c>
      <c r="J63" s="33" t="n">
        <v>4276736.193</v>
      </c>
      <c r="K63" s="8">
        <f>IF(AND(D63&gt;=F63,D63&lt;=G63),1,0)</f>
        <v/>
      </c>
    </row>
    <row r="64">
      <c r="A64" s="8" t="inlineStr">
        <is>
          <t>production_output</t>
        </is>
      </c>
      <c r="B64" s="8" t="inlineStr">
        <is>
          <t>2024-05-01</t>
        </is>
      </c>
      <c r="C64" s="8" t="n">
        <v>1</v>
      </c>
      <c r="D64" s="33" t="n">
        <v>155179</v>
      </c>
      <c r="E64" s="33" t="n">
        <v>125170.4210294344</v>
      </c>
      <c r="F64" s="33" t="n">
        <v>51355.5806396454</v>
      </c>
      <c r="G64" s="33" t="n">
        <v>198985.2614192234</v>
      </c>
      <c r="H64" s="33" t="n">
        <v>116042</v>
      </c>
      <c r="I64" s="33" t="n">
        <v>137288</v>
      </c>
      <c r="J64" s="33" t="n">
        <v>128765</v>
      </c>
      <c r="K64" s="8">
        <f>IF(AND(D64&gt;=F64,D64&lt;=G64),1,0)</f>
        <v/>
      </c>
    </row>
    <row r="65">
      <c r="A65" s="8" t="inlineStr">
        <is>
          <t>production_output</t>
        </is>
      </c>
      <c r="B65" s="8" t="inlineStr">
        <is>
          <t>2024-05-01</t>
        </is>
      </c>
      <c r="C65" s="8" t="n">
        <v>2</v>
      </c>
      <c r="D65" s="33" t="n">
        <v>233479</v>
      </c>
      <c r="E65" s="33" t="n">
        <v>125170.4210294344</v>
      </c>
      <c r="F65" s="33" t="n">
        <v>44406.86541238196</v>
      </c>
      <c r="G65" s="33" t="n">
        <v>205933.9766464868</v>
      </c>
      <c r="H65" s="33" t="n">
        <v>116042</v>
      </c>
      <c r="I65" s="33" t="n">
        <v>192778</v>
      </c>
      <c r="J65" s="33" t="n">
        <v>128765</v>
      </c>
      <c r="K65" s="8">
        <f>IF(AND(D65&gt;=F65,D65&lt;=G65),1,0)</f>
        <v/>
      </c>
    </row>
    <row r="66">
      <c r="A66" s="8" t="inlineStr">
        <is>
          <t>production_output</t>
        </is>
      </c>
      <c r="B66" s="8" t="inlineStr">
        <is>
          <t>2024-05-01</t>
        </is>
      </c>
      <c r="C66" s="8" t="n">
        <v>3</v>
      </c>
      <c r="D66" s="33" t="n">
        <v>233735</v>
      </c>
      <c r="E66" s="33" t="n">
        <v>125170.4210294344</v>
      </c>
      <c r="F66" s="33" t="n">
        <v>38010.37760328977</v>
      </c>
      <c r="G66" s="33" t="n">
        <v>212330.4644555791</v>
      </c>
      <c r="H66" s="33" t="n">
        <v>116042</v>
      </c>
      <c r="I66" s="33" t="n">
        <v>151971</v>
      </c>
      <c r="J66" s="33" t="n">
        <v>128765</v>
      </c>
      <c r="K66" s="8">
        <f>IF(AND(D66&gt;=F66,D66&lt;=G66),1,0)</f>
        <v/>
      </c>
    </row>
    <row r="67">
      <c r="A67" s="8" t="inlineStr">
        <is>
          <t>production_output</t>
        </is>
      </c>
      <c r="B67" s="8" t="inlineStr">
        <is>
          <t>2024-05-01</t>
        </is>
      </c>
      <c r="C67" s="8" t="n">
        <v>4</v>
      </c>
      <c r="D67" s="33" t="n">
        <v>134541</v>
      </c>
      <c r="E67" s="33" t="n">
        <v>125170.4210294344</v>
      </c>
      <c r="F67" s="33" t="n">
        <v>32052.24651883678</v>
      </c>
      <c r="G67" s="33" t="n">
        <v>218288.595540032</v>
      </c>
      <c r="H67" s="33" t="n">
        <v>116042</v>
      </c>
      <c r="I67" s="33" t="n">
        <v>104771</v>
      </c>
      <c r="J67" s="33" t="n">
        <v>128765</v>
      </c>
      <c r="K67" s="8">
        <f>IF(AND(D67&gt;=F67,D67&lt;=G67),1,0)</f>
        <v/>
      </c>
    </row>
    <row r="68">
      <c r="A68" s="8" t="inlineStr">
        <is>
          <t>production_output</t>
        </is>
      </c>
      <c r="B68" s="8" t="inlineStr">
        <is>
          <t>2024-05-01</t>
        </is>
      </c>
      <c r="C68" s="8" t="n">
        <v>5</v>
      </c>
      <c r="D68" s="33" t="n">
        <v>193715</v>
      </c>
      <c r="E68" s="33" t="n">
        <v>125170.4210294344</v>
      </c>
      <c r="F68" s="33" t="n">
        <v>26453.06856126491</v>
      </c>
      <c r="G68" s="33" t="n">
        <v>223887.7734976039</v>
      </c>
      <c r="H68" s="33" t="n">
        <v>116042</v>
      </c>
      <c r="I68" s="33" t="n">
        <v>163270</v>
      </c>
      <c r="J68" s="33" t="n">
        <v>128765</v>
      </c>
      <c r="K68" s="8">
        <f>IF(AND(D68&gt;=F68,D68&lt;=G68),1,0)</f>
        <v/>
      </c>
    </row>
    <row r="69">
      <c r="A69" s="8" t="inlineStr">
        <is>
          <t>production_output</t>
        </is>
      </c>
      <c r="B69" s="8" t="inlineStr">
        <is>
          <t>2024-05-01</t>
        </is>
      </c>
      <c r="C69" s="8" t="n">
        <v>6</v>
      </c>
      <c r="D69" s="33" t="n">
        <v>209535</v>
      </c>
      <c r="E69" s="33" t="n">
        <v>125170.4210294344</v>
      </c>
      <c r="F69" s="33" t="n">
        <v>21154.86001828808</v>
      </c>
      <c r="G69" s="33" t="n">
        <v>229185.9820405807</v>
      </c>
      <c r="H69" s="33" t="n">
        <v>116042</v>
      </c>
      <c r="I69" s="33" t="n">
        <v>122092</v>
      </c>
      <c r="J69" s="33" t="n">
        <v>128765</v>
      </c>
      <c r="K69" s="8">
        <f>IF(AND(D69&gt;=F69,D69&lt;=G69),1,0)</f>
        <v/>
      </c>
    </row>
    <row r="70">
      <c r="A70" s="8" t="inlineStr">
        <is>
          <t>production_output</t>
        </is>
      </c>
      <c r="B70" s="8" t="inlineStr">
        <is>
          <t>2024-06-01</t>
        </is>
      </c>
      <c r="C70" s="8" t="n">
        <v>1</v>
      </c>
      <c r="D70" s="33" t="n">
        <v>233479</v>
      </c>
      <c r="E70" s="33" t="n">
        <v>138628.1196579202</v>
      </c>
      <c r="F70" s="33" t="n">
        <v>65429.3620858967</v>
      </c>
      <c r="G70" s="33" t="n">
        <v>211826.8772299438</v>
      </c>
      <c r="H70" s="33" t="n">
        <v>155179</v>
      </c>
      <c r="I70" s="33" t="n">
        <v>192778</v>
      </c>
      <c r="J70" s="33" t="n">
        <v>143965.6666666667</v>
      </c>
      <c r="K70" s="8">
        <f>IF(AND(D70&gt;=F70,D70&lt;=G70),1,0)</f>
        <v/>
      </c>
    </row>
    <row r="71">
      <c r="A71" s="8" t="inlineStr">
        <is>
          <t>production_output</t>
        </is>
      </c>
      <c r="B71" s="8" t="inlineStr">
        <is>
          <t>2024-06-01</t>
        </is>
      </c>
      <c r="C71" s="8" t="n">
        <v>2</v>
      </c>
      <c r="D71" s="33" t="n">
        <v>233735</v>
      </c>
      <c r="E71" s="33" t="n">
        <v>138628.1196579202</v>
      </c>
      <c r="F71" s="33" t="n">
        <v>58419.38070127694</v>
      </c>
      <c r="G71" s="33" t="n">
        <v>218836.8586145635</v>
      </c>
      <c r="H71" s="33" t="n">
        <v>155179</v>
      </c>
      <c r="I71" s="33" t="n">
        <v>151971</v>
      </c>
      <c r="J71" s="33" t="n">
        <v>143965.6666666667</v>
      </c>
      <c r="K71" s="8">
        <f>IF(AND(D71&gt;=F71,D71&lt;=G71),1,0)</f>
        <v/>
      </c>
    </row>
    <row r="72">
      <c r="A72" s="8" t="inlineStr">
        <is>
          <t>production_output</t>
        </is>
      </c>
      <c r="B72" s="8" t="inlineStr">
        <is>
          <t>2024-06-01</t>
        </is>
      </c>
      <c r="C72" s="8" t="n">
        <v>3</v>
      </c>
      <c r="D72" s="33" t="n">
        <v>134541</v>
      </c>
      <c r="E72" s="33" t="n">
        <v>138628.1196579202</v>
      </c>
      <c r="F72" s="33" t="n">
        <v>51974.64021282223</v>
      </c>
      <c r="G72" s="33" t="n">
        <v>225281.5991030182</v>
      </c>
      <c r="H72" s="33" t="n">
        <v>155179</v>
      </c>
      <c r="I72" s="33" t="n">
        <v>104771</v>
      </c>
      <c r="J72" s="33" t="n">
        <v>143965.6666666667</v>
      </c>
      <c r="K72" s="8">
        <f>IF(AND(D72&gt;=F72,D72&lt;=G72),1,0)</f>
        <v/>
      </c>
    </row>
    <row r="73">
      <c r="A73" s="8" t="inlineStr">
        <is>
          <t>production_output</t>
        </is>
      </c>
      <c r="B73" s="8" t="inlineStr">
        <is>
          <t>2024-06-01</t>
        </is>
      </c>
      <c r="C73" s="8" t="n">
        <v>4</v>
      </c>
      <c r="D73" s="33" t="n">
        <v>193715</v>
      </c>
      <c r="E73" s="33" t="n">
        <v>138628.1196579202</v>
      </c>
      <c r="F73" s="33" t="n">
        <v>45977.11213577238</v>
      </c>
      <c r="G73" s="33" t="n">
        <v>231279.1271800681</v>
      </c>
      <c r="H73" s="33" t="n">
        <v>155179</v>
      </c>
      <c r="I73" s="33" t="n">
        <v>163270</v>
      </c>
      <c r="J73" s="33" t="n">
        <v>143965.6666666667</v>
      </c>
      <c r="K73" s="8">
        <f>IF(AND(D73&gt;=F73,D73&lt;=G73),1,0)</f>
        <v/>
      </c>
    </row>
    <row r="74">
      <c r="A74" s="8" t="inlineStr">
        <is>
          <t>production_output</t>
        </is>
      </c>
      <c r="B74" s="8" t="inlineStr">
        <is>
          <t>2024-06-01</t>
        </is>
      </c>
      <c r="C74" s="8" t="n">
        <v>5</v>
      </c>
      <c r="D74" s="33" t="n">
        <v>209535</v>
      </c>
      <c r="E74" s="33" t="n">
        <v>138628.1196579202</v>
      </c>
      <c r="F74" s="33" t="n">
        <v>40344.89174086321</v>
      </c>
      <c r="G74" s="33" t="n">
        <v>236911.3475749773</v>
      </c>
      <c r="H74" s="33" t="n">
        <v>155179</v>
      </c>
      <c r="I74" s="33" t="n">
        <v>122092</v>
      </c>
      <c r="J74" s="33" t="n">
        <v>143965.6666666667</v>
      </c>
      <c r="K74" s="8">
        <f>IF(AND(D74&gt;=F74,D74&lt;=G74),1,0)</f>
        <v/>
      </c>
    </row>
    <row r="75">
      <c r="A75" s="8" t="inlineStr">
        <is>
          <t>production_output</t>
        </is>
      </c>
      <c r="B75" s="8" t="inlineStr">
        <is>
          <t>2024-06-01</t>
        </is>
      </c>
      <c r="C75" s="8" t="n">
        <v>6</v>
      </c>
      <c r="D75" s="33" t="n">
        <v>118842</v>
      </c>
      <c r="E75" s="33" t="n">
        <v>138628.1196579202</v>
      </c>
      <c r="F75" s="33" t="n">
        <v>35018.38756327936</v>
      </c>
      <c r="G75" s="33" t="n">
        <v>242237.8517525611</v>
      </c>
      <c r="H75" s="33" t="n">
        <v>155179</v>
      </c>
      <c r="I75" s="33" t="n">
        <v>84646</v>
      </c>
      <c r="J75" s="33" t="n">
        <v>143965.6666666667</v>
      </c>
      <c r="K75" s="8">
        <f>IF(AND(D75&gt;=F75,D75&lt;=G75),1,0)</f>
        <v/>
      </c>
    </row>
    <row r="76">
      <c r="A76" s="8" t="inlineStr">
        <is>
          <t>production_output</t>
        </is>
      </c>
      <c r="B76" s="8" t="inlineStr">
        <is>
          <t>2024-07-01</t>
        </is>
      </c>
      <c r="C76" s="8" t="n">
        <v>1</v>
      </c>
      <c r="D76" s="33" t="n">
        <v>233735</v>
      </c>
      <c r="E76" s="33" t="n">
        <v>189917.0882031342</v>
      </c>
      <c r="F76" s="33" t="n">
        <v>108758.6168265178</v>
      </c>
      <c r="G76" s="33" t="n">
        <v>271075.5595797506</v>
      </c>
      <c r="H76" s="33" t="n">
        <v>233479</v>
      </c>
      <c r="I76" s="33" t="n">
        <v>151971</v>
      </c>
      <c r="J76" s="33" t="n">
        <v>168233.3333333333</v>
      </c>
      <c r="K76" s="8">
        <f>IF(AND(D76&gt;=F76,D76&lt;=G76),1,0)</f>
        <v/>
      </c>
    </row>
    <row r="77">
      <c r="A77" s="8" t="inlineStr">
        <is>
          <t>production_output</t>
        </is>
      </c>
      <c r="B77" s="8" t="inlineStr">
        <is>
          <t>2024-07-01</t>
        </is>
      </c>
      <c r="C77" s="8" t="n">
        <v>2</v>
      </c>
      <c r="D77" s="33" t="n">
        <v>134541</v>
      </c>
      <c r="E77" s="33" t="n">
        <v>189917.0882031342</v>
      </c>
      <c r="F77" s="33" t="n">
        <v>98140.38448486506</v>
      </c>
      <c r="G77" s="33" t="n">
        <v>281693.7919214033</v>
      </c>
      <c r="H77" s="33" t="n">
        <v>233479</v>
      </c>
      <c r="I77" s="33" t="n">
        <v>104771</v>
      </c>
      <c r="J77" s="33" t="n">
        <v>168233.3333333333</v>
      </c>
      <c r="K77" s="8">
        <f>IF(AND(D77&gt;=F77,D77&lt;=G77),1,0)</f>
        <v/>
      </c>
    </row>
    <row r="78">
      <c r="A78" s="8" t="inlineStr">
        <is>
          <t>production_output</t>
        </is>
      </c>
      <c r="B78" s="8" t="inlineStr">
        <is>
          <t>2024-07-01</t>
        </is>
      </c>
      <c r="C78" s="8" t="n">
        <v>3</v>
      </c>
      <c r="D78" s="33" t="n">
        <v>193715</v>
      </c>
      <c r="E78" s="33" t="n">
        <v>189917.0882031342</v>
      </c>
      <c r="F78" s="33" t="n">
        <v>88629.23496004858</v>
      </c>
      <c r="G78" s="33" t="n">
        <v>291204.9414462198</v>
      </c>
      <c r="H78" s="33" t="n">
        <v>233479</v>
      </c>
      <c r="I78" s="33" t="n">
        <v>163270</v>
      </c>
      <c r="J78" s="33" t="n">
        <v>168233.3333333333</v>
      </c>
      <c r="K78" s="8">
        <f>IF(AND(D78&gt;=F78,D78&lt;=G78),1,0)</f>
        <v/>
      </c>
    </row>
    <row r="79">
      <c r="A79" s="8" t="inlineStr">
        <is>
          <t>production_output</t>
        </is>
      </c>
      <c r="B79" s="8" t="inlineStr">
        <is>
          <t>2024-07-01</t>
        </is>
      </c>
      <c r="C79" s="8" t="n">
        <v>4</v>
      </c>
      <c r="D79" s="33" t="n">
        <v>209535</v>
      </c>
      <c r="E79" s="33" t="n">
        <v>189917.0882031342</v>
      </c>
      <c r="F79" s="33" t="n">
        <v>79937.56700125433</v>
      </c>
      <c r="G79" s="33" t="n">
        <v>299896.6094050141</v>
      </c>
      <c r="H79" s="33" t="n">
        <v>233479</v>
      </c>
      <c r="I79" s="33" t="n">
        <v>122092</v>
      </c>
      <c r="J79" s="33" t="n">
        <v>168233.3333333333</v>
      </c>
      <c r="K79" s="8">
        <f>IF(AND(D79&gt;=F79,D79&lt;=G79),1,0)</f>
        <v/>
      </c>
    </row>
    <row r="80">
      <c r="A80" s="8" t="inlineStr">
        <is>
          <t>production_output</t>
        </is>
      </c>
      <c r="B80" s="8" t="inlineStr">
        <is>
          <t>2024-07-01</t>
        </is>
      </c>
      <c r="C80" s="8" t="n">
        <v>5</v>
      </c>
      <c r="D80" s="33" t="n">
        <v>118842</v>
      </c>
      <c r="E80" s="33" t="n">
        <v>189917.0882031342</v>
      </c>
      <c r="F80" s="33" t="n">
        <v>71884.20739021566</v>
      </c>
      <c r="G80" s="33" t="n">
        <v>307949.9690160527</v>
      </c>
      <c r="H80" s="33" t="n">
        <v>233479</v>
      </c>
      <c r="I80" s="33" t="n">
        <v>84646</v>
      </c>
      <c r="J80" s="33" t="n">
        <v>168233.3333333333</v>
      </c>
      <c r="K80" s="8">
        <f>IF(AND(D80&gt;=F80,D80&lt;=G80),1,0)</f>
        <v/>
      </c>
    </row>
    <row r="81">
      <c r="A81" s="8" t="inlineStr">
        <is>
          <t>production_output</t>
        </is>
      </c>
      <c r="B81" s="8" t="inlineStr">
        <is>
          <t>2024-07-01</t>
        </is>
      </c>
      <c r="C81" s="8" t="n">
        <v>6</v>
      </c>
      <c r="D81" s="33" t="n">
        <v>167222</v>
      </c>
      <c r="E81" s="33" t="n">
        <v>189917.0882031342</v>
      </c>
      <c r="F81" s="33" t="n">
        <v>64346.28418325652</v>
      </c>
      <c r="G81" s="33" t="n">
        <v>315487.8922230119</v>
      </c>
      <c r="H81" s="33" t="n">
        <v>233479</v>
      </c>
      <c r="I81" s="33" t="n">
        <v>137110</v>
      </c>
      <c r="J81" s="33" t="n">
        <v>168233.3333333333</v>
      </c>
      <c r="K81" s="8">
        <f>IF(AND(D81&gt;=F81,D81&lt;=G81),1,0)</f>
        <v/>
      </c>
    </row>
    <row r="82">
      <c r="A82" s="8" t="inlineStr">
        <is>
          <t>production_output</t>
        </is>
      </c>
      <c r="B82" s="8" t="inlineStr">
        <is>
          <t>2024-08-01</t>
        </is>
      </c>
      <c r="C82" s="8" t="n">
        <v>1</v>
      </c>
      <c r="D82" s="33" t="n">
        <v>134541</v>
      </c>
      <c r="E82" s="33" t="n">
        <v>220984.5224889943</v>
      </c>
      <c r="F82" s="33" t="n">
        <v>140054.643380576</v>
      </c>
      <c r="G82" s="33" t="n">
        <v>301914.4015974127</v>
      </c>
      <c r="H82" s="33" t="n">
        <v>233735</v>
      </c>
      <c r="I82" s="33" t="n">
        <v>104771</v>
      </c>
      <c r="J82" s="33" t="n">
        <v>207464.3333333333</v>
      </c>
      <c r="K82" s="8">
        <f>IF(AND(D82&gt;=F82,D82&lt;=G82),1,0)</f>
        <v/>
      </c>
    </row>
    <row r="83">
      <c r="A83" s="8" t="inlineStr">
        <is>
          <t>production_output</t>
        </is>
      </c>
      <c r="B83" s="8" t="inlineStr">
        <is>
          <t>2024-08-01</t>
        </is>
      </c>
      <c r="C83" s="8" t="n">
        <v>2</v>
      </c>
      <c r="D83" s="33" t="n">
        <v>193715</v>
      </c>
      <c r="E83" s="33" t="n">
        <v>220984.5224889943</v>
      </c>
      <c r="F83" s="33" t="n">
        <v>125591.0214866097</v>
      </c>
      <c r="G83" s="33" t="n">
        <v>316378.023491379</v>
      </c>
      <c r="H83" s="33" t="n">
        <v>233735</v>
      </c>
      <c r="I83" s="33" t="n">
        <v>163270</v>
      </c>
      <c r="J83" s="33" t="n">
        <v>207464.3333333333</v>
      </c>
      <c r="K83" s="8">
        <f>IF(AND(D83&gt;=F83,D83&lt;=G83),1,0)</f>
        <v/>
      </c>
    </row>
    <row r="84">
      <c r="A84" s="8" t="inlineStr">
        <is>
          <t>production_output</t>
        </is>
      </c>
      <c r="B84" s="8" t="inlineStr">
        <is>
          <t>2024-08-01</t>
        </is>
      </c>
      <c r="C84" s="8" t="n">
        <v>3</v>
      </c>
      <c r="D84" s="33" t="n">
        <v>209535</v>
      </c>
      <c r="E84" s="33" t="n">
        <v>220984.5224889943</v>
      </c>
      <c r="F84" s="33" t="n">
        <v>113048.4546780873</v>
      </c>
      <c r="G84" s="33" t="n">
        <v>328920.5902999014</v>
      </c>
      <c r="H84" s="33" t="n">
        <v>233735</v>
      </c>
      <c r="I84" s="33" t="n">
        <v>122092</v>
      </c>
      <c r="J84" s="33" t="n">
        <v>207464.3333333333</v>
      </c>
      <c r="K84" s="8">
        <f>IF(AND(D84&gt;=F84,D84&lt;=G84),1,0)</f>
        <v/>
      </c>
    </row>
    <row r="85">
      <c r="A85" s="8" t="inlineStr">
        <is>
          <t>production_output</t>
        </is>
      </c>
      <c r="B85" s="8" t="inlineStr">
        <is>
          <t>2024-08-01</t>
        </is>
      </c>
      <c r="C85" s="8" t="n">
        <v>4</v>
      </c>
      <c r="D85" s="33" t="n">
        <v>118842</v>
      </c>
      <c r="E85" s="33" t="n">
        <v>220984.5224889943</v>
      </c>
      <c r="F85" s="33" t="n">
        <v>101818.7999196687</v>
      </c>
      <c r="G85" s="33" t="n">
        <v>340150.24505832</v>
      </c>
      <c r="H85" s="33" t="n">
        <v>233735</v>
      </c>
      <c r="I85" s="33" t="n">
        <v>84646</v>
      </c>
      <c r="J85" s="33" t="n">
        <v>207464.3333333333</v>
      </c>
      <c r="K85" s="8">
        <f>IF(AND(D85&gt;=F85,D85&lt;=G85),1,0)</f>
        <v/>
      </c>
    </row>
    <row r="86">
      <c r="A86" s="8" t="inlineStr">
        <is>
          <t>production_output</t>
        </is>
      </c>
      <c r="B86" s="8" t="inlineStr">
        <is>
          <t>2024-08-01</t>
        </is>
      </c>
      <c r="C86" s="8" t="n">
        <v>5</v>
      </c>
      <c r="D86" s="33" t="n">
        <v>167222</v>
      </c>
      <c r="E86" s="33" t="n">
        <v>220984.5224889943</v>
      </c>
      <c r="F86" s="33" t="n">
        <v>91559.85661552857</v>
      </c>
      <c r="G86" s="33" t="n">
        <v>350409.1883624601</v>
      </c>
      <c r="H86" s="33" t="n">
        <v>233735</v>
      </c>
      <c r="I86" s="33" t="n">
        <v>137110</v>
      </c>
      <c r="J86" s="33" t="n">
        <v>207464.3333333333</v>
      </c>
      <c r="K86" s="8">
        <f>IF(AND(D86&gt;=F86,D86&lt;=G86),1,0)</f>
        <v/>
      </c>
    </row>
    <row r="87">
      <c r="A87" s="8" t="inlineStr">
        <is>
          <t>production_output</t>
        </is>
      </c>
      <c r="B87" s="8" t="inlineStr">
        <is>
          <t>2024-08-01</t>
        </is>
      </c>
      <c r="C87" s="8" t="n">
        <v>6</v>
      </c>
      <c r="D87" s="33" t="n">
        <v>167765</v>
      </c>
      <c r="E87" s="33" t="n">
        <v>220984.5224889943</v>
      </c>
      <c r="F87" s="33" t="n">
        <v>82056.41576667907</v>
      </c>
      <c r="G87" s="33" t="n">
        <v>359912.6292113096</v>
      </c>
      <c r="H87" s="33" t="n">
        <v>233735</v>
      </c>
      <c r="I87" s="33" t="n">
        <v>93946</v>
      </c>
      <c r="J87" s="33" t="n">
        <v>207464.3333333333</v>
      </c>
      <c r="K87" s="8">
        <f>IF(AND(D87&gt;=F87,D87&lt;=G87),1,0)</f>
        <v/>
      </c>
    </row>
    <row r="88">
      <c r="A88" s="8" t="inlineStr">
        <is>
          <t>production_output</t>
        </is>
      </c>
      <c r="B88" s="8" t="inlineStr">
        <is>
          <t>2024-09-01</t>
        </is>
      </c>
      <c r="C88" s="8" t="n">
        <v>1</v>
      </c>
      <c r="D88" s="33" t="n">
        <v>193715</v>
      </c>
      <c r="E88" s="33" t="n">
        <v>173057.7108397998</v>
      </c>
      <c r="F88" s="33" t="n">
        <v>87759.63247027362</v>
      </c>
      <c r="G88" s="33" t="n">
        <v>258355.7892093259</v>
      </c>
      <c r="H88" s="33" t="n">
        <v>134541</v>
      </c>
      <c r="I88" s="33" t="n">
        <v>163270</v>
      </c>
      <c r="J88" s="33" t="n">
        <v>200585</v>
      </c>
      <c r="K88" s="8">
        <f>IF(AND(D88&gt;=F88,D88&lt;=G88),1,0)</f>
        <v/>
      </c>
    </row>
    <row r="89">
      <c r="A89" s="8" t="inlineStr">
        <is>
          <t>production_output</t>
        </is>
      </c>
      <c r="B89" s="8" t="inlineStr">
        <is>
          <t>2024-09-01</t>
        </is>
      </c>
      <c r="C89" s="8" t="n">
        <v>2</v>
      </c>
      <c r="D89" s="33" t="n">
        <v>209535</v>
      </c>
      <c r="E89" s="33" t="n">
        <v>173057.7108397998</v>
      </c>
      <c r="F89" s="33" t="n">
        <v>78880.59733641245</v>
      </c>
      <c r="G89" s="33" t="n">
        <v>267234.8243431871</v>
      </c>
      <c r="H89" s="33" t="n">
        <v>134541</v>
      </c>
      <c r="I89" s="33" t="n">
        <v>122092</v>
      </c>
      <c r="J89" s="33" t="n">
        <v>200585</v>
      </c>
      <c r="K89" s="8">
        <f>IF(AND(D89&gt;=F89,D89&lt;=G89),1,0)</f>
        <v/>
      </c>
    </row>
    <row r="90">
      <c r="A90" s="8" t="inlineStr">
        <is>
          <t>production_output</t>
        </is>
      </c>
      <c r="B90" s="8" t="inlineStr">
        <is>
          <t>2024-09-01</t>
        </is>
      </c>
      <c r="C90" s="8" t="n">
        <v>3</v>
      </c>
      <c r="D90" s="33" t="n">
        <v>118842</v>
      </c>
      <c r="E90" s="33" t="n">
        <v>173057.7108397998</v>
      </c>
      <c r="F90" s="33" t="n">
        <v>70769.41609340187</v>
      </c>
      <c r="G90" s="33" t="n">
        <v>275346.0055861977</v>
      </c>
      <c r="H90" s="33" t="n">
        <v>134541</v>
      </c>
      <c r="I90" s="33" t="n">
        <v>84646</v>
      </c>
      <c r="J90" s="33" t="n">
        <v>200585</v>
      </c>
      <c r="K90" s="8">
        <f>IF(AND(D90&gt;=F90,D90&lt;=G90),1,0)</f>
        <v/>
      </c>
    </row>
    <row r="91">
      <c r="A91" s="8" t="inlineStr">
        <is>
          <t>production_output</t>
        </is>
      </c>
      <c r="B91" s="8" t="inlineStr">
        <is>
          <t>2024-09-01</t>
        </is>
      </c>
      <c r="C91" s="8" t="n">
        <v>4</v>
      </c>
      <c r="D91" s="33" t="n">
        <v>167222</v>
      </c>
      <c r="E91" s="33" t="n">
        <v>173057.7108397998</v>
      </c>
      <c r="F91" s="33" t="n">
        <v>63255.7901989383</v>
      </c>
      <c r="G91" s="33" t="n">
        <v>282859.6314806613</v>
      </c>
      <c r="H91" s="33" t="n">
        <v>134541</v>
      </c>
      <c r="I91" s="33" t="n">
        <v>137110</v>
      </c>
      <c r="J91" s="33" t="n">
        <v>200585</v>
      </c>
      <c r="K91" s="8">
        <f>IF(AND(D91&gt;=F91,D91&lt;=G91),1,0)</f>
        <v/>
      </c>
    </row>
    <row r="92">
      <c r="A92" s="8" t="inlineStr">
        <is>
          <t>production_output</t>
        </is>
      </c>
      <c r="B92" s="8" t="inlineStr">
        <is>
          <t>2024-09-01</t>
        </is>
      </c>
      <c r="C92" s="8" t="n">
        <v>5</v>
      </c>
      <c r="D92" s="33" t="n">
        <v>167765</v>
      </c>
      <c r="E92" s="33" t="n">
        <v>173057.7108397998</v>
      </c>
      <c r="F92" s="33" t="n">
        <v>56224.37522569469</v>
      </c>
      <c r="G92" s="33" t="n">
        <v>289891.0464539049</v>
      </c>
      <c r="H92" s="33" t="n">
        <v>134541</v>
      </c>
      <c r="I92" s="33" t="n">
        <v>93946</v>
      </c>
      <c r="J92" s="33" t="n">
        <v>200585</v>
      </c>
      <c r="K92" s="8">
        <f>IF(AND(D92&gt;=F92,D92&lt;=G92),1,0)</f>
        <v/>
      </c>
    </row>
    <row r="93">
      <c r="A93" s="8" t="inlineStr">
        <is>
          <t>production_output</t>
        </is>
      </c>
      <c r="B93" s="8" t="inlineStr">
        <is>
          <t>2024-09-01</t>
        </is>
      </c>
      <c r="C93" s="8" t="n">
        <v>6</v>
      </c>
      <c r="D93" s="33" t="n">
        <v>147401</v>
      </c>
      <c r="E93" s="33" t="n">
        <v>173057.7108397998</v>
      </c>
      <c r="F93" s="33" t="n">
        <v>49592.7569256862</v>
      </c>
      <c r="G93" s="33" t="n">
        <v>296522.6647539134</v>
      </c>
      <c r="H93" s="33" t="n">
        <v>134541</v>
      </c>
      <c r="I93" s="33" t="n">
        <v>109577</v>
      </c>
      <c r="J93" s="33" t="n">
        <v>200585</v>
      </c>
      <c r="K93" s="8">
        <f>IF(AND(D93&gt;=F93,D93&lt;=G93),1,0)</f>
        <v/>
      </c>
    </row>
    <row r="94">
      <c r="A94" s="8" t="inlineStr">
        <is>
          <t>production_output</t>
        </is>
      </c>
      <c r="B94" s="8" t="inlineStr">
        <is>
          <t>2024-10-01</t>
        </is>
      </c>
      <c r="C94" s="8" t="n">
        <v>1</v>
      </c>
      <c r="D94" s="33" t="n">
        <v>209535</v>
      </c>
      <c r="E94" s="33" t="n">
        <v>182671.2021921455</v>
      </c>
      <c r="F94" s="33" t="n">
        <v>98654.66045294929</v>
      </c>
      <c r="G94" s="33" t="n">
        <v>266687.7439313417</v>
      </c>
      <c r="H94" s="33" t="n">
        <v>193715</v>
      </c>
      <c r="I94" s="33" t="n">
        <v>122092</v>
      </c>
      <c r="J94" s="33" t="n">
        <v>187330.3333333333</v>
      </c>
      <c r="K94" s="8">
        <f>IF(AND(D94&gt;=F94,D94&lt;=G94),1,0)</f>
        <v/>
      </c>
    </row>
    <row r="95">
      <c r="A95" s="8" t="inlineStr">
        <is>
          <t>production_output</t>
        </is>
      </c>
      <c r="B95" s="8" t="inlineStr">
        <is>
          <t>2024-10-01</t>
        </is>
      </c>
      <c r="C95" s="8" t="n">
        <v>2</v>
      </c>
      <c r="D95" s="33" t="n">
        <v>118842</v>
      </c>
      <c r="E95" s="33" t="n">
        <v>182671.2021921455</v>
      </c>
      <c r="F95" s="33" t="n">
        <v>90050.97637222683</v>
      </c>
      <c r="G95" s="33" t="n">
        <v>275291.4280120641</v>
      </c>
      <c r="H95" s="33" t="n">
        <v>193715</v>
      </c>
      <c r="I95" s="33" t="n">
        <v>84646</v>
      </c>
      <c r="J95" s="33" t="n">
        <v>187330.3333333333</v>
      </c>
      <c r="K95" s="8">
        <f>IF(AND(D95&gt;=F95,D95&lt;=G95),1,0)</f>
        <v/>
      </c>
    </row>
    <row r="96">
      <c r="A96" s="8" t="inlineStr">
        <is>
          <t>production_output</t>
        </is>
      </c>
      <c r="B96" s="8" t="inlineStr">
        <is>
          <t>2024-10-01</t>
        </is>
      </c>
      <c r="C96" s="8" t="n">
        <v>3</v>
      </c>
      <c r="D96" s="33" t="n">
        <v>167222</v>
      </c>
      <c r="E96" s="33" t="n">
        <v>182671.2021921455</v>
      </c>
      <c r="F96" s="33" t="n">
        <v>82181.23664308501</v>
      </c>
      <c r="G96" s="33" t="n">
        <v>283161.167741206</v>
      </c>
      <c r="H96" s="33" t="n">
        <v>193715</v>
      </c>
      <c r="I96" s="33" t="n">
        <v>137110</v>
      </c>
      <c r="J96" s="33" t="n">
        <v>187330.3333333333</v>
      </c>
      <c r="K96" s="8">
        <f>IF(AND(D96&gt;=F96,D96&lt;=G96),1,0)</f>
        <v/>
      </c>
    </row>
    <row r="97">
      <c r="A97" s="8" t="inlineStr">
        <is>
          <t>production_output</t>
        </is>
      </c>
      <c r="B97" s="8" t="inlineStr">
        <is>
          <t>2024-10-01</t>
        </is>
      </c>
      <c r="C97" s="8" t="n">
        <v>4</v>
      </c>
      <c r="D97" s="33" t="n">
        <v>167765</v>
      </c>
      <c r="E97" s="33" t="n">
        <v>182671.2021921455</v>
      </c>
      <c r="F97" s="33" t="n">
        <v>74884.56052830111</v>
      </c>
      <c r="G97" s="33" t="n">
        <v>290457.8438559899</v>
      </c>
      <c r="H97" s="33" t="n">
        <v>193715</v>
      </c>
      <c r="I97" s="33" t="n">
        <v>93946</v>
      </c>
      <c r="J97" s="33" t="n">
        <v>187330.3333333333</v>
      </c>
      <c r="K97" s="8">
        <f>IF(AND(D97&gt;=F97,D97&lt;=G97),1,0)</f>
        <v/>
      </c>
    </row>
    <row r="98">
      <c r="A98" s="8" t="inlineStr">
        <is>
          <t>production_output</t>
        </is>
      </c>
      <c r="B98" s="8" t="inlineStr">
        <is>
          <t>2024-10-01</t>
        </is>
      </c>
      <c r="C98" s="8" t="n">
        <v>5</v>
      </c>
      <c r="D98" s="33" t="n">
        <v>147401</v>
      </c>
      <c r="E98" s="33" t="n">
        <v>182671.2021921455</v>
      </c>
      <c r="F98" s="33" t="n">
        <v>68051.45229585307</v>
      </c>
      <c r="G98" s="33" t="n">
        <v>297290.9520884379</v>
      </c>
      <c r="H98" s="33" t="n">
        <v>193715</v>
      </c>
      <c r="I98" s="33" t="n">
        <v>109577</v>
      </c>
      <c r="J98" s="33" t="n">
        <v>187330.3333333333</v>
      </c>
      <c r="K98" s="8">
        <f>IF(AND(D98&gt;=F98,D98&lt;=G98),1,0)</f>
        <v/>
      </c>
    </row>
    <row r="99">
      <c r="A99" s="8" t="inlineStr">
        <is>
          <t>production_output</t>
        </is>
      </c>
      <c r="B99" s="8" t="inlineStr">
        <is>
          <t>2024-10-01</t>
        </is>
      </c>
      <c r="C99" s="8" t="n">
        <v>6</v>
      </c>
      <c r="D99" s="33" t="n">
        <v>205861</v>
      </c>
      <c r="E99" s="33" t="n">
        <v>182671.2021921455</v>
      </c>
      <c r="F99" s="33" t="n">
        <v>61603.39469813304</v>
      </c>
      <c r="G99" s="33" t="n">
        <v>303739.0096861579</v>
      </c>
      <c r="H99" s="33" t="n">
        <v>193715</v>
      </c>
      <c r="I99" s="33" t="n">
        <v>160676</v>
      </c>
      <c r="J99" s="33" t="n">
        <v>187330.3333333333</v>
      </c>
      <c r="K99" s="8">
        <f>IF(AND(D99&gt;=F99,D99&lt;=G99),1,0)</f>
        <v/>
      </c>
    </row>
    <row r="100">
      <c r="A100" s="8" t="inlineStr">
        <is>
          <t>production_output</t>
        </is>
      </c>
      <c r="B100" s="8" t="inlineStr">
        <is>
          <t>2024-11-01</t>
        </is>
      </c>
      <c r="C100" s="8" t="n">
        <v>1</v>
      </c>
      <c r="D100" s="33" t="n">
        <v>118842</v>
      </c>
      <c r="E100" s="33" t="n">
        <v>195339.6858506999</v>
      </c>
      <c r="F100" s="33" t="n">
        <v>112274.7284235629</v>
      </c>
      <c r="G100" s="33" t="n">
        <v>278404.6432778368</v>
      </c>
      <c r="H100" s="33" t="n">
        <v>209535</v>
      </c>
      <c r="I100" s="33" t="n">
        <v>84646</v>
      </c>
      <c r="J100" s="33" t="n">
        <v>179263.6666666667</v>
      </c>
      <c r="K100" s="8">
        <f>IF(AND(D100&gt;=F100,D100&lt;=G100),1,0)</f>
        <v/>
      </c>
    </row>
    <row r="101">
      <c r="A101" s="8" t="inlineStr">
        <is>
          <t>production_output</t>
        </is>
      </c>
      <c r="B101" s="8" t="inlineStr">
        <is>
          <t>2024-11-01</t>
        </is>
      </c>
      <c r="C101" s="8" t="n">
        <v>2</v>
      </c>
      <c r="D101" s="33" t="n">
        <v>167222</v>
      </c>
      <c r="E101" s="33" t="n">
        <v>195339.6858506999</v>
      </c>
      <c r="F101" s="33" t="n">
        <v>103557.6062581614</v>
      </c>
      <c r="G101" s="33" t="n">
        <v>287121.7654432384</v>
      </c>
      <c r="H101" s="33" t="n">
        <v>209535</v>
      </c>
      <c r="I101" s="33" t="n">
        <v>137110</v>
      </c>
      <c r="J101" s="33" t="n">
        <v>179263.6666666667</v>
      </c>
      <c r="K101" s="8">
        <f>IF(AND(D101&gt;=F101,D101&lt;=G101),1,0)</f>
        <v/>
      </c>
    </row>
    <row r="102">
      <c r="A102" s="8" t="inlineStr">
        <is>
          <t>production_output</t>
        </is>
      </c>
      <c r="B102" s="8" t="inlineStr">
        <is>
          <t>2024-11-01</t>
        </is>
      </c>
      <c r="C102" s="8" t="n">
        <v>3</v>
      </c>
      <c r="D102" s="33" t="n">
        <v>167765</v>
      </c>
      <c r="E102" s="33" t="n">
        <v>195339.6858506999</v>
      </c>
      <c r="F102" s="33" t="n">
        <v>95599.45767625628</v>
      </c>
      <c r="G102" s="33" t="n">
        <v>295079.9140251435</v>
      </c>
      <c r="H102" s="33" t="n">
        <v>209535</v>
      </c>
      <c r="I102" s="33" t="n">
        <v>93946</v>
      </c>
      <c r="J102" s="33" t="n">
        <v>179263.6666666667</v>
      </c>
      <c r="K102" s="8">
        <f>IF(AND(D102&gt;=F102,D102&lt;=G102),1,0)</f>
        <v/>
      </c>
    </row>
    <row r="103">
      <c r="A103" s="8" t="inlineStr">
        <is>
          <t>production_output</t>
        </is>
      </c>
      <c r="B103" s="8" t="inlineStr">
        <is>
          <t>2024-11-01</t>
        </is>
      </c>
      <c r="C103" s="8" t="n">
        <v>4</v>
      </c>
      <c r="D103" s="33" t="n">
        <v>147401</v>
      </c>
      <c r="E103" s="33" t="n">
        <v>195339.6858506999</v>
      </c>
      <c r="F103" s="33" t="n">
        <v>88230.9742617303</v>
      </c>
      <c r="G103" s="33" t="n">
        <v>302448.3974396695</v>
      </c>
      <c r="H103" s="33" t="n">
        <v>209535</v>
      </c>
      <c r="I103" s="33" t="n">
        <v>109577</v>
      </c>
      <c r="J103" s="33" t="n">
        <v>179263.6666666667</v>
      </c>
      <c r="K103" s="8">
        <f>IF(AND(D103&gt;=F103,D103&lt;=G103),1,0)</f>
        <v/>
      </c>
    </row>
    <row r="104">
      <c r="A104" s="8" t="inlineStr">
        <is>
          <t>production_output</t>
        </is>
      </c>
      <c r="B104" s="8" t="inlineStr">
        <is>
          <t>2024-11-01</t>
        </is>
      </c>
      <c r="C104" s="8" t="n">
        <v>5</v>
      </c>
      <c r="D104" s="33" t="n">
        <v>205861</v>
      </c>
      <c r="E104" s="33" t="n">
        <v>195339.6858506999</v>
      </c>
      <c r="F104" s="33" t="n">
        <v>81337.76007657946</v>
      </c>
      <c r="G104" s="33" t="n">
        <v>309341.6116248203</v>
      </c>
      <c r="H104" s="33" t="n">
        <v>209535</v>
      </c>
      <c r="I104" s="33" t="n">
        <v>160676</v>
      </c>
      <c r="J104" s="33" t="n">
        <v>179263.6666666667</v>
      </c>
      <c r="K104" s="8">
        <f>IF(AND(D104&gt;=F104,D104&lt;=G104),1,0)</f>
        <v/>
      </c>
    </row>
    <row r="105">
      <c r="A105" s="8" t="inlineStr">
        <is>
          <t>production_output</t>
        </is>
      </c>
      <c r="B105" s="8" t="inlineStr">
        <is>
          <t>2024-11-01</t>
        </is>
      </c>
      <c r="C105" s="8" t="n">
        <v>6</v>
      </c>
      <c r="D105" s="33" t="n">
        <v>215217</v>
      </c>
      <c r="E105" s="33" t="n">
        <v>195339.6858506999</v>
      </c>
      <c r="F105" s="33" t="n">
        <v>74838.22502068731</v>
      </c>
      <c r="G105" s="33" t="n">
        <v>315841.1466807124</v>
      </c>
      <c r="H105" s="33" t="n">
        <v>209535</v>
      </c>
      <c r="I105" s="33" t="n">
        <v>116042</v>
      </c>
      <c r="J105" s="33" t="n">
        <v>179263.6666666667</v>
      </c>
      <c r="K105" s="8">
        <f>IF(AND(D105&gt;=F105,D105&lt;=G105),1,0)</f>
        <v/>
      </c>
    </row>
    <row r="106">
      <c r="A106" s="8" t="inlineStr">
        <is>
          <t>production_output</t>
        </is>
      </c>
      <c r="B106" s="8" t="inlineStr">
        <is>
          <t>2024-12-01</t>
        </is>
      </c>
      <c r="C106" s="8" t="n">
        <v>1</v>
      </c>
      <c r="D106" s="33" t="n">
        <v>167222</v>
      </c>
      <c r="E106" s="33" t="n">
        <v>161829.5024328175</v>
      </c>
      <c r="F106" s="33" t="n">
        <v>75573.89826517653</v>
      </c>
      <c r="G106" s="33" t="n">
        <v>248085.1066004585</v>
      </c>
      <c r="H106" s="33" t="n">
        <v>118842</v>
      </c>
      <c r="I106" s="33" t="n">
        <v>137110</v>
      </c>
      <c r="J106" s="33" t="n">
        <v>174030.6666666667</v>
      </c>
      <c r="K106" s="8">
        <f>IF(AND(D106&gt;=F106,D106&lt;=G106),1,0)</f>
        <v/>
      </c>
    </row>
    <row r="107">
      <c r="A107" s="8" t="inlineStr">
        <is>
          <t>production_output</t>
        </is>
      </c>
      <c r="B107" s="8" t="inlineStr">
        <is>
          <t>2024-12-01</t>
        </is>
      </c>
      <c r="C107" s="8" t="n">
        <v>2</v>
      </c>
      <c r="D107" s="33" t="n">
        <v>167765</v>
      </c>
      <c r="E107" s="33" t="n">
        <v>161829.5024328175</v>
      </c>
      <c r="F107" s="33" t="n">
        <v>68073.35064235258</v>
      </c>
      <c r="G107" s="33" t="n">
        <v>255585.6542232824</v>
      </c>
      <c r="H107" s="33" t="n">
        <v>118842</v>
      </c>
      <c r="I107" s="33" t="n">
        <v>93946</v>
      </c>
      <c r="J107" s="33" t="n">
        <v>174030.6666666667</v>
      </c>
      <c r="K107" s="8">
        <f>IF(AND(D107&gt;=F107,D107&lt;=G107),1,0)</f>
        <v/>
      </c>
    </row>
    <row r="108">
      <c r="A108" s="8" t="inlineStr">
        <is>
          <t>production_output</t>
        </is>
      </c>
      <c r="B108" s="8" t="inlineStr">
        <is>
          <t>2024-12-01</t>
        </is>
      </c>
      <c r="C108" s="8" t="n">
        <v>3</v>
      </c>
      <c r="D108" s="33" t="n">
        <v>147401</v>
      </c>
      <c r="E108" s="33" t="n">
        <v>161829.5024328175</v>
      </c>
      <c r="F108" s="33" t="n">
        <v>61129.93566717229</v>
      </c>
      <c r="G108" s="33" t="n">
        <v>262529.0691984627</v>
      </c>
      <c r="H108" s="33" t="n">
        <v>118842</v>
      </c>
      <c r="I108" s="33" t="n">
        <v>109577</v>
      </c>
      <c r="J108" s="33" t="n">
        <v>174030.6666666667</v>
      </c>
      <c r="K108" s="8">
        <f>IF(AND(D108&gt;=F108,D108&lt;=G108),1,0)</f>
        <v/>
      </c>
    </row>
    <row r="109">
      <c r="A109" s="8" t="inlineStr">
        <is>
          <t>production_output</t>
        </is>
      </c>
      <c r="B109" s="8" t="inlineStr">
        <is>
          <t>2024-12-01</t>
        </is>
      </c>
      <c r="C109" s="8" t="n">
        <v>4</v>
      </c>
      <c r="D109" s="33" t="n">
        <v>205861</v>
      </c>
      <c r="E109" s="33" t="n">
        <v>161829.5024328175</v>
      </c>
      <c r="F109" s="33" t="n">
        <v>54635.33517069185</v>
      </c>
      <c r="G109" s="33" t="n">
        <v>269023.6696949432</v>
      </c>
      <c r="H109" s="33" t="n">
        <v>118842</v>
      </c>
      <c r="I109" s="33" t="n">
        <v>160676</v>
      </c>
      <c r="J109" s="33" t="n">
        <v>174030.6666666667</v>
      </c>
      <c r="K109" s="8">
        <f>IF(AND(D109&gt;=F109,D109&lt;=G109),1,0)</f>
        <v/>
      </c>
    </row>
    <row r="110">
      <c r="A110" s="8" t="inlineStr">
        <is>
          <t>production_output</t>
        </is>
      </c>
      <c r="B110" s="8" t="inlineStr">
        <is>
          <t>2024-12-01</t>
        </is>
      </c>
      <c r="C110" s="8" t="n">
        <v>5</v>
      </c>
      <c r="D110" s="33" t="n">
        <v>215217</v>
      </c>
      <c r="E110" s="33" t="n">
        <v>161829.5024328175</v>
      </c>
      <c r="F110" s="33" t="n">
        <v>48512.35349563099</v>
      </c>
      <c r="G110" s="33" t="n">
        <v>275146.6513700041</v>
      </c>
      <c r="H110" s="33" t="n">
        <v>118842</v>
      </c>
      <c r="I110" s="33" t="n">
        <v>116042</v>
      </c>
      <c r="J110" s="33" t="n">
        <v>174030.6666666667</v>
      </c>
      <c r="K110" s="8">
        <f>IF(AND(D110&gt;=F110,D110&lt;=G110),1,0)</f>
        <v/>
      </c>
    </row>
    <row r="111">
      <c r="A111" s="8" t="inlineStr">
        <is>
          <t>production_output</t>
        </is>
      </c>
      <c r="B111" s="8" t="inlineStr">
        <is>
          <t>2025-01-01</t>
        </is>
      </c>
      <c r="C111" s="8" t="n">
        <v>1</v>
      </c>
      <c r="D111" s="33" t="n">
        <v>167765</v>
      </c>
      <c r="E111" s="33" t="n">
        <v>164224.4635606856</v>
      </c>
      <c r="F111" s="33" t="n">
        <v>79447.15210078857</v>
      </c>
      <c r="G111" s="33" t="n">
        <v>249001.7750205826</v>
      </c>
      <c r="H111" s="33" t="n">
        <v>167222</v>
      </c>
      <c r="I111" s="33" t="n">
        <v>93946</v>
      </c>
      <c r="J111" s="33" t="n">
        <v>165199.6666666667</v>
      </c>
      <c r="K111" s="8">
        <f>IF(AND(D111&gt;=F111,D111&lt;=G111),1,0)</f>
        <v/>
      </c>
    </row>
    <row r="112">
      <c r="A112" s="8" t="inlineStr">
        <is>
          <t>production_output</t>
        </is>
      </c>
      <c r="B112" s="8" t="inlineStr">
        <is>
          <t>2025-01-01</t>
        </is>
      </c>
      <c r="C112" s="8" t="n">
        <v>2</v>
      </c>
      <c r="D112" s="33" t="n">
        <v>147401</v>
      </c>
      <c r="E112" s="33" t="n">
        <v>164224.4635606856</v>
      </c>
      <c r="F112" s="33" t="n">
        <v>72207.52743275758</v>
      </c>
      <c r="G112" s="33" t="n">
        <v>256241.3996886136</v>
      </c>
      <c r="H112" s="33" t="n">
        <v>167222</v>
      </c>
      <c r="I112" s="33" t="n">
        <v>109577</v>
      </c>
      <c r="J112" s="33" t="n">
        <v>165199.6666666667</v>
      </c>
      <c r="K112" s="8">
        <f>IF(AND(D112&gt;=F112,D112&lt;=G112),1,0)</f>
        <v/>
      </c>
    </row>
    <row r="113">
      <c r="A113" s="8" t="inlineStr">
        <is>
          <t>production_output</t>
        </is>
      </c>
      <c r="B113" s="8" t="inlineStr">
        <is>
          <t>2025-01-01</t>
        </is>
      </c>
      <c r="C113" s="8" t="n">
        <v>3</v>
      </c>
      <c r="D113" s="33" t="n">
        <v>205861</v>
      </c>
      <c r="E113" s="33" t="n">
        <v>164224.4635606856</v>
      </c>
      <c r="F113" s="33" t="n">
        <v>65497.36226436484</v>
      </c>
      <c r="G113" s="33" t="n">
        <v>262951.5648570064</v>
      </c>
      <c r="H113" s="33" t="n">
        <v>167222</v>
      </c>
      <c r="I113" s="33" t="n">
        <v>160676</v>
      </c>
      <c r="J113" s="33" t="n">
        <v>165199.6666666667</v>
      </c>
      <c r="K113" s="8">
        <f>IF(AND(D113&gt;=F113,D113&lt;=G113),1,0)</f>
        <v/>
      </c>
    </row>
    <row r="114">
      <c r="A114" s="8" t="inlineStr">
        <is>
          <t>production_output</t>
        </is>
      </c>
      <c r="B114" s="8" t="inlineStr">
        <is>
          <t>2025-01-01</t>
        </is>
      </c>
      <c r="C114" s="8" t="n">
        <v>4</v>
      </c>
      <c r="D114" s="33" t="n">
        <v>215217</v>
      </c>
      <c r="E114" s="33" t="n">
        <v>164224.4635606856</v>
      </c>
      <c r="F114" s="33" t="n">
        <v>59215.10908987296</v>
      </c>
      <c r="G114" s="33" t="n">
        <v>269233.8180314982</v>
      </c>
      <c r="H114" s="33" t="n">
        <v>167222</v>
      </c>
      <c r="I114" s="33" t="n">
        <v>116042</v>
      </c>
      <c r="J114" s="33" t="n">
        <v>165199.6666666667</v>
      </c>
      <c r="K114" s="8">
        <f>IF(AND(D114&gt;=F114,D114&lt;=G114),1,0)</f>
        <v/>
      </c>
    </row>
    <row r="115">
      <c r="A115" s="8" t="inlineStr">
        <is>
          <t>production_output</t>
        </is>
      </c>
      <c r="B115" s="8" t="inlineStr">
        <is>
          <t>2025-02-01</t>
        </is>
      </c>
      <c r="C115" s="8" t="n">
        <v>1</v>
      </c>
      <c r="D115" s="33" t="n">
        <v>147401</v>
      </c>
      <c r="E115" s="33" t="n">
        <v>165739.8192401463</v>
      </c>
      <c r="F115" s="33" t="n">
        <v>82377.8248074178</v>
      </c>
      <c r="G115" s="33" t="n">
        <v>249101.8136728748</v>
      </c>
      <c r="H115" s="33" t="n">
        <v>167765</v>
      </c>
      <c r="I115" s="33" t="n">
        <v>109577</v>
      </c>
      <c r="J115" s="33" t="n">
        <v>151276.3333333333</v>
      </c>
      <c r="K115" s="8">
        <f>IF(AND(D115&gt;=F115,D115&lt;=G115),1,0)</f>
        <v/>
      </c>
    </row>
    <row r="116">
      <c r="A116" s="8" t="inlineStr">
        <is>
          <t>production_output</t>
        </is>
      </c>
      <c r="B116" s="8" t="inlineStr">
        <is>
          <t>2025-02-01</t>
        </is>
      </c>
      <c r="C116" s="8" t="n">
        <v>2</v>
      </c>
      <c r="D116" s="33" t="n">
        <v>205861</v>
      </c>
      <c r="E116" s="33" t="n">
        <v>165739.8192401463</v>
      </c>
      <c r="F116" s="33" t="n">
        <v>75323.7537593382</v>
      </c>
      <c r="G116" s="33" t="n">
        <v>256155.8847209544</v>
      </c>
      <c r="H116" s="33" t="n">
        <v>167765</v>
      </c>
      <c r="I116" s="33" t="n">
        <v>160676</v>
      </c>
      <c r="J116" s="33" t="n">
        <v>151276.3333333333</v>
      </c>
      <c r="K116" s="8">
        <f>IF(AND(D116&gt;=F116,D116&lt;=G116),1,0)</f>
        <v/>
      </c>
    </row>
    <row r="117">
      <c r="A117" s="8" t="inlineStr">
        <is>
          <t>production_output</t>
        </is>
      </c>
      <c r="B117" s="8" t="inlineStr">
        <is>
          <t>2025-02-01</t>
        </is>
      </c>
      <c r="C117" s="8" t="n">
        <v>3</v>
      </c>
      <c r="D117" s="33" t="n">
        <v>215217</v>
      </c>
      <c r="E117" s="33" t="n">
        <v>165739.8192401463</v>
      </c>
      <c r="F117" s="33" t="n">
        <v>68781.5412116185</v>
      </c>
      <c r="G117" s="33" t="n">
        <v>262698.0972686741</v>
      </c>
      <c r="H117" s="33" t="n">
        <v>167765</v>
      </c>
      <c r="I117" s="33" t="n">
        <v>116042</v>
      </c>
      <c r="J117" s="33" t="n">
        <v>151276.3333333333</v>
      </c>
      <c r="K117" s="8">
        <f>IF(AND(D117&gt;=F117,D117&lt;=G117),1,0)</f>
        <v/>
      </c>
    </row>
    <row r="118">
      <c r="A118" s="8" t="inlineStr">
        <is>
          <t>production_output</t>
        </is>
      </c>
      <c r="B118" s="8" t="inlineStr">
        <is>
          <t>2025-03-01</t>
        </is>
      </c>
      <c r="C118" s="8" t="n">
        <v>1</v>
      </c>
      <c r="D118" s="33" t="n">
        <v>205861</v>
      </c>
      <c r="E118" s="33" t="n">
        <v>157939.7846040245</v>
      </c>
      <c r="F118" s="33" t="n">
        <v>75680.36902915729</v>
      </c>
      <c r="G118" s="33" t="n">
        <v>240199.2001788917</v>
      </c>
      <c r="H118" s="33" t="n">
        <v>147401</v>
      </c>
      <c r="I118" s="33" t="n">
        <v>160676</v>
      </c>
      <c r="J118" s="33" t="n">
        <v>160796</v>
      </c>
      <c r="K118" s="8">
        <f>IF(AND(D118&gt;=F118,D118&lt;=G118),1,0)</f>
        <v/>
      </c>
    </row>
    <row r="119">
      <c r="A119" s="8" t="inlineStr">
        <is>
          <t>production_output</t>
        </is>
      </c>
      <c r="B119" s="8" t="inlineStr">
        <is>
          <t>2025-03-01</t>
        </is>
      </c>
      <c r="C119" s="8" t="n">
        <v>2</v>
      </c>
      <c r="D119" s="33" t="n">
        <v>215217</v>
      </c>
      <c r="E119" s="33" t="n">
        <v>157939.7846040245</v>
      </c>
      <c r="F119" s="33" t="n">
        <v>68591.66883831228</v>
      </c>
      <c r="G119" s="33" t="n">
        <v>247287.9003697367</v>
      </c>
      <c r="H119" s="33" t="n">
        <v>147401</v>
      </c>
      <c r="I119" s="33" t="n">
        <v>116042</v>
      </c>
      <c r="J119" s="33"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6"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7" t="n">
        <v>26000</v>
      </c>
      <c r="C5" s="14" t="inlineStr">
        <is>
          <t>Giả định, cập nhật khi báo cáo</t>
        </is>
      </c>
    </row>
    <row r="6">
      <c r="A6" s="14" t="inlineStr">
        <is>
          <t>Tỷ giá USD mỗi EUR</t>
        </is>
      </c>
      <c r="B6" s="37" t="n">
        <v>1.1</v>
      </c>
      <c r="C6" s="14" t="inlineStr">
        <is>
          <t>Giả định cho giá Hetzner tính bằng euro</t>
        </is>
      </c>
    </row>
    <row r="7">
      <c r="A7" s="14" t="inlineStr">
        <is>
          <t>Hệ số token Claude so với đo bằng Qwen</t>
        </is>
      </c>
      <c r="B7" s="37" t="n">
        <v>1.3</v>
      </c>
      <c r="C7" s="14" t="inlineStr">
        <is>
          <t>Giả định: tokenizer tiếng Việt của Claude có thể nhiều hơn; cần đo bằng count_tokens khi có khóa</t>
        </is>
      </c>
    </row>
    <row r="8">
      <c r="A8" s="14" t="inlineStr">
        <is>
          <t>Hệ số token suy nghĩ cộng vào đầu ra</t>
        </is>
      </c>
      <c r="B8" s="37" t="n">
        <v>2</v>
      </c>
      <c r="C8" s="14" t="inlineStr">
        <is>
          <t>Giả định: Haiku 5.5 mặc định suy nghĩ, đặt effort thấp để giảm; đầu ra nhân hệ số này</t>
        </is>
      </c>
    </row>
    <row r="9">
      <c r="A9" s="14" t="inlineStr">
        <is>
          <t>Tỷ lệ phần đầu vào đọc từ bộ nhớ đệm (prompt cache)</t>
        </is>
      </c>
      <c r="B9" s="37" t="n">
        <v>0</v>
      </c>
      <c r="C9" s="14" t="inlineStr">
        <is>
          <t>Mặc định 0 (không tính giảm). Bảng D tính thêm trường hợp có cache</t>
        </is>
      </c>
    </row>
    <row r="10">
      <c r="A10" s="14" t="inlineStr">
        <is>
          <t>Giá đọc cache so với giá đầu vào thường</t>
        </is>
      </c>
      <c r="B10" s="37" t="n">
        <v>0.1</v>
      </c>
      <c r="C10" s="14" t="inlineStr">
        <is>
          <t>Theo tài liệu Anthropic: đọc cache bằng 0,1 lần giá đầu vào</t>
        </is>
      </c>
    </row>
    <row r="11">
      <c r="A11" s="14" t="inlineStr">
        <is>
          <t>Giờ trong một tháng</t>
        </is>
      </c>
      <c r="B11" s="37"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8" t="n">
        <v>0.1</v>
      </c>
      <c r="C14" s="38"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8" t="n">
        <v>1</v>
      </c>
      <c r="C15" s="38" t="n">
        <v>5</v>
      </c>
      <c r="D15" s="14" t="inlineStr">
        <is>
          <t>Thế hệ trước. Nguồn: bảng giá Anthropic trong tài liệu API (cập nhật 06/10/2026), https://platform.claude.com/docs/en/about-claude/pricing</t>
        </is>
      </c>
    </row>
    <row r="16">
      <c r="A16" s="14" t="inlineStr">
        <is>
          <t>Claude Sonnet 5.5 (claude-sonnet-5-5)</t>
        </is>
      </c>
      <c r="B16" s="38" t="n">
        <v>2</v>
      </c>
      <c r="C16" s="38"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8" t="n">
        <v>4</v>
      </c>
      <c r="C17" s="38"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39" t="n">
        <v>2534</v>
      </c>
      <c r="C20" s="39" t="n">
        <v>132</v>
      </c>
      <c r="D20" s="40" t="n">
        <v>0.35</v>
      </c>
      <c r="E20" s="40" t="n">
        <v>1</v>
      </c>
    </row>
    <row r="21">
      <c r="A21" s="14" t="inlineStr">
        <is>
          <t>Đề xuất SQL (RAG)</t>
        </is>
      </c>
      <c r="B21" s="39" t="n">
        <v>1295</v>
      </c>
      <c r="C21" s="39" t="n">
        <v>78</v>
      </c>
      <c r="D21" s="40" t="n">
        <v>0.1</v>
      </c>
      <c r="E21" s="40" t="n">
        <v>1</v>
      </c>
    </row>
    <row r="22">
      <c r="A22" s="14" t="inlineStr">
        <is>
          <t>Chọn biểu đồ</t>
        </is>
      </c>
      <c r="B22" s="39" t="n">
        <v>366</v>
      </c>
      <c r="C22" s="39" t="n">
        <v>25</v>
      </c>
      <c r="D22" s="40" t="n">
        <v>0.02</v>
      </c>
      <c r="E22" s="40" t="n">
        <v>0.3</v>
      </c>
    </row>
    <row r="23">
      <c r="A23" s="41" t="inlineStr">
        <is>
          <t>Tổng lời gọi mỗi câu</t>
        </is>
      </c>
      <c r="D23" s="42">
        <f>SUM(D20:D22)</f>
        <v/>
      </c>
      <c r="E23" s="42">
        <f>SUM(E20:E22)</f>
        <v/>
      </c>
    </row>
    <row r="24" ht="48" customHeight="1">
      <c r="A24" s="43"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4">
        <f>1000*($D$20*($B$20*$B$7*$B14*(1-0*(1-$B$10))+$C$20*$B$7*$B$8*$C14)+$D$21*($B$21*$B$7*$B14*(1-0*(1-$B$10))+$C$21*$B$7*$B$8*$C14)+$D$22*($B$22*$B$7*$B14*(1-0*(1-$B$10))+$C$22*$B$7*$B$8*$C14))/1000000</f>
        <v/>
      </c>
      <c r="C27" s="44">
        <f>1000*($D$20*($B$20*$B$7*$B14*(1-$B$9*(1-$B$10))+$C$20*$B$7*$B$8*$C14)+$D$21*($B$21*$B$7*$B14*(1-$B$9*(1-$B$10))+$C$21*$B$7*$B$8*$C14)+$D$22*($B$22*$B$7*$B14*(1-$B$9*(1-$B$10))+$C$22*$B$7*$B$8*$C14))/1000000</f>
        <v/>
      </c>
      <c r="D27" s="44">
        <f>1000*($E$20*($B$20*$B$7*$B14*(1-0*(1-$B$10))+$C$20*$B$7*$B$8*$C14)+$E$21*($B$21*$B$7*$B14*(1-0*(1-$B$10))+$C$21*$B$7*$B$8*$C14)+$E$22*($B$22*$B$7*$B14*(1-0*(1-$B$10))+$C$22*$B$7*$B$8*$C14))/1000000</f>
        <v/>
      </c>
      <c r="E27" s="44">
        <f>1000*($E$20*($B$20*$B$7*$B14*(1-$B$9*(1-$B$10))+$C$20*$B$7*$B$8*$C14)+$E$21*($B$21*$B$7*$B14*(1-$B$9*(1-$B$10))+$C$21*$B$7*$B$8*$C14)+$E$22*($B$22*$B$7*$B14*(1-$B$9*(1-$B$10))+$C$22*$B$7*$B$8*$C14))/1000000</f>
        <v/>
      </c>
    </row>
    <row r="28">
      <c r="A28" s="14">
        <f>A15</f>
        <v/>
      </c>
      <c r="B28" s="44">
        <f>1000*($D$20*($B$20*$B$7*$B15*(1-0*(1-$B$10))+$C$20*$B$7*$B$8*$C15)+$D$21*($B$21*$B$7*$B15*(1-0*(1-$B$10))+$C$21*$B$7*$B$8*$C15)+$D$22*($B$22*$B$7*$B15*(1-0*(1-$B$10))+$C$22*$B$7*$B$8*$C15))/1000000</f>
        <v/>
      </c>
      <c r="C28" s="44">
        <f>1000*($D$20*($B$20*$B$7*$B15*(1-$B$9*(1-$B$10))+$C$20*$B$7*$B$8*$C15)+$D$21*($B$21*$B$7*$B15*(1-$B$9*(1-$B$10))+$C$21*$B$7*$B$8*$C15)+$D$22*($B$22*$B$7*$B15*(1-$B$9*(1-$B$10))+$C$22*$B$7*$B$8*$C15))/1000000</f>
        <v/>
      </c>
      <c r="D28" s="44">
        <f>1000*($E$20*($B$20*$B$7*$B15*(1-0*(1-$B$10))+$C$20*$B$7*$B$8*$C15)+$E$21*($B$21*$B$7*$B15*(1-0*(1-$B$10))+$C$21*$B$7*$B$8*$C15)+$E$22*($B$22*$B$7*$B15*(1-0*(1-$B$10))+$C$22*$B$7*$B$8*$C15))/1000000</f>
        <v/>
      </c>
      <c r="E28" s="44">
        <f>1000*($E$20*($B$20*$B$7*$B15*(1-$B$9*(1-$B$10))+$C$20*$B$7*$B$8*$C15)+$E$21*($B$21*$B$7*$B15*(1-$B$9*(1-$B$10))+$C$21*$B$7*$B$8*$C15)+$E$22*($B$22*$B$7*$B15*(1-$B$9*(1-$B$10))+$C$22*$B$7*$B$8*$C15))/1000000</f>
        <v/>
      </c>
    </row>
    <row r="29">
      <c r="A29" s="14">
        <f>A16</f>
        <v/>
      </c>
      <c r="B29" s="44">
        <f>1000*($D$20*($B$20*$B$7*$B16*(1-0*(1-$B$10))+$C$20*$B$7*$B$8*$C16)+$D$21*($B$21*$B$7*$B16*(1-0*(1-$B$10))+$C$21*$B$7*$B$8*$C16)+$D$22*($B$22*$B$7*$B16*(1-0*(1-$B$10))+$C$22*$B$7*$B$8*$C16))/1000000</f>
        <v/>
      </c>
      <c r="C29" s="44">
        <f>1000*($D$20*($B$20*$B$7*$B16*(1-$B$9*(1-$B$10))+$C$20*$B$7*$B$8*$C16)+$D$21*($B$21*$B$7*$B16*(1-$B$9*(1-$B$10))+$C$21*$B$7*$B$8*$C16)+$D$22*($B$22*$B$7*$B16*(1-$B$9*(1-$B$10))+$C$22*$B$7*$B$8*$C16))/1000000</f>
        <v/>
      </c>
      <c r="D29" s="44">
        <f>1000*($E$20*($B$20*$B$7*$B16*(1-0*(1-$B$10))+$C$20*$B$7*$B$8*$C16)+$E$21*($B$21*$B$7*$B16*(1-0*(1-$B$10))+$C$21*$B$7*$B$8*$C16)+$E$22*($B$22*$B$7*$B16*(1-0*(1-$B$10))+$C$22*$B$7*$B$8*$C16))/1000000</f>
        <v/>
      </c>
      <c r="E29" s="44">
        <f>1000*($E$20*($B$20*$B$7*$B16*(1-$B$9*(1-$B$10))+$C$20*$B$7*$B$8*$C16)+$E$21*($B$21*$B$7*$B16*(1-$B$9*(1-$B$10))+$C$21*$B$7*$B$8*$C16)+$E$22*($B$22*$B$7*$B16*(1-$B$9*(1-$B$10))+$C$22*$B$7*$B$8*$C16))/1000000</f>
        <v/>
      </c>
    </row>
    <row r="30">
      <c r="A30" s="14">
        <f>A17</f>
        <v/>
      </c>
      <c r="B30" s="44">
        <f>1000*($D$20*($B$20*$B$7*$B17*(1-0*(1-$B$10))+$C$20*$B$7*$B$8*$C17)+$D$21*($B$21*$B$7*$B17*(1-0*(1-$B$10))+$C$21*$B$7*$B$8*$C17)+$D$22*($B$22*$B$7*$B17*(1-0*(1-$B$10))+$C$22*$B$7*$B$8*$C17))/1000000</f>
        <v/>
      </c>
      <c r="C30" s="44">
        <f>1000*($D$20*($B$20*$B$7*$B17*(1-$B$9*(1-$B$10))+$C$20*$B$7*$B$8*$C17)+$D$21*($B$21*$B$7*$B17*(1-$B$9*(1-$B$10))+$C$21*$B$7*$B$8*$C17)+$D$22*($B$22*$B$7*$B17*(1-$B$9*(1-$B$10))+$C$22*$B$7*$B$8*$C17))/1000000</f>
        <v/>
      </c>
      <c r="D30" s="44">
        <f>1000*($E$20*($B$20*$B$7*$B17*(1-0*(1-$B$10))+$C$20*$B$7*$B$8*$C17)+$E$21*($B$21*$B$7*$B17*(1-0*(1-$B$10))+$C$21*$B$7*$B$8*$C17)+$E$22*($B$22*$B$7*$B17*(1-0*(1-$B$10))+$C$22*$B$7*$B$8*$C17))/1000000</f>
        <v/>
      </c>
      <c r="E30" s="44">
        <f>1000*($E$20*($B$20*$B$7*$B17*(1-$B$9*(1-$B$10))+$C$20*$B$7*$B$8*$C17)+$E$21*($B$21*$B$7*$B17*(1-$B$9*(1-$B$10))+$C$21*$B$7*$B$8*$C17)+$E$22*($B$22*$B$7*$B17*(1-$B$9*(1-$B$10))+$C$22*$B$7*$B$8*$C17))/1000000</f>
        <v/>
      </c>
    </row>
    <row r="32" ht="34" customHeight="1">
      <c r="A32" s="43"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41" t="inlineStr">
        <is>
          <t>Số câu hỏi mỗi tháng (nhập)</t>
        </is>
      </c>
      <c r="B35" s="39" t="n">
        <v>5000</v>
      </c>
      <c r="C35" s="39" t="n">
        <v>20000</v>
      </c>
      <c r="D35" s="39" t="n">
        <v>100000</v>
      </c>
    </row>
    <row r="36">
      <c r="A36" s="14">
        <f>A27</f>
        <v/>
      </c>
      <c r="B36" s="44">
        <f>$D27*B$35/1000</f>
        <v/>
      </c>
      <c r="C36" s="44">
        <f>$D27*C$35/1000</f>
        <v/>
      </c>
      <c r="D36" s="44">
        <f>$D27*D$35/1000</f>
        <v/>
      </c>
    </row>
    <row r="37">
      <c r="A37" s="14">
        <f>A28</f>
        <v/>
      </c>
      <c r="B37" s="44">
        <f>$D28*B$35/1000</f>
        <v/>
      </c>
      <c r="C37" s="44">
        <f>$D28*C$35/1000</f>
        <v/>
      </c>
      <c r="D37" s="44">
        <f>$D28*D$35/1000</f>
        <v/>
      </c>
    </row>
    <row r="38">
      <c r="A38" s="14">
        <f>A29</f>
        <v/>
      </c>
      <c r="B38" s="44">
        <f>$D29*B$35/1000</f>
        <v/>
      </c>
      <c r="C38" s="44">
        <f>$D29*C$35/1000</f>
        <v/>
      </c>
      <c r="D38" s="44">
        <f>$D29*D$35/1000</f>
        <v/>
      </c>
    </row>
    <row r="39">
      <c r="A39" s="14">
        <f>A30</f>
        <v/>
      </c>
      <c r="B39" s="44">
        <f>$D30*B$35/1000</f>
        <v/>
      </c>
      <c r="C39" s="44">
        <f>$D30*C$35/1000</f>
        <v/>
      </c>
      <c r="D39" s="44">
        <f>$D30*D$35/1000</f>
        <v/>
      </c>
    </row>
    <row r="40">
      <c r="A40" s="41" t="inlineStr">
        <is>
          <t>Cùng kịch bản đo (trung bình 0,47 lời gọi), không cache</t>
        </is>
      </c>
    </row>
    <row r="41">
      <c r="A41" s="14">
        <f>A27</f>
        <v/>
      </c>
      <c r="B41" s="44">
        <f>$B27*B$35/1000</f>
        <v/>
      </c>
      <c r="C41" s="44">
        <f>$B27*C$35/1000</f>
        <v/>
      </c>
      <c r="D41" s="44">
        <f>$B27*D$35/1000</f>
        <v/>
      </c>
    </row>
    <row r="42">
      <c r="A42" s="14">
        <f>A28</f>
        <v/>
      </c>
      <c r="B42" s="44">
        <f>$B28*B$35/1000</f>
        <v/>
      </c>
      <c r="C42" s="44">
        <f>$B28*C$35/1000</f>
        <v/>
      </c>
      <c r="D42" s="44">
        <f>$B28*D$35/1000</f>
        <v/>
      </c>
    </row>
    <row r="43">
      <c r="A43" s="14">
        <f>A29</f>
        <v/>
      </c>
      <c r="B43" s="44">
        <f>$B29*B$35/1000</f>
        <v/>
      </c>
      <c r="C43" s="44">
        <f>$B29*C$35/1000</f>
        <v/>
      </c>
      <c r="D43" s="44">
        <f>$B29*D$35/1000</f>
        <v/>
      </c>
    </row>
    <row r="44">
      <c r="A44" s="14">
        <f>A30</f>
        <v/>
      </c>
      <c r="B44" s="44">
        <f>$B30*B$35/1000</f>
        <v/>
      </c>
      <c r="C44" s="44">
        <f>$B30*C$35/1000</f>
        <v/>
      </c>
      <c r="D44" s="44">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5" t="n">
        <v>184</v>
      </c>
      <c r="C47" s="14" t="inlineStr">
        <is>
          <t>EUR/tháng</t>
        </is>
      </c>
      <c r="D47" s="46">
        <f>B47*$B$6</f>
        <v/>
      </c>
      <c r="E47" s="46">
        <f>79*$B$6</f>
        <v/>
      </c>
      <c r="F47" s="14" t="inlineStr">
        <is>
          <t>Dedicated; phí cài đặt 79 EUR. Nguồn: lowendbox.com, effloow.com (06/2026); cần xác nhận trên trang Hetzner</t>
        </is>
      </c>
    </row>
    <row r="48">
      <c r="A48" s="14" t="inlineStr">
        <is>
          <t>Hetzner GEX45 (RTX PRO 4000 Blackwell, 24GB)</t>
        </is>
      </c>
      <c r="B48" s="45" t="n">
        <v>249</v>
      </c>
      <c r="C48" s="14" t="inlineStr">
        <is>
          <t>USD/tháng</t>
        </is>
      </c>
      <c r="D48" s="46">
        <f>B48</f>
        <v/>
      </c>
      <c r="E48" s="46" t="n">
        <v>249</v>
      </c>
      <c r="F48" s="14" t="inlineStr">
        <is>
          <t>Ra mắt 03/09/2026; 214 EUR hoặc 249 USD mỗi tháng, cài đặt 249 USD. Nguồn: itbrief.co.uk</t>
        </is>
      </c>
    </row>
    <row r="49">
      <c r="A49" s="14" t="inlineStr">
        <is>
          <t>RunPod RTX 4090 24GB, Secure Cloud</t>
        </is>
      </c>
      <c r="B49" s="45" t="n">
        <v>0.6899999999999999</v>
      </c>
      <c r="C49" s="14" t="inlineStr">
        <is>
          <t>USD/giờ</t>
        </is>
      </c>
      <c r="D49" s="46">
        <f>B49*$B$11</f>
        <v/>
      </c>
      <c r="E49" s="46" t="n">
        <v>0</v>
      </c>
      <c r="F49" s="14" t="inlineStr">
        <is>
          <t>Chạy 24/24. Nguồn: hackceleration.com (cập nhật 08/2026); nguồn khác ghi 0,74</t>
        </is>
      </c>
    </row>
    <row r="50">
      <c r="A50" s="14" t="inlineStr">
        <is>
          <t>RunPod RTX 4090 24GB, Community Cloud</t>
        </is>
      </c>
      <c r="B50" s="45" t="n">
        <v>0.34</v>
      </c>
      <c r="C50" s="14" t="inlineStr">
        <is>
          <t>USD/giờ</t>
        </is>
      </c>
      <c r="D50" s="46">
        <f>B50*$B$11</f>
        <v/>
      </c>
      <c r="E50" s="46" t="n">
        <v>0</v>
      </c>
      <c r="F50" s="14" t="inlineStr">
        <is>
          <t>Phần cứng dùng chung, rẻ hơn, kém đảm bảo</t>
        </is>
      </c>
    </row>
    <row r="51">
      <c r="A51" s="14" t="inlineStr">
        <is>
          <t>RunPod L4 24GB</t>
        </is>
      </c>
      <c r="B51" s="45" t="n">
        <v>0.39</v>
      </c>
      <c r="C51" s="14" t="inlineStr">
        <is>
          <t>USD/giờ</t>
        </is>
      </c>
      <c r="D51" s="46">
        <f>B51*$B$11</f>
        <v/>
      </c>
      <c r="E51" s="46" t="n">
        <v>0</v>
      </c>
      <c r="F51" s="14" t="inlineStr">
        <is>
          <t>Nguồn: computeprices.com (cập nhật 08/2026)</t>
        </is>
      </c>
    </row>
    <row r="52">
      <c r="A52" s="41" t="inlineStr">
        <is>
          <t>Chi phí nhân sự vận hành (cài đặt, cập nhật, giám sát, sự cố)</t>
        </is>
      </c>
      <c r="D52" s="37" t="inlineStr">
        <is>
          <t>[điền]</t>
        </is>
      </c>
      <c r="F52" s="14" t="inlineStr">
        <is>
          <t>Chưa ước tính.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6">
        <f>D47</f>
        <v/>
      </c>
    </row>
    <row r="56">
      <c r="A56" s="14" t="inlineStr">
        <is>
          <t>Số câu mỗi tháng để API Haiku 5.5 (kịch bản xấu) bằng GPU này</t>
        </is>
      </c>
      <c r="B56" s="47">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7">
        <f>B55/(D29/1000)</f>
        <v/>
      </c>
    </row>
    <row r="58">
      <c r="A58" s="14" t="inlineStr">
        <is>
          <t>Chi phí tháng VND: Haiku 5.5, 20.000 câu, kịch bản xấu</t>
        </is>
      </c>
      <c r="B58" s="47">
        <f>C36*$B$5</f>
        <v/>
      </c>
    </row>
    <row r="59">
      <c r="A59" s="14" t="inlineStr">
        <is>
          <t>Chi phí tháng VND: GPU Hetzner GEX44</t>
        </is>
      </c>
      <c r="B59" s="47">
        <f>D47*$B$5</f>
        <v/>
      </c>
    </row>
    <row r="60">
      <c r="A60" s="14" t="inlineStr">
        <is>
          <t>Số câu mỗi tháng để API Haiku 5.5 (kịch bản xấu) bằng GPU 500 USD/tháng (cận trên)</t>
        </is>
      </c>
      <c r="B60" s="47">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41"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41"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41"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41"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41"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41"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8"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điền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2026-10-14T12:20:44Z</dcterms:created>
  <dcterms:modified xmlns:dcterms="http://purl.org/dc/terms/" xmlns:xsi="http://www.w3.org/2001/XMLSchema-instance" xsi:type="dcterms:W3CDTF">2026-10-14T12:20:44Z</dcterms:modified>
</cp:coreProperties>
</file>