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1\Báo người lao động\"/>
    </mc:Choice>
  </mc:AlternateContent>
  <xr:revisionPtr revIDLastSave="0" documentId="13_ncr:1_{9F1C09AE-0CD0-4D3F-8677-30D9C8C7DB7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HKT" sheetId="3" r:id="rId1"/>
    <sheet name="BKCT" sheetId="2" r:id="rId2"/>
  </sheets>
  <definedNames>
    <definedName name="_xlnm._FilterDatabase" localSheetId="0" hidden="1">THKT!$A$2:$K$2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0" i="2" l="1"/>
  <c r="G8" i="3"/>
  <c r="J8" i="3" s="1"/>
  <c r="K8" i="3" s="1"/>
  <c r="G7" i="3"/>
  <c r="J7" i="3" s="1"/>
  <c r="G6" i="3"/>
  <c r="J6" i="3" s="1"/>
  <c r="K6" i="3" s="1"/>
  <c r="G5" i="3"/>
  <c r="J5" i="3" s="1"/>
  <c r="G4" i="3"/>
  <c r="J4" i="3" s="1"/>
  <c r="K4" i="3" s="1"/>
  <c r="J3" i="3"/>
  <c r="AZ5" i="2" s="1"/>
  <c r="BA5" i="2" s="1"/>
  <c r="G3" i="3"/>
  <c r="K5" i="3" l="1"/>
  <c r="AZ8" i="2"/>
  <c r="BA8" i="2" s="1"/>
  <c r="K7" i="3"/>
  <c r="AZ4" i="2"/>
  <c r="AZ9" i="2"/>
  <c r="BA9" i="2" s="1"/>
  <c r="AZ7" i="2"/>
  <c r="BA7" i="2" s="1"/>
  <c r="J9" i="3"/>
  <c r="AZ6" i="2"/>
  <c r="BA6" i="2" s="1"/>
  <c r="K3" i="3"/>
  <c r="AX5" i="2"/>
  <c r="AX6" i="2"/>
  <c r="AX7" i="2"/>
  <c r="AX8" i="2"/>
  <c r="AX9" i="2"/>
  <c r="AX4" i="2"/>
  <c r="BB10" i="2"/>
  <c r="AY10" i="2"/>
  <c r="AZ10" i="2" l="1"/>
  <c r="BA4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P10" i="2"/>
  <c r="O10" i="2"/>
  <c r="N10" i="2"/>
  <c r="M10" i="2"/>
  <c r="L10" i="2"/>
  <c r="G10" i="2"/>
  <c r="F10" i="2"/>
  <c r="E10" i="2"/>
  <c r="AX10" i="2" l="1"/>
</calcChain>
</file>

<file path=xl/sharedStrings.xml><?xml version="1.0" encoding="utf-8"?>
<sst xmlns="http://schemas.openxmlformats.org/spreadsheetml/2006/main" count="199" uniqueCount="92">
  <si>
    <t>INFO</t>
  </si>
  <si>
    <t>NĂM CHUYÊN KHOA</t>
  </si>
  <si>
    <t>CÁC HẠNG MỤC VỀ XÉT NGHIỆM ĐỊNH KỲ THÔNG THƯỜNG:</t>
  </si>
  <si>
    <t>TỔNG CỘNG</t>
  </si>
  <si>
    <t>STT</t>
  </si>
  <si>
    <t>HỌ VÀ TÊN</t>
  </si>
  <si>
    <t>GIỚI TÍNH</t>
  </si>
  <si>
    <t>NĂM SINH</t>
  </si>
  <si>
    <t>Khám nội</t>
  </si>
  <si>
    <t>Khám SPK</t>
  </si>
  <si>
    <t>Khám ngoại</t>
  </si>
  <si>
    <t>TMH</t>
  </si>
  <si>
    <t>RHM</t>
  </si>
  <si>
    <t>Mắt</t>
  </si>
  <si>
    <t>Da liễu</t>
  </si>
  <si>
    <t>Chụp X-Quang tim phổi kỹ thuật số (Hãng Fuji - Nhật)</t>
  </si>
  <si>
    <t>Nước tiểu 10 thông số. (Xét nghiệm nước tiểu toàn phần) (Hãng Roche - Thụy sỹ - Hóa chất chính hãng - Hóa chất chính hãng - Hóa chất chính hãng)</t>
  </si>
  <si>
    <t>Tổng phân tích tế bào máu bằng máy Laser. (Xét nghiệm công thức máu toàn phần) (Hãng Sysmec -  Thụy Sỹ - Hóa chất chính hãng)</t>
  </si>
  <si>
    <t>Định lượng GLUCOSE máu. (Hãng Roche - Thụy sỹ - Hóa chất chính hãng - Hóa chất chính hãng)</t>
  </si>
  <si>
    <t>AST ( SGOT )  (Hãng Roche - Thụy sỹ - Hóa chất chính hãng - Hóa chất chính hãng)</t>
  </si>
  <si>
    <t>ALT ( SGPT )  (Hãng Roche - Thụy sỹ - Hóa chất chính hãng - Hóa chất chính hãng)</t>
  </si>
  <si>
    <t>Định lượng CREATINIE máu (Hãng Roche - Thụy sỹ - Hóa chất chính hãng - Hóa chất chính hãng)</t>
  </si>
  <si>
    <t xml:space="preserve">Tổng kết và tư vấn sức khỏe </t>
  </si>
  <si>
    <t>Siêu âm màu Bụng - Tổng Quát  (Máy Siemens Sequoia 2022- Đức hiện đại nhất )</t>
  </si>
  <si>
    <t>HbA1C (Hãng Roche - Thụy sỹ - Hóa chất chính hãng - Hóa chất chính hãng)</t>
  </si>
  <si>
    <t>Định lượng ACID URIC máu (Hãng Roche - Thụy sỹ - Hóa chất chính hãng - Hóa chất chính hãng)</t>
  </si>
  <si>
    <t>Gamma GT  (Hãng Roche - Thụy sỹ - Hóa chất chính hãng - Hóa chất chính hãng)</t>
  </si>
  <si>
    <t>Billirubin (Hãng Roche - Thụy sỹ - Hóa chất chính hãng - Hóa chất chính hãng)</t>
  </si>
  <si>
    <t>Độ lọc cầu thận - eGFR (MDRD)</t>
  </si>
  <si>
    <t>HDL-cholesterol  (Hãng Roche - Thụy sỹ - Hóa chất chính hãng)</t>
  </si>
  <si>
    <t xml:space="preserve">LDL-cholesterol   (Hãng Roche - Thụy sỹ - Hóa chất chính hãng)    </t>
  </si>
  <si>
    <t xml:space="preserve">VLDL - cholesterol   (Hãng Roche - Thụy sỹ - Hóa chất chính hãng)    </t>
  </si>
  <si>
    <t>Cholesterol TP (Hãng Roche - Thụy sỹ - Hóa chất chính hãng)</t>
  </si>
  <si>
    <t>Triglycerid (Hãng Roche - Thụy sỹ - Hóa chất chính hãng)</t>
  </si>
  <si>
    <t>Fe (Sắt huyết thanh)</t>
  </si>
  <si>
    <t>Ferritin</t>
  </si>
  <si>
    <t>Zn</t>
  </si>
  <si>
    <t>Định lượng Can xi ion tự do trong máu</t>
  </si>
  <si>
    <t>Định lượng Can xi toàn phần</t>
  </si>
  <si>
    <t>Ca 72-4  trong máu (Hãng Roche - Thụy sỹ - Hóa chất chính hãng)</t>
  </si>
  <si>
    <t>TSH  trong máu (Hãng Roche - Thụy sỹ - Hóa chất chính hãng)</t>
  </si>
  <si>
    <t>Free T4 trong máu (Hãng Roche - Thụy sỹ - Hóa chất chính hãng)</t>
  </si>
  <si>
    <t>Sán lá gan nhỏ (chưa nhiễm)</t>
  </si>
  <si>
    <t>Giun đũa</t>
  </si>
  <si>
    <t>Giun xoắn</t>
  </si>
  <si>
    <t>Điện tâm đồ. (Đo điện tim) 12 kênh (Hãng GE - Mỹ)</t>
  </si>
  <si>
    <t>Siêu âm màu tuyến vú (Máy GE LOGIQ S7 Expert Công  nghệ XDclear đầu dò ma trận siêu nông - Mỹ )</t>
  </si>
  <si>
    <t>Siêu âm Tuyến giáp  (Máy Siemens Sequoia 2022- Đức hiện đại nhất )</t>
  </si>
  <si>
    <t>XÉT NGHIỆM AMH</t>
  </si>
  <si>
    <t>Siêu âm động mạch cảnh, đốt sống  (Máy GE LOGIQ S7 Expert Công  nghệ XDclear đầu dò ma trận siêu nông - Mỹ )</t>
  </si>
  <si>
    <t>Xét nghiệm HBsAg (ELISA) (Hãng Roche - Thụy sỹ - Hóa chất chính hãng)</t>
  </si>
  <si>
    <t>Chụp XQ cột sống cổ thẳng nghiêng kỹ thuật số (Hãng Fuji - Nhật)</t>
  </si>
  <si>
    <t>Đơn giá</t>
  </si>
  <si>
    <t>ĐẶNG HOÀNG DŨNG</t>
  </si>
  <si>
    <t>NAM</t>
  </si>
  <si>
    <t>x</t>
  </si>
  <si>
    <t>NGUYỄN ĐÌNH HỮU</t>
  </si>
  <si>
    <t>CAO HẢI ĐỊNH</t>
  </si>
  <si>
    <t>TRẦN VĂN THƯỜNG</t>
  </si>
  <si>
    <t>HỒ THỊ BÍCH VÂN</t>
  </si>
  <si>
    <t>NỮ</t>
  </si>
  <si>
    <t>BÙI THỊ CÚC</t>
  </si>
  <si>
    <t>SỐ LỆCH THỰC TẾ</t>
  </si>
  <si>
    <t>SỐ KẾ TOÁN</t>
  </si>
  <si>
    <t>ĐỊNH MỨC</t>
  </si>
  <si>
    <t>HBEAG(ELICA)</t>
  </si>
  <si>
    <t>Thông tin khách hàng</t>
  </si>
  <si>
    <t>Tổng cộng</t>
  </si>
  <si>
    <t>Họ và tên</t>
  </si>
  <si>
    <t>Ngày sinh</t>
  </si>
  <si>
    <t>Giới tính</t>
  </si>
  <si>
    <t>Công ty thanh toán</t>
  </si>
  <si>
    <t>Phát sinh</t>
  </si>
  <si>
    <t>Đã thanh toán</t>
  </si>
  <si>
    <t>Bỏ trong gói</t>
  </si>
  <si>
    <t>Còn lại</t>
  </si>
  <si>
    <t>Đã thực hiện</t>
  </si>
  <si>
    <t>Ghi chú</t>
  </si>
  <si>
    <t>Nguyễn Đình Hữu</t>
  </si>
  <si>
    <t>1970</t>
  </si>
  <si>
    <t>Nam</t>
  </si>
  <si>
    <t>Cao Hải Định</t>
  </si>
  <si>
    <t>1996</t>
  </si>
  <si>
    <t>Hồ Thị Bích Vân</t>
  </si>
  <si>
    <t>1988</t>
  </si>
  <si>
    <t>Nữ</t>
  </si>
  <si>
    <t>Bùi Thị Cúc</t>
  </si>
  <si>
    <t>1990</t>
  </si>
  <si>
    <t>Đặng Hoàng Dũng</t>
  </si>
  <si>
    <t>1976</t>
  </si>
  <si>
    <t>Trần Văn Thường</t>
  </si>
  <si>
    <t xml:space="preserve">Làm thêm HBeAg(ECLIA)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</si>
</sst>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name val="Times New Roman"/>
      <family val="1"/>
    </font>
    <font>
      <b/>
      <sz val="11"/>
      <name val="Calibri"/>
      <family val="2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" fillId="0" borderId="0"/>
    <xf numFmtId="0" fontId="1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4" fillId="10" borderId="1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5" fillId="6" borderId="3" xfId="0" applyFont="1" applyFill="1" applyBorder="1" applyAlignment="1">
      <alignment horizontal="center" vertical="center" wrapText="1"/>
    </xf>
    <xf numFmtId="3" fontId="4" fillId="1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/>
    <xf numFmtId="164" fontId="5" fillId="6" borderId="1" xfId="0" applyNumberFormat="1" applyFont="1" applyFill="1" applyBorder="1" applyAlignment="1">
      <alignment horizontal="center" vertical="center" wrapText="1"/>
    </xf>
    <xf numFmtId="0" fontId="7" fillId="0" borderId="0" xfId="3"/>
    <xf numFmtId="0" fontId="5" fillId="0" borderId="1" xfId="3" applyFont="1" applyBorder="1"/>
    <xf numFmtId="0" fontId="8" fillId="0" borderId="1" xfId="3" applyFont="1" applyBorder="1" applyAlignment="1">
      <alignment vertical="top"/>
    </xf>
    <xf numFmtId="3" fontId="8" fillId="0" borderId="1" xfId="3" applyNumberFormat="1" applyFont="1" applyBorder="1" applyAlignment="1">
      <alignment vertical="top"/>
    </xf>
    <xf numFmtId="3" fontId="9" fillId="11" borderId="0" xfId="3" applyNumberFormat="1" applyFont="1" applyFill="1"/>
    <xf numFmtId="164" fontId="4" fillId="3" borderId="0" xfId="0" applyNumberFormat="1" applyFont="1" applyFill="1" applyAlignment="1">
      <alignment horizontal="center"/>
    </xf>
    <xf numFmtId="3" fontId="8" fillId="0" borderId="1" xfId="4" applyNumberFormat="1" applyFont="1" applyBorder="1" applyAlignment="1">
      <alignment vertical="top"/>
    </xf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3" fontId="4" fillId="10" borderId="4" xfId="1" applyNumberFormat="1" applyFont="1" applyFill="1" applyBorder="1" applyAlignment="1">
      <alignment horizontal="center" vertical="center" wrapText="1"/>
    </xf>
    <xf numFmtId="3" fontId="4" fillId="10" borderId="5" xfId="1" applyNumberFormat="1" applyFont="1" applyFill="1" applyBorder="1" applyAlignment="1">
      <alignment horizontal="center" vertical="center" wrapText="1"/>
    </xf>
    <xf numFmtId="3" fontId="4" fillId="10" borderId="6" xfId="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</cellXfs>
  <cellStyles count="5">
    <cellStyle name="Comma" xfId="1" builtinId="3"/>
    <cellStyle name="Comma 2" xfId="2" xr:uid="{E2F04613-0C76-43E7-ABD8-32E494BC90DE}"/>
    <cellStyle name="Normal" xfId="0" builtinId="0"/>
    <cellStyle name="Normal 2" xfId="3" xr:uid="{F5B4698E-5FE1-43A4-B209-9FB2C430BF3F}"/>
    <cellStyle name="Normal 3" xfId="4" xr:uid="{9F7744FB-00CA-482B-804D-C02DA1B3ABC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EC10-7263-42D8-89E4-ABAA11EBAB3A}">
  <dimension ref="A1:L9"/>
  <sheetViews>
    <sheetView workbookViewId="0">
      <selection activeCell="I11" sqref="I11"/>
    </sheetView>
  </sheetViews>
  <sheetFormatPr defaultRowHeight="15" x14ac:dyDescent="0.25"/>
  <cols>
    <col min="1" max="1" width="9.140625" style="28"/>
    <col min="2" max="2" width="25" style="28" customWidth="1"/>
    <col min="3" max="3" width="10" style="28" customWidth="1"/>
    <col min="4" max="4" width="9.140625" style="28"/>
    <col min="5" max="12" width="10" style="28" customWidth="1"/>
    <col min="13" max="16384" width="9.140625" style="28"/>
  </cols>
  <sheetData>
    <row r="1" spans="1:12" x14ac:dyDescent="0.25">
      <c r="A1" s="35" t="s">
        <v>66</v>
      </c>
      <c r="B1" s="36"/>
      <c r="C1" s="36"/>
      <c r="D1" s="36"/>
      <c r="E1" s="35" t="s">
        <v>67</v>
      </c>
      <c r="F1" s="36"/>
      <c r="G1" s="36"/>
      <c r="H1" s="36"/>
      <c r="I1" s="36"/>
      <c r="J1" s="36"/>
      <c r="K1" s="37"/>
    </row>
    <row r="2" spans="1:12" x14ac:dyDescent="0.25">
      <c r="A2" s="29" t="s">
        <v>4</v>
      </c>
      <c r="B2" s="29" t="s">
        <v>68</v>
      </c>
      <c r="C2" s="29" t="s">
        <v>69</v>
      </c>
      <c r="D2" s="29" t="s">
        <v>70</v>
      </c>
      <c r="E2" s="29" t="s">
        <v>71</v>
      </c>
      <c r="F2" s="29" t="s">
        <v>72</v>
      </c>
      <c r="G2" s="29" t="s">
        <v>67</v>
      </c>
      <c r="H2" s="29" t="s">
        <v>73</v>
      </c>
      <c r="I2" s="29" t="s">
        <v>74</v>
      </c>
      <c r="J2" s="29" t="s">
        <v>75</v>
      </c>
      <c r="K2" s="29" t="s">
        <v>76</v>
      </c>
      <c r="L2" s="29" t="s">
        <v>77</v>
      </c>
    </row>
    <row r="3" spans="1:12" x14ac:dyDescent="0.25">
      <c r="A3" s="30">
        <v>1</v>
      </c>
      <c r="B3" s="30" t="s">
        <v>78</v>
      </c>
      <c r="C3" s="30" t="s">
        <v>79</v>
      </c>
      <c r="D3" s="30" t="s">
        <v>80</v>
      </c>
      <c r="E3" s="34">
        <v>1439000</v>
      </c>
      <c r="F3" s="31"/>
      <c r="G3" s="31">
        <f>E3+F3</f>
        <v>1439000</v>
      </c>
      <c r="H3" s="31"/>
      <c r="I3" s="31"/>
      <c r="J3" s="31">
        <f>G3-H3-I3</f>
        <v>1439000</v>
      </c>
      <c r="K3" s="31">
        <f>J3+H3</f>
        <v>1439000</v>
      </c>
      <c r="L3" s="31"/>
    </row>
    <row r="4" spans="1:12" x14ac:dyDescent="0.25">
      <c r="A4" s="30">
        <v>2</v>
      </c>
      <c r="B4" s="30" t="s">
        <v>81</v>
      </c>
      <c r="C4" s="30" t="s">
        <v>82</v>
      </c>
      <c r="D4" s="30" t="s">
        <v>80</v>
      </c>
      <c r="E4" s="34">
        <v>1395000</v>
      </c>
      <c r="F4" s="31"/>
      <c r="G4" s="31">
        <f t="shared" ref="G4:G8" si="0">E4+F4</f>
        <v>1395000</v>
      </c>
      <c r="H4" s="31"/>
      <c r="I4" s="31"/>
      <c r="J4" s="31">
        <f t="shared" ref="J4:J8" si="1">G4-H4-I4</f>
        <v>1395000</v>
      </c>
      <c r="K4" s="31">
        <f t="shared" ref="K4:K8" si="2">J4+H4</f>
        <v>1395000</v>
      </c>
      <c r="L4" s="31"/>
    </row>
    <row r="5" spans="1:12" x14ac:dyDescent="0.25">
      <c r="A5" s="30">
        <v>3</v>
      </c>
      <c r="B5" s="30" t="s">
        <v>83</v>
      </c>
      <c r="C5" s="30" t="s">
        <v>84</v>
      </c>
      <c r="D5" s="30" t="s">
        <v>85</v>
      </c>
      <c r="E5" s="34">
        <v>1853000</v>
      </c>
      <c r="F5" s="31"/>
      <c r="G5" s="31">
        <f t="shared" si="0"/>
        <v>1853000</v>
      </c>
      <c r="H5" s="31"/>
      <c r="I5" s="31"/>
      <c r="J5" s="31">
        <f t="shared" si="1"/>
        <v>1853000</v>
      </c>
      <c r="K5" s="31">
        <f t="shared" si="2"/>
        <v>1853000</v>
      </c>
      <c r="L5" s="31"/>
    </row>
    <row r="6" spans="1:12" x14ac:dyDescent="0.25">
      <c r="A6" s="30">
        <v>4</v>
      </c>
      <c r="B6" s="30" t="s">
        <v>86</v>
      </c>
      <c r="C6" s="30" t="s">
        <v>87</v>
      </c>
      <c r="D6" s="30" t="s">
        <v>85</v>
      </c>
      <c r="E6" s="34">
        <v>1890000</v>
      </c>
      <c r="F6" s="31"/>
      <c r="G6" s="31">
        <f t="shared" si="0"/>
        <v>1890000</v>
      </c>
      <c r="H6" s="31"/>
      <c r="I6" s="31"/>
      <c r="J6" s="31">
        <f t="shared" si="1"/>
        <v>1890000</v>
      </c>
      <c r="K6" s="31">
        <f t="shared" si="2"/>
        <v>1890000</v>
      </c>
      <c r="L6" s="31"/>
    </row>
    <row r="7" spans="1:12" x14ac:dyDescent="0.25">
      <c r="A7" s="30">
        <v>5</v>
      </c>
      <c r="B7" s="30" t="s">
        <v>88</v>
      </c>
      <c r="C7" s="30" t="s">
        <v>89</v>
      </c>
      <c r="D7" s="30" t="s">
        <v>80</v>
      </c>
      <c r="E7" s="34">
        <v>1460000</v>
      </c>
      <c r="F7" s="31"/>
      <c r="G7" s="31">
        <f t="shared" si="0"/>
        <v>1460000</v>
      </c>
      <c r="H7" s="31"/>
      <c r="I7" s="31"/>
      <c r="J7" s="31">
        <f t="shared" si="1"/>
        <v>1460000</v>
      </c>
      <c r="K7" s="31">
        <f t="shared" si="2"/>
        <v>1460000</v>
      </c>
      <c r="L7" s="31"/>
    </row>
    <row r="8" spans="1:12" x14ac:dyDescent="0.25">
      <c r="A8" s="30">
        <v>6</v>
      </c>
      <c r="B8" s="30" t="s">
        <v>90</v>
      </c>
      <c r="C8" s="30" t="s">
        <v>87</v>
      </c>
      <c r="D8" s="30" t="s">
        <v>80</v>
      </c>
      <c r="E8" s="34">
        <v>1410000</v>
      </c>
      <c r="F8" s="31">
        <v>125100</v>
      </c>
      <c r="G8" s="31">
        <f t="shared" si="0"/>
        <v>1535100</v>
      </c>
      <c r="H8" s="31"/>
      <c r="I8" s="31"/>
      <c r="J8" s="31">
        <f t="shared" si="1"/>
        <v>1535100</v>
      </c>
      <c r="K8" s="31">
        <f t="shared" si="2"/>
        <v>1535100</v>
      </c>
      <c r="L8" s="31" t="s">
        <v>91</v>
      </c>
    </row>
    <row r="9" spans="1:12" x14ac:dyDescent="0.25">
      <c r="J9" s="32">
        <f>SUM(J3:J8)</f>
        <v>9572100</v>
      </c>
    </row>
  </sheetData>
  <autoFilter ref="A2:K2" xr:uid="{00000000-0009-0000-0000-000000000000}"/>
  <mergeCells count="2">
    <mergeCell ref="A1:D1"/>
    <mergeCell ref="E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F014-2F7F-4422-B8F9-F4A52E6C75A5}">
  <dimension ref="A1:BB11"/>
  <sheetViews>
    <sheetView tabSelected="1" zoomScaleNormal="100" workbookViewId="0">
      <pane xSplit="4" topLeftCell="AS1" activePane="topRight" state="frozen"/>
      <selection activeCell="A2" sqref="A2"/>
      <selection pane="topRight" activeCell="AX12" sqref="AX12:AX13"/>
    </sheetView>
  </sheetViews>
  <sheetFormatPr defaultRowHeight="15" x14ac:dyDescent="0.25"/>
  <cols>
    <col min="1" max="1" width="4" bestFit="1" customWidth="1"/>
    <col min="2" max="2" width="23.28515625" bestFit="1" customWidth="1"/>
    <col min="3" max="3" width="5.28515625" bestFit="1" customWidth="1"/>
    <col min="4" max="4" width="5.5703125" bestFit="1" customWidth="1"/>
    <col min="5" max="6" width="7" style="1" bestFit="1" customWidth="1"/>
    <col min="7" max="7" width="6.85546875" style="1" bestFit="1" customWidth="1"/>
    <col min="8" max="8" width="6" style="1" bestFit="1" customWidth="1"/>
    <col min="9" max="9" width="6.28515625" style="1" bestFit="1" customWidth="1"/>
    <col min="10" max="10" width="4.85546875" style="1" bestFit="1" customWidth="1"/>
    <col min="11" max="11" width="4.42578125" style="1" bestFit="1" customWidth="1"/>
    <col min="12" max="12" width="11.42578125" style="1" bestFit="1" customWidth="1"/>
    <col min="13" max="13" width="27.28515625" style="1" bestFit="1" customWidth="1"/>
    <col min="14" max="14" width="23" style="1" bestFit="1" customWidth="1"/>
    <col min="15" max="15" width="19" style="1" bestFit="1" customWidth="1"/>
    <col min="16" max="17" width="16.140625" style="1" bestFit="1" customWidth="1"/>
    <col min="18" max="18" width="19" style="1" bestFit="1" customWidth="1"/>
    <col min="19" max="19" width="7.140625" style="1" bestFit="1" customWidth="1"/>
    <col min="20" max="20" width="16.85546875" style="1" bestFit="1" customWidth="1"/>
    <col min="21" max="21" width="14.5703125" style="1" bestFit="1" customWidth="1"/>
    <col min="22" max="22" width="18.140625" style="1" bestFit="1" customWidth="1"/>
    <col min="23" max="24" width="16.28515625" style="1" bestFit="1" customWidth="1"/>
    <col min="25" max="25" width="8.5703125" style="1" bestFit="1" customWidth="1"/>
    <col min="26" max="28" width="13.42578125" style="1" bestFit="1" customWidth="1"/>
    <col min="29" max="30" width="12.42578125" style="1" bestFit="1" customWidth="1"/>
    <col min="31" max="31" width="8.28515625" style="1" bestFit="1" customWidth="1"/>
    <col min="32" max="33" width="9.5703125" style="1" bestFit="1" customWidth="1"/>
    <col min="34" max="34" width="9" style="1" bestFit="1" customWidth="1"/>
    <col min="35" max="35" width="8.28515625" style="1" bestFit="1" customWidth="1"/>
    <col min="36" max="36" width="13.42578125" style="1" bestFit="1" customWidth="1"/>
    <col min="37" max="37" width="12.42578125" style="1" bestFit="1" customWidth="1"/>
    <col min="38" max="38" width="13.42578125" style="1" bestFit="1" customWidth="1"/>
    <col min="39" max="41" width="9.5703125" style="1" bestFit="1" customWidth="1"/>
    <col min="42" max="42" width="10" style="1" bestFit="1" customWidth="1"/>
    <col min="43" max="43" width="20.42578125" style="1" bestFit="1" customWidth="1"/>
    <col min="44" max="44" width="14.42578125" style="1" bestFit="1" customWidth="1"/>
    <col min="45" max="45" width="13.85546875" style="1" bestFit="1" customWidth="1"/>
    <col min="46" max="46" width="21.28515625" style="1" bestFit="1" customWidth="1"/>
    <col min="47" max="47" width="19.42578125" style="1" bestFit="1" customWidth="1"/>
    <col min="48" max="48" width="18.5703125" style="1" bestFit="1" customWidth="1"/>
    <col min="49" max="49" width="18.5703125" style="1" customWidth="1"/>
    <col min="50" max="51" width="11.5703125" bestFit="1" customWidth="1"/>
    <col min="52" max="52" width="11.5703125" customWidth="1"/>
    <col min="53" max="53" width="10.7109375" bestFit="1" customWidth="1"/>
    <col min="54" max="54" width="11" bestFit="1" customWidth="1"/>
  </cols>
  <sheetData>
    <row r="1" spans="1:54" ht="39.6" hidden="1" customHeight="1" x14ac:dyDescent="0.25">
      <c r="A1" s="43" t="s">
        <v>0</v>
      </c>
      <c r="B1" s="43"/>
      <c r="C1" s="43"/>
      <c r="D1" s="43"/>
      <c r="E1" s="44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2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56"/>
      <c r="AK1" s="56"/>
      <c r="AL1" s="56"/>
      <c r="AM1" s="57"/>
      <c r="AN1" s="57"/>
      <c r="AO1" s="57"/>
      <c r="AP1" s="11"/>
      <c r="AQ1" s="58"/>
      <c r="AR1" s="58"/>
      <c r="AS1" s="58"/>
      <c r="AT1" s="58"/>
      <c r="AU1" s="12"/>
      <c r="AV1" s="12"/>
      <c r="AW1" s="12"/>
      <c r="AX1" s="47" t="s">
        <v>3</v>
      </c>
      <c r="AY1" s="4"/>
      <c r="AZ1" s="4"/>
      <c r="BA1" s="4"/>
      <c r="BB1" s="4"/>
    </row>
    <row r="2" spans="1:54" ht="99.95" customHeight="1" x14ac:dyDescent="0.25">
      <c r="A2" s="13" t="s">
        <v>4</v>
      </c>
      <c r="B2" s="14" t="s">
        <v>5</v>
      </c>
      <c r="C2" s="14" t="s">
        <v>6</v>
      </c>
      <c r="D2" s="14" t="s">
        <v>7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5" t="s">
        <v>13</v>
      </c>
      <c r="K2" s="15" t="s">
        <v>14</v>
      </c>
      <c r="L2" s="16" t="s">
        <v>15</v>
      </c>
      <c r="M2" s="15" t="s">
        <v>16</v>
      </c>
      <c r="N2" s="15" t="s">
        <v>17</v>
      </c>
      <c r="O2" s="15" t="s">
        <v>18</v>
      </c>
      <c r="P2" s="17" t="s">
        <v>19</v>
      </c>
      <c r="Q2" s="17" t="s">
        <v>20</v>
      </c>
      <c r="R2" s="15" t="s">
        <v>21</v>
      </c>
      <c r="S2" s="18" t="s">
        <v>22</v>
      </c>
      <c r="T2" s="15" t="s">
        <v>23</v>
      </c>
      <c r="U2" s="16" t="s">
        <v>24</v>
      </c>
      <c r="V2" s="16" t="s">
        <v>25</v>
      </c>
      <c r="W2" s="16" t="s">
        <v>26</v>
      </c>
      <c r="X2" s="16" t="s">
        <v>27</v>
      </c>
      <c r="Y2" s="16" t="s">
        <v>28</v>
      </c>
      <c r="Z2" s="16" t="s">
        <v>29</v>
      </c>
      <c r="AA2" s="16" t="s">
        <v>30</v>
      </c>
      <c r="AB2" s="16" t="s">
        <v>31</v>
      </c>
      <c r="AC2" s="16" t="s">
        <v>32</v>
      </c>
      <c r="AD2" s="16" t="s">
        <v>33</v>
      </c>
      <c r="AE2" s="19" t="s">
        <v>34</v>
      </c>
      <c r="AF2" s="19" t="s">
        <v>35</v>
      </c>
      <c r="AG2" s="19" t="s">
        <v>36</v>
      </c>
      <c r="AH2" s="19" t="s">
        <v>37</v>
      </c>
      <c r="AI2" s="19" t="s">
        <v>38</v>
      </c>
      <c r="AJ2" s="20" t="s">
        <v>39</v>
      </c>
      <c r="AK2" s="20" t="s">
        <v>40</v>
      </c>
      <c r="AL2" s="20" t="s">
        <v>41</v>
      </c>
      <c r="AM2" s="19" t="s">
        <v>42</v>
      </c>
      <c r="AN2" s="19" t="s">
        <v>43</v>
      </c>
      <c r="AO2" s="19" t="s">
        <v>44</v>
      </c>
      <c r="AP2" s="20" t="s">
        <v>45</v>
      </c>
      <c r="AQ2" s="20" t="s">
        <v>46</v>
      </c>
      <c r="AR2" s="20" t="s">
        <v>47</v>
      </c>
      <c r="AS2" s="15" t="s">
        <v>48</v>
      </c>
      <c r="AT2" s="21" t="s">
        <v>49</v>
      </c>
      <c r="AU2" s="19" t="s">
        <v>50</v>
      </c>
      <c r="AV2" s="20" t="s">
        <v>51</v>
      </c>
      <c r="AW2" s="22" t="s">
        <v>65</v>
      </c>
      <c r="AX2" s="48"/>
      <c r="AY2" s="46" t="s">
        <v>64</v>
      </c>
      <c r="AZ2" s="47" t="s">
        <v>63</v>
      </c>
      <c r="BA2" s="46" t="s">
        <v>62</v>
      </c>
      <c r="BB2" s="46" t="s">
        <v>63</v>
      </c>
    </row>
    <row r="3" spans="1:54" s="1" customFormat="1" ht="15.6" customHeight="1" x14ac:dyDescent="0.25">
      <c r="A3" s="50" t="s">
        <v>52</v>
      </c>
      <c r="B3" s="51"/>
      <c r="C3" s="51"/>
      <c r="D3" s="52"/>
      <c r="E3" s="5"/>
      <c r="F3" s="6"/>
      <c r="G3" s="53">
        <v>564000</v>
      </c>
      <c r="H3" s="54"/>
      <c r="I3" s="54"/>
      <c r="J3" s="54"/>
      <c r="K3" s="55"/>
      <c r="L3" s="23">
        <v>102000</v>
      </c>
      <c r="M3" s="23">
        <v>59000</v>
      </c>
      <c r="N3" s="23">
        <v>75000</v>
      </c>
      <c r="O3" s="23">
        <v>27000</v>
      </c>
      <c r="P3" s="53">
        <v>60000</v>
      </c>
      <c r="Q3" s="55"/>
      <c r="R3" s="23">
        <v>41000</v>
      </c>
      <c r="S3" s="23"/>
      <c r="T3" s="23">
        <v>230000</v>
      </c>
      <c r="U3" s="23">
        <v>169000</v>
      </c>
      <c r="V3" s="23">
        <v>41000</v>
      </c>
      <c r="W3" s="23">
        <v>41000</v>
      </c>
      <c r="X3" s="23">
        <v>47000</v>
      </c>
      <c r="Y3" s="23">
        <v>41000</v>
      </c>
      <c r="Z3" s="23">
        <v>41000</v>
      </c>
      <c r="AA3" s="23">
        <v>59000</v>
      </c>
      <c r="AB3" s="23">
        <v>59000</v>
      </c>
      <c r="AC3" s="23">
        <v>47000</v>
      </c>
      <c r="AD3" s="23">
        <v>41000</v>
      </c>
      <c r="AE3" s="23">
        <v>71000</v>
      </c>
      <c r="AF3" s="23">
        <v>138000</v>
      </c>
      <c r="AG3" s="23">
        <v>282000</v>
      </c>
      <c r="AH3" s="23">
        <v>30000</v>
      </c>
      <c r="AI3" s="23">
        <v>20000</v>
      </c>
      <c r="AJ3" s="23">
        <v>231000</v>
      </c>
      <c r="AK3" s="23">
        <v>137000</v>
      </c>
      <c r="AL3" s="23">
        <v>137000</v>
      </c>
      <c r="AM3" s="23">
        <v>187000</v>
      </c>
      <c r="AN3" s="23">
        <v>187000</v>
      </c>
      <c r="AO3" s="23">
        <v>187000</v>
      </c>
      <c r="AP3" s="23">
        <v>140000</v>
      </c>
      <c r="AQ3" s="23">
        <v>220000</v>
      </c>
      <c r="AR3" s="23">
        <v>230000</v>
      </c>
      <c r="AS3" s="23">
        <v>817000</v>
      </c>
      <c r="AT3" s="23">
        <v>249000</v>
      </c>
      <c r="AU3" s="23">
        <v>123000</v>
      </c>
      <c r="AV3" s="23">
        <v>157000</v>
      </c>
      <c r="AW3" s="23">
        <v>125100</v>
      </c>
      <c r="AX3" s="49"/>
      <c r="AY3" s="46"/>
      <c r="AZ3" s="49"/>
      <c r="BA3" s="46"/>
      <c r="BB3" s="46"/>
    </row>
    <row r="4" spans="1:54" s="1" customFormat="1" ht="15.6" customHeight="1" x14ac:dyDescent="0.25">
      <c r="A4" s="3">
        <v>1</v>
      </c>
      <c r="B4" s="24" t="s">
        <v>53</v>
      </c>
      <c r="C4" s="3" t="s">
        <v>54</v>
      </c>
      <c r="D4" s="3">
        <v>1976</v>
      </c>
      <c r="E4" s="3" t="s">
        <v>55</v>
      </c>
      <c r="F4" s="7"/>
      <c r="G4" s="38"/>
      <c r="H4" s="39"/>
      <c r="I4" s="39"/>
      <c r="J4" s="39"/>
      <c r="K4" s="40"/>
      <c r="L4" s="3" t="s">
        <v>55</v>
      </c>
      <c r="M4" s="3" t="s">
        <v>55</v>
      </c>
      <c r="N4" s="25" t="s">
        <v>55</v>
      </c>
      <c r="O4" s="3" t="s">
        <v>55</v>
      </c>
      <c r="P4" s="41" t="s">
        <v>55</v>
      </c>
      <c r="Q4" s="41"/>
      <c r="R4" s="3" t="s">
        <v>55</v>
      </c>
      <c r="S4" s="3" t="s">
        <v>55</v>
      </c>
      <c r="T4" s="3" t="s">
        <v>55</v>
      </c>
      <c r="U4" s="3" t="s">
        <v>55</v>
      </c>
      <c r="V4" s="3" t="s">
        <v>55</v>
      </c>
      <c r="W4" s="3" t="s">
        <v>55</v>
      </c>
      <c r="X4" s="3" t="s">
        <v>55</v>
      </c>
      <c r="Y4" s="3" t="s">
        <v>55</v>
      </c>
      <c r="Z4" s="3" t="s">
        <v>55</v>
      </c>
      <c r="AA4" s="3" t="s">
        <v>55</v>
      </c>
      <c r="AB4" s="3" t="s">
        <v>55</v>
      </c>
      <c r="AC4" s="3" t="s">
        <v>55</v>
      </c>
      <c r="AD4" s="3" t="s">
        <v>55</v>
      </c>
      <c r="AE4" s="3"/>
      <c r="AF4" s="3"/>
      <c r="AG4" s="3"/>
      <c r="AH4" s="3" t="s">
        <v>55</v>
      </c>
      <c r="AI4" s="3" t="s">
        <v>55</v>
      </c>
      <c r="AJ4" s="3"/>
      <c r="AK4" s="3"/>
      <c r="AL4" s="3"/>
      <c r="AM4" s="3"/>
      <c r="AN4" s="3"/>
      <c r="AO4" s="3"/>
      <c r="AP4" s="3"/>
      <c r="AQ4" s="3"/>
      <c r="AR4" s="3" t="s">
        <v>55</v>
      </c>
      <c r="AS4" s="3"/>
      <c r="AT4" s="3"/>
      <c r="AU4" s="3"/>
      <c r="AV4" s="3"/>
      <c r="AW4" s="3"/>
      <c r="AX4" s="8">
        <f>SUMIF( E4:AW4,"x",$E$3:$AW$3)</f>
        <v>1460000</v>
      </c>
      <c r="AY4" s="26">
        <v>1395000</v>
      </c>
      <c r="AZ4" s="26">
        <f>VLOOKUP(B4,THKT!$B$3:$J$8,9,0)</f>
        <v>1460000</v>
      </c>
      <c r="BA4" s="27">
        <f>AX4-AZ4</f>
        <v>0</v>
      </c>
      <c r="BB4" s="27"/>
    </row>
    <row r="5" spans="1:54" ht="15.6" customHeight="1" x14ac:dyDescent="0.25">
      <c r="A5" s="3">
        <v>2</v>
      </c>
      <c r="B5" s="24" t="s">
        <v>56</v>
      </c>
      <c r="C5" s="3" t="s">
        <v>54</v>
      </c>
      <c r="D5" s="3">
        <v>1970</v>
      </c>
      <c r="E5" s="3" t="s">
        <v>55</v>
      </c>
      <c r="F5" s="7"/>
      <c r="G5" s="38"/>
      <c r="H5" s="39"/>
      <c r="I5" s="39"/>
      <c r="J5" s="39"/>
      <c r="K5" s="40"/>
      <c r="L5" s="3" t="s">
        <v>55</v>
      </c>
      <c r="M5" s="3" t="s">
        <v>55</v>
      </c>
      <c r="N5" s="3" t="s">
        <v>55</v>
      </c>
      <c r="O5" s="3" t="s">
        <v>55</v>
      </c>
      <c r="P5" s="41" t="s">
        <v>55</v>
      </c>
      <c r="Q5" s="41"/>
      <c r="R5" s="3" t="s">
        <v>55</v>
      </c>
      <c r="S5" s="3" t="s">
        <v>55</v>
      </c>
      <c r="T5" s="3" t="s">
        <v>55</v>
      </c>
      <c r="U5" s="3" t="s">
        <v>55</v>
      </c>
      <c r="V5" s="3"/>
      <c r="W5" s="3"/>
      <c r="X5" s="3" t="s">
        <v>55</v>
      </c>
      <c r="Y5" s="3"/>
      <c r="Z5" s="3"/>
      <c r="AA5" s="3"/>
      <c r="AB5" s="3"/>
      <c r="AC5" s="3"/>
      <c r="AD5" s="3"/>
      <c r="AE5" s="3" t="s">
        <v>55</v>
      </c>
      <c r="AF5" s="3" t="s">
        <v>55</v>
      </c>
      <c r="AG5" s="3"/>
      <c r="AH5" s="3" t="s">
        <v>55</v>
      </c>
      <c r="AI5" s="3" t="s">
        <v>55</v>
      </c>
      <c r="AJ5" s="3"/>
      <c r="AK5" s="3"/>
      <c r="AL5" s="3"/>
      <c r="AM5" s="3"/>
      <c r="AN5" s="3"/>
      <c r="AO5" s="3"/>
      <c r="AP5" s="3" t="s">
        <v>55</v>
      </c>
      <c r="AQ5" s="3"/>
      <c r="AR5" s="3" t="s">
        <v>55</v>
      </c>
      <c r="AS5" s="3"/>
      <c r="AT5" s="3"/>
      <c r="AU5" s="3"/>
      <c r="AV5" s="3"/>
      <c r="AW5" s="3"/>
      <c r="AX5" s="8">
        <f t="shared" ref="AX5:AX9" si="0">SUMIF( E5:AW5,"x",$E$3:$AW$3)</f>
        <v>1439000</v>
      </c>
      <c r="AY5" s="26">
        <v>1395000</v>
      </c>
      <c r="AZ5" s="26">
        <f>VLOOKUP(B5,THKT!$B$3:$J$8,9,0)</f>
        <v>1439000</v>
      </c>
      <c r="BA5" s="27">
        <f t="shared" ref="BA5:BA9" si="1">AX5-AZ5</f>
        <v>0</v>
      </c>
      <c r="BB5" s="27"/>
    </row>
    <row r="6" spans="1:54" ht="15.6" customHeight="1" x14ac:dyDescent="0.25">
      <c r="A6" s="3">
        <v>3</v>
      </c>
      <c r="B6" s="24" t="s">
        <v>57</v>
      </c>
      <c r="C6" s="3" t="s">
        <v>54</v>
      </c>
      <c r="D6" s="3">
        <v>1996</v>
      </c>
      <c r="E6" s="3" t="s">
        <v>55</v>
      </c>
      <c r="F6" s="7"/>
      <c r="G6" s="38"/>
      <c r="H6" s="39"/>
      <c r="I6" s="39"/>
      <c r="J6" s="39"/>
      <c r="K6" s="40"/>
      <c r="L6" s="3"/>
      <c r="M6" s="3" t="s">
        <v>55</v>
      </c>
      <c r="N6" s="3"/>
      <c r="O6" s="3" t="s">
        <v>55</v>
      </c>
      <c r="P6" s="41" t="s">
        <v>55</v>
      </c>
      <c r="Q6" s="41"/>
      <c r="R6" s="3" t="s">
        <v>55</v>
      </c>
      <c r="S6" s="3" t="s">
        <v>55</v>
      </c>
      <c r="T6" s="3" t="s">
        <v>55</v>
      </c>
      <c r="U6" s="3" t="s">
        <v>55</v>
      </c>
      <c r="V6" s="3" t="s">
        <v>55</v>
      </c>
      <c r="W6" s="3" t="s">
        <v>55</v>
      </c>
      <c r="X6" s="3"/>
      <c r="Y6" s="3"/>
      <c r="Z6" s="3" t="s">
        <v>55</v>
      </c>
      <c r="AA6" s="3" t="s">
        <v>55</v>
      </c>
      <c r="AB6" s="3" t="s">
        <v>55</v>
      </c>
      <c r="AC6" s="3" t="s">
        <v>55</v>
      </c>
      <c r="AD6" s="3" t="s">
        <v>55</v>
      </c>
      <c r="AE6" s="3"/>
      <c r="AF6" s="3"/>
      <c r="AG6" s="3"/>
      <c r="AH6" s="3"/>
      <c r="AI6" s="3"/>
      <c r="AJ6" s="3" t="s">
        <v>55</v>
      </c>
      <c r="AK6" s="3"/>
      <c r="AL6" s="3"/>
      <c r="AM6" s="3"/>
      <c r="AN6" s="3"/>
      <c r="AO6" s="3"/>
      <c r="AP6" s="3"/>
      <c r="AQ6" s="3"/>
      <c r="AR6" s="3"/>
      <c r="AS6" s="3"/>
      <c r="AT6" s="3" t="s">
        <v>55</v>
      </c>
      <c r="AU6" s="3"/>
      <c r="AV6" s="3"/>
      <c r="AW6" s="3"/>
      <c r="AX6" s="8">
        <f t="shared" si="0"/>
        <v>1395000</v>
      </c>
      <c r="AY6" s="26">
        <v>1395000</v>
      </c>
      <c r="AZ6" s="26">
        <f>VLOOKUP(B6,THKT!$B$3:$J$8,9,0)</f>
        <v>1395000</v>
      </c>
      <c r="BA6" s="27">
        <f t="shared" si="1"/>
        <v>0</v>
      </c>
      <c r="BB6" s="27"/>
    </row>
    <row r="7" spans="1:54" ht="15.6" customHeight="1" x14ac:dyDescent="0.25">
      <c r="A7" s="3">
        <v>4</v>
      </c>
      <c r="B7" s="24" t="s">
        <v>58</v>
      </c>
      <c r="C7" s="3" t="s">
        <v>54</v>
      </c>
      <c r="D7" s="3">
        <v>1990</v>
      </c>
      <c r="E7" s="3" t="s">
        <v>55</v>
      </c>
      <c r="F7" s="7"/>
      <c r="G7" s="38" t="s">
        <v>55</v>
      </c>
      <c r="H7" s="39"/>
      <c r="I7" s="39"/>
      <c r="J7" s="39"/>
      <c r="K7" s="40"/>
      <c r="L7" s="3"/>
      <c r="M7" s="3"/>
      <c r="N7" s="3"/>
      <c r="O7" s="3"/>
      <c r="P7" s="41"/>
      <c r="Q7" s="41"/>
      <c r="R7" s="3"/>
      <c r="S7" s="3" t="s">
        <v>55</v>
      </c>
      <c r="T7" s="3" t="s">
        <v>55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 t="s">
        <v>55</v>
      </c>
      <c r="AF7" s="3"/>
      <c r="AG7" s="3" t="s">
        <v>55</v>
      </c>
      <c r="AH7" s="3"/>
      <c r="AI7" s="3"/>
      <c r="AJ7" s="3"/>
      <c r="AK7" s="3"/>
      <c r="AL7" s="3"/>
      <c r="AM7" s="3"/>
      <c r="AN7" s="3"/>
      <c r="AO7" s="3"/>
      <c r="AP7" s="3" t="s">
        <v>55</v>
      </c>
      <c r="AQ7" s="3"/>
      <c r="AR7" s="3"/>
      <c r="AS7" s="3"/>
      <c r="AT7" s="3"/>
      <c r="AU7" s="3" t="s">
        <v>55</v>
      </c>
      <c r="AV7" s="3"/>
      <c r="AW7" s="3" t="s">
        <v>55</v>
      </c>
      <c r="AX7" s="8">
        <f t="shared" si="0"/>
        <v>1535100</v>
      </c>
      <c r="AY7" s="26">
        <v>1395000</v>
      </c>
      <c r="AZ7" s="26">
        <f>VLOOKUP(B7,THKT!$B$3:$J$8,9,0)</f>
        <v>1535100</v>
      </c>
      <c r="BA7" s="27">
        <f t="shared" si="1"/>
        <v>0</v>
      </c>
      <c r="BB7" s="27"/>
    </row>
    <row r="8" spans="1:54" ht="15.6" customHeight="1" x14ac:dyDescent="0.25">
      <c r="A8" s="3">
        <v>5</v>
      </c>
      <c r="B8" s="24" t="s">
        <v>59</v>
      </c>
      <c r="C8" s="3" t="s">
        <v>60</v>
      </c>
      <c r="D8" s="3">
        <v>1988</v>
      </c>
      <c r="E8" s="3" t="s">
        <v>55</v>
      </c>
      <c r="F8" s="7"/>
      <c r="G8" s="38"/>
      <c r="H8" s="39"/>
      <c r="I8" s="39"/>
      <c r="J8" s="39"/>
      <c r="K8" s="40"/>
      <c r="L8" s="3"/>
      <c r="M8" s="3"/>
      <c r="N8" s="3"/>
      <c r="O8" s="3"/>
      <c r="P8" s="41"/>
      <c r="Q8" s="41"/>
      <c r="R8" s="3"/>
      <c r="S8" s="3" t="s">
        <v>55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 t="s">
        <v>55</v>
      </c>
      <c r="AF8" s="3" t="s">
        <v>55</v>
      </c>
      <c r="AG8" s="3"/>
      <c r="AH8" s="3" t="s">
        <v>55</v>
      </c>
      <c r="AI8" s="3" t="s">
        <v>55</v>
      </c>
      <c r="AJ8" s="3"/>
      <c r="AK8" s="3" t="s">
        <v>55</v>
      </c>
      <c r="AL8" s="3" t="s">
        <v>55</v>
      </c>
      <c r="AM8" s="3" t="s">
        <v>55</v>
      </c>
      <c r="AN8" s="3" t="s">
        <v>55</v>
      </c>
      <c r="AO8" s="3" t="s">
        <v>55</v>
      </c>
      <c r="AP8" s="3"/>
      <c r="AQ8" s="3"/>
      <c r="AR8" s="3" t="s">
        <v>55</v>
      </c>
      <c r="AS8" s="3"/>
      <c r="AT8" s="3" t="s">
        <v>55</v>
      </c>
      <c r="AU8" s="3" t="s">
        <v>55</v>
      </c>
      <c r="AV8" s="3" t="s">
        <v>55</v>
      </c>
      <c r="AW8" s="3"/>
      <c r="AX8" s="8">
        <f t="shared" si="0"/>
        <v>1853000</v>
      </c>
      <c r="AY8" s="26">
        <v>1750000</v>
      </c>
      <c r="AZ8" s="26">
        <f>VLOOKUP(B8,THKT!$B$3:$J$8,9,0)</f>
        <v>1853000</v>
      </c>
      <c r="BA8" s="27">
        <f t="shared" si="1"/>
        <v>0</v>
      </c>
      <c r="BB8" s="27"/>
    </row>
    <row r="9" spans="1:54" ht="15.6" customHeight="1" x14ac:dyDescent="0.25">
      <c r="A9" s="3">
        <v>6</v>
      </c>
      <c r="B9" s="24" t="s">
        <v>61</v>
      </c>
      <c r="C9" s="3" t="s">
        <v>60</v>
      </c>
      <c r="D9" s="3">
        <v>1990</v>
      </c>
      <c r="E9" s="3" t="s">
        <v>55</v>
      </c>
      <c r="F9" s="7" t="s">
        <v>55</v>
      </c>
      <c r="G9" s="38"/>
      <c r="H9" s="39"/>
      <c r="I9" s="39"/>
      <c r="J9" s="39"/>
      <c r="K9" s="40"/>
      <c r="L9" s="3" t="s">
        <v>55</v>
      </c>
      <c r="M9" s="3" t="s">
        <v>55</v>
      </c>
      <c r="N9" s="3" t="s">
        <v>55</v>
      </c>
      <c r="O9" s="3" t="s">
        <v>55</v>
      </c>
      <c r="P9" s="41" t="s">
        <v>55</v>
      </c>
      <c r="Q9" s="41"/>
      <c r="R9" s="3" t="s">
        <v>55</v>
      </c>
      <c r="S9" s="3" t="s">
        <v>55</v>
      </c>
      <c r="T9" s="3" t="s">
        <v>55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 t="s">
        <v>55</v>
      </c>
      <c r="AF9" s="3" t="s">
        <v>55</v>
      </c>
      <c r="AG9" s="3"/>
      <c r="AH9" s="3" t="s">
        <v>55</v>
      </c>
      <c r="AI9" s="3" t="s">
        <v>55</v>
      </c>
      <c r="AJ9" s="3"/>
      <c r="AK9" s="3"/>
      <c r="AL9" s="3"/>
      <c r="AM9" s="3"/>
      <c r="AN9" s="3"/>
      <c r="AO9" s="3"/>
      <c r="AP9" s="3"/>
      <c r="AQ9" s="3" t="s">
        <v>55</v>
      </c>
      <c r="AR9" s="3"/>
      <c r="AS9" s="3" t="s">
        <v>55</v>
      </c>
      <c r="AT9" s="3"/>
      <c r="AU9" s="3"/>
      <c r="AV9" s="3"/>
      <c r="AW9" s="3"/>
      <c r="AX9" s="8">
        <f t="shared" si="0"/>
        <v>1890000</v>
      </c>
      <c r="AY9" s="26">
        <v>1750000</v>
      </c>
      <c r="AZ9" s="26">
        <f>VLOOKUP(B9,THKT!$B$3:$J$8,9,0)</f>
        <v>1890000</v>
      </c>
      <c r="BA9" s="27">
        <f t="shared" si="1"/>
        <v>0</v>
      </c>
      <c r="BB9" s="27"/>
    </row>
    <row r="10" spans="1:54" s="2" customFormat="1" x14ac:dyDescent="0.25">
      <c r="A10" s="9"/>
      <c r="B10" s="9"/>
      <c r="C10" s="9"/>
      <c r="D10" s="9"/>
      <c r="E10" s="9">
        <f>COUNTIF(E4:E9,"x")</f>
        <v>6</v>
      </c>
      <c r="F10" s="9">
        <f t="shared" ref="F10:AV10" si="2">COUNTIF(F4:F9,"x")</f>
        <v>1</v>
      </c>
      <c r="G10" s="42">
        <f t="shared" si="2"/>
        <v>1</v>
      </c>
      <c r="H10" s="42"/>
      <c r="I10" s="42"/>
      <c r="J10" s="42"/>
      <c r="K10" s="42"/>
      <c r="L10" s="9">
        <f t="shared" si="2"/>
        <v>3</v>
      </c>
      <c r="M10" s="9">
        <f t="shared" si="2"/>
        <v>4</v>
      </c>
      <c r="N10" s="9">
        <f t="shared" si="2"/>
        <v>3</v>
      </c>
      <c r="O10" s="9">
        <f t="shared" si="2"/>
        <v>4</v>
      </c>
      <c r="P10" s="42">
        <f t="shared" si="2"/>
        <v>4</v>
      </c>
      <c r="Q10" s="42"/>
      <c r="R10" s="9">
        <f t="shared" si="2"/>
        <v>4</v>
      </c>
      <c r="S10" s="9">
        <f t="shared" si="2"/>
        <v>6</v>
      </c>
      <c r="T10" s="9">
        <f t="shared" si="2"/>
        <v>5</v>
      </c>
      <c r="U10" s="9">
        <f t="shared" si="2"/>
        <v>3</v>
      </c>
      <c r="V10" s="9">
        <f t="shared" si="2"/>
        <v>2</v>
      </c>
      <c r="W10" s="9">
        <f t="shared" si="2"/>
        <v>2</v>
      </c>
      <c r="X10" s="9">
        <f t="shared" si="2"/>
        <v>2</v>
      </c>
      <c r="Y10" s="9">
        <f t="shared" si="2"/>
        <v>1</v>
      </c>
      <c r="Z10" s="9">
        <f t="shared" si="2"/>
        <v>2</v>
      </c>
      <c r="AA10" s="9">
        <f t="shared" si="2"/>
        <v>2</v>
      </c>
      <c r="AB10" s="9">
        <f t="shared" si="2"/>
        <v>2</v>
      </c>
      <c r="AC10" s="9">
        <f t="shared" si="2"/>
        <v>2</v>
      </c>
      <c r="AD10" s="9">
        <f t="shared" si="2"/>
        <v>2</v>
      </c>
      <c r="AE10" s="9">
        <f t="shared" si="2"/>
        <v>4</v>
      </c>
      <c r="AF10" s="9">
        <f t="shared" si="2"/>
        <v>3</v>
      </c>
      <c r="AG10" s="9">
        <f t="shared" si="2"/>
        <v>1</v>
      </c>
      <c r="AH10" s="9">
        <f t="shared" si="2"/>
        <v>4</v>
      </c>
      <c r="AI10" s="9">
        <f t="shared" si="2"/>
        <v>4</v>
      </c>
      <c r="AJ10" s="9">
        <f t="shared" si="2"/>
        <v>1</v>
      </c>
      <c r="AK10" s="9">
        <f t="shared" si="2"/>
        <v>1</v>
      </c>
      <c r="AL10" s="9">
        <f t="shared" si="2"/>
        <v>1</v>
      </c>
      <c r="AM10" s="9">
        <f t="shared" si="2"/>
        <v>1</v>
      </c>
      <c r="AN10" s="9">
        <f t="shared" si="2"/>
        <v>1</v>
      </c>
      <c r="AO10" s="9">
        <f t="shared" si="2"/>
        <v>1</v>
      </c>
      <c r="AP10" s="9">
        <f t="shared" si="2"/>
        <v>2</v>
      </c>
      <c r="AQ10" s="9">
        <f t="shared" si="2"/>
        <v>1</v>
      </c>
      <c r="AR10" s="9">
        <f t="shared" si="2"/>
        <v>3</v>
      </c>
      <c r="AS10" s="9">
        <f t="shared" si="2"/>
        <v>1</v>
      </c>
      <c r="AT10" s="9">
        <f t="shared" si="2"/>
        <v>2</v>
      </c>
      <c r="AU10" s="9">
        <f t="shared" si="2"/>
        <v>2</v>
      </c>
      <c r="AV10" s="9">
        <f t="shared" si="2"/>
        <v>1</v>
      </c>
      <c r="AW10" s="9"/>
      <c r="AX10" s="33">
        <f>SUM(AX4:AX9)</f>
        <v>9572100</v>
      </c>
      <c r="AY10" s="10">
        <f>SUM(AY4:AY9)</f>
        <v>9080000</v>
      </c>
      <c r="AZ10" s="10">
        <f>SUM(AZ4:AZ9)</f>
        <v>9572100</v>
      </c>
      <c r="BA10" s="10">
        <f>AX10-AY10</f>
        <v>492100</v>
      </c>
      <c r="BB10" s="10">
        <f>SUM(BB4:BB9)</f>
        <v>0</v>
      </c>
    </row>
    <row r="11" spans="1:54" x14ac:dyDescent="0.25">
      <c r="BA11" s="10"/>
    </row>
  </sheetData>
  <mergeCells count="28">
    <mergeCell ref="BB2:BB3"/>
    <mergeCell ref="AY2:AY3"/>
    <mergeCell ref="BA2:BA3"/>
    <mergeCell ref="AX1:AX3"/>
    <mergeCell ref="A3:D3"/>
    <mergeCell ref="G3:K3"/>
    <mergeCell ref="P3:Q3"/>
    <mergeCell ref="AJ1:AL1"/>
    <mergeCell ref="AM1:AO1"/>
    <mergeCell ref="AQ1:AT1"/>
    <mergeCell ref="AZ2:AZ3"/>
    <mergeCell ref="G4:K4"/>
    <mergeCell ref="P4:Q4"/>
    <mergeCell ref="A1:D1"/>
    <mergeCell ref="E1:T1"/>
    <mergeCell ref="U1:AI1"/>
    <mergeCell ref="G5:K5"/>
    <mergeCell ref="P5:Q5"/>
    <mergeCell ref="G6:K6"/>
    <mergeCell ref="P6:Q6"/>
    <mergeCell ref="G7:K7"/>
    <mergeCell ref="P7:Q7"/>
    <mergeCell ref="G8:K8"/>
    <mergeCell ref="P8:Q8"/>
    <mergeCell ref="G9:K9"/>
    <mergeCell ref="P9:Q9"/>
    <mergeCell ref="G10:K10"/>
    <mergeCell ref="P10:Q10"/>
  </mergeCells>
  <conditionalFormatting sqref="AS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THKT</vt:lpstr>
      <vt:lpstr>BKCT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Nguyễn Bá Đức</dc:creator>
  <cp:lastModifiedBy>Administrator</cp:lastModifiedBy>
  <dcterms:created xsi:type="dcterms:W3CDTF">2015-06-05T18:17:20Z</dcterms:created>
  <dcterms:modified xsi:type="dcterms:W3CDTF">2024-12-12T10:33:49Z</dcterms:modified>
</cp:coreProperties>
</file>