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1\Desktop\SWEng\Finance\Financial Reports\2\Final Draft\Financial Report 2 For SWEng Group Three (SG3) Enterprise\"/>
    </mc:Choice>
  </mc:AlternateContent>
  <xr:revisionPtr revIDLastSave="0" documentId="13_ncr:1_{462667FA-F1A6-486D-AA0F-7E529E92D091}" xr6:coauthVersionLast="28" xr6:coauthVersionMax="28" xr10:uidLastSave="{00000000-0000-0000-0000-000000000000}"/>
  <bookViews>
    <workbookView xWindow="0" yWindow="0" windowWidth="24000" windowHeight="9510" xr2:uid="{6B5A7008-FE04-4A1A-8E39-E15146C4375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8" i="1" l="1"/>
  <c r="I39" i="1"/>
  <c r="H38" i="1"/>
  <c r="I12" i="1" l="1"/>
  <c r="J26" i="1" l="1"/>
  <c r="J27" i="1"/>
  <c r="J28" i="1"/>
  <c r="J29" i="1"/>
  <c r="J30" i="1"/>
  <c r="J31" i="1"/>
  <c r="J32" i="1"/>
  <c r="J33" i="1"/>
  <c r="J25" i="1"/>
  <c r="K45" i="1" l="1"/>
  <c r="K43" i="1"/>
  <c r="K41" i="1"/>
  <c r="E56" i="1" l="1"/>
  <c r="F54" i="1" s="1"/>
  <c r="F56" i="1" s="1"/>
  <c r="D56" i="1"/>
  <c r="E54" i="1"/>
  <c r="E58" i="1" s="1"/>
  <c r="C58" i="1"/>
  <c r="D58" i="1"/>
  <c r="C59" i="1"/>
  <c r="D59" i="1"/>
  <c r="E59" i="1"/>
  <c r="F59" i="1"/>
  <c r="G59" i="1"/>
  <c r="C60" i="1"/>
  <c r="D60" i="1"/>
  <c r="B59" i="1"/>
  <c r="B60" i="1"/>
  <c r="B58" i="1"/>
  <c r="E60" i="1" l="1"/>
  <c r="G54" i="1"/>
  <c r="F60" i="1"/>
  <c r="F58" i="1"/>
  <c r="G56" i="1" l="1"/>
  <c r="G58" i="1"/>
  <c r="G60" i="1" l="1"/>
  <c r="H54" i="1"/>
  <c r="H56" i="1" l="1"/>
  <c r="H58" i="1"/>
  <c r="I54" i="1" l="1"/>
  <c r="I56" i="1" l="1"/>
  <c r="I46" i="1" l="1"/>
  <c r="I40" i="1"/>
  <c r="H39" i="1"/>
  <c r="H46" i="1"/>
  <c r="F46" i="1"/>
  <c r="H40" i="1"/>
  <c r="I26" i="1"/>
  <c r="I27" i="1"/>
  <c r="I28" i="1"/>
  <c r="I29" i="1"/>
  <c r="I30" i="1"/>
  <c r="I31" i="1"/>
  <c r="I32" i="1"/>
  <c r="I33" i="1"/>
  <c r="I25" i="1"/>
  <c r="I23" i="1"/>
  <c r="H23" i="1"/>
  <c r="H26" i="1"/>
  <c r="H27" i="1"/>
  <c r="H28" i="1"/>
  <c r="H29" i="1"/>
  <c r="H30" i="1"/>
  <c r="H31" i="1"/>
  <c r="H32" i="1"/>
  <c r="H25" i="1"/>
  <c r="H12" i="1"/>
  <c r="H47" i="1" l="1"/>
  <c r="H51" i="1" s="1"/>
  <c r="H59" i="1" s="1"/>
  <c r="H33" i="1"/>
  <c r="I47" i="1" l="1"/>
  <c r="G45" i="1"/>
  <c r="G43" i="1"/>
  <c r="G40" i="1"/>
  <c r="G32" i="1"/>
  <c r="G31" i="1"/>
  <c r="G30" i="1"/>
  <c r="G29" i="1"/>
  <c r="G28" i="1"/>
  <c r="G27" i="1"/>
  <c r="G26" i="1"/>
  <c r="G25" i="1"/>
  <c r="G23" i="1"/>
  <c r="G10" i="1"/>
  <c r="G12" i="1" s="1"/>
  <c r="F10" i="1"/>
  <c r="F12" i="1" s="1"/>
  <c r="F40" i="1"/>
  <c r="F32" i="1"/>
  <c r="F31" i="1"/>
  <c r="F30" i="1"/>
  <c r="F29" i="1"/>
  <c r="F28" i="1"/>
  <c r="F27" i="1"/>
  <c r="F26" i="1"/>
  <c r="F25" i="1"/>
  <c r="F23" i="1"/>
  <c r="E10" i="1"/>
  <c r="E12" i="1" s="1"/>
  <c r="D10" i="1"/>
  <c r="C10" i="1"/>
  <c r="C12" i="1" s="1"/>
  <c r="B10" i="1"/>
  <c r="B12" i="1" s="1"/>
  <c r="E40" i="1"/>
  <c r="E32" i="1"/>
  <c r="E31" i="1"/>
  <c r="E30" i="1"/>
  <c r="E29" i="1"/>
  <c r="E28" i="1"/>
  <c r="E27" i="1"/>
  <c r="E26" i="1"/>
  <c r="E25" i="1"/>
  <c r="E23" i="1"/>
  <c r="D46" i="1"/>
  <c r="D40" i="1"/>
  <c r="D26" i="1"/>
  <c r="D27" i="1"/>
  <c r="D28" i="1"/>
  <c r="D29" i="1"/>
  <c r="D30" i="1"/>
  <c r="D31" i="1"/>
  <c r="D32" i="1"/>
  <c r="D33" i="1"/>
  <c r="D25" i="1"/>
  <c r="D23" i="1"/>
  <c r="C23" i="1"/>
  <c r="J47" i="1" l="1"/>
  <c r="F51" i="1"/>
  <c r="G33" i="1"/>
  <c r="G47" i="1"/>
  <c r="G51" i="1" s="1"/>
  <c r="F33" i="1"/>
  <c r="F47" i="1"/>
  <c r="G46" i="1"/>
  <c r="E33" i="1"/>
  <c r="D12" i="1"/>
  <c r="J39" i="1" l="1"/>
  <c r="C37" i="1"/>
  <c r="D37" i="1"/>
  <c r="I37" i="1"/>
  <c r="L37" i="1"/>
  <c r="M37" i="1"/>
  <c r="N37" i="1"/>
  <c r="O37" i="1"/>
  <c r="R37" i="1"/>
  <c r="S37" i="1"/>
  <c r="T37" i="1"/>
  <c r="U37" i="1"/>
  <c r="V37" i="1"/>
  <c r="W37" i="1"/>
  <c r="X37" i="1"/>
  <c r="Y37" i="1"/>
  <c r="B37" i="1"/>
  <c r="I10" i="1" l="1"/>
  <c r="L10" i="1"/>
  <c r="M10" i="1"/>
  <c r="N10" i="1"/>
  <c r="O10" i="1"/>
  <c r="R10" i="1"/>
  <c r="S10" i="1"/>
  <c r="T10" i="1"/>
  <c r="U10" i="1"/>
  <c r="V10" i="1"/>
  <c r="W10" i="1"/>
  <c r="X10" i="1"/>
  <c r="Y10" i="1"/>
  <c r="J40" i="1" l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C40" i="1"/>
  <c r="B40" i="1"/>
  <c r="E41" i="1" l="1"/>
  <c r="E47" i="1" s="1"/>
  <c r="E51" i="1" s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E46" i="1" l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K25" i="1" l="1"/>
  <c r="K33" i="1" s="1"/>
  <c r="L25" i="1"/>
  <c r="M25" i="1"/>
  <c r="N25" i="1"/>
  <c r="O25" i="1"/>
  <c r="P25" i="1"/>
  <c r="Q25" i="1"/>
  <c r="R25" i="1"/>
  <c r="S25" i="1"/>
  <c r="T25" i="1"/>
  <c r="U25" i="1"/>
  <c r="V25" i="1"/>
  <c r="V33" i="1" s="1"/>
  <c r="W25" i="1"/>
  <c r="X25" i="1"/>
  <c r="Y25" i="1"/>
  <c r="Y33" i="1" s="1"/>
  <c r="K38" i="1" l="1"/>
  <c r="U33" i="1"/>
  <c r="T33" i="1"/>
  <c r="X33" i="1"/>
  <c r="W33" i="1"/>
  <c r="S33" i="1"/>
  <c r="R33" i="1"/>
  <c r="Q33" i="1"/>
  <c r="P33" i="1"/>
  <c r="O33" i="1"/>
  <c r="N33" i="1"/>
  <c r="M33" i="1"/>
  <c r="L33" i="1"/>
  <c r="P12" i="1"/>
  <c r="Y22" i="1"/>
  <c r="Y23" i="1" s="1"/>
  <c r="K39" i="1" l="1"/>
  <c r="L38" i="1" s="1"/>
  <c r="L47" i="1" s="1"/>
  <c r="K47" i="1"/>
  <c r="L39" i="1" l="1"/>
  <c r="M38" i="1" s="1"/>
  <c r="M47" i="1" s="1"/>
  <c r="M39" i="1" l="1"/>
  <c r="N38" i="1" s="1"/>
  <c r="N47" i="1" s="1"/>
  <c r="Y12" i="1"/>
  <c r="X12" i="1"/>
  <c r="W12" i="1"/>
  <c r="V12" i="1"/>
  <c r="U12" i="1"/>
  <c r="T12" i="1"/>
  <c r="S12" i="1"/>
  <c r="R12" i="1"/>
  <c r="Q12" i="1"/>
  <c r="O12" i="1"/>
  <c r="N12" i="1"/>
  <c r="M12" i="1"/>
  <c r="L12" i="1"/>
  <c r="K12" i="1"/>
  <c r="J12" i="1"/>
  <c r="I51" i="1"/>
  <c r="I59" i="1" s="1"/>
  <c r="N39" i="1" l="1"/>
  <c r="N51" i="1"/>
  <c r="M51" i="1"/>
  <c r="L51" i="1"/>
  <c r="J51" i="1"/>
  <c r="X46" i="1"/>
  <c r="W46" i="1"/>
  <c r="T46" i="1"/>
  <c r="R46" i="1"/>
  <c r="Q46" i="1"/>
  <c r="P46" i="1"/>
  <c r="O46" i="1"/>
  <c r="N46" i="1"/>
  <c r="M46" i="1"/>
  <c r="L46" i="1"/>
  <c r="J46" i="1"/>
  <c r="C46" i="1"/>
  <c r="B46" i="1"/>
  <c r="Y45" i="1"/>
  <c r="U45" i="1"/>
  <c r="Y43" i="1"/>
  <c r="U43" i="1"/>
  <c r="D38" i="1"/>
  <c r="D47" i="1" s="1"/>
  <c r="D51" i="1" s="1"/>
  <c r="C38" i="1"/>
  <c r="B38" i="1"/>
  <c r="O38" i="1" l="1"/>
  <c r="O47" i="1" s="1"/>
  <c r="O51" i="1" s="1"/>
  <c r="B47" i="1"/>
  <c r="C47" i="1"/>
  <c r="Y41" i="1"/>
  <c r="S41" i="1"/>
  <c r="V41" i="1"/>
  <c r="U46" i="1"/>
  <c r="O39" i="1" l="1"/>
  <c r="P38" i="1" s="1"/>
  <c r="P47" i="1" s="1"/>
  <c r="P51" i="1" s="1"/>
  <c r="C51" i="1"/>
  <c r="B51" i="1"/>
  <c r="S46" i="1"/>
  <c r="V46" i="1"/>
  <c r="K51" i="1"/>
  <c r="K46" i="1"/>
  <c r="Y46" i="1"/>
  <c r="P39" i="1" l="1"/>
  <c r="B52" i="1"/>
  <c r="Q38" i="1" l="1"/>
  <c r="Q47" i="1" s="1"/>
  <c r="Q51" i="1" s="1"/>
  <c r="C50" i="1"/>
  <c r="Q39" i="1" l="1"/>
  <c r="C52" i="1"/>
  <c r="R38" i="1" l="1"/>
  <c r="R47" i="1" s="1"/>
  <c r="R51" i="1" s="1"/>
  <c r="D50" i="1"/>
  <c r="D52" i="1" s="1"/>
  <c r="E50" i="1" s="1"/>
  <c r="E52" i="1" s="1"/>
  <c r="F50" i="1" s="1"/>
  <c r="F52" i="1" s="1"/>
  <c r="G50" i="1" s="1"/>
  <c r="G52" i="1" s="1"/>
  <c r="H50" i="1" s="1"/>
  <c r="H52" i="1" s="1"/>
  <c r="R39" i="1" l="1"/>
  <c r="I50" i="1"/>
  <c r="H60" i="1"/>
  <c r="S38" i="1" l="1"/>
  <c r="S47" i="1" s="1"/>
  <c r="S51" i="1" s="1"/>
  <c r="I52" i="1"/>
  <c r="I58" i="1"/>
  <c r="S39" i="1" l="1"/>
  <c r="I60" i="1"/>
  <c r="J50" i="1"/>
  <c r="T38" i="1" l="1"/>
  <c r="T47" i="1" s="1"/>
  <c r="T51" i="1" s="1"/>
  <c r="T39" i="1" l="1"/>
  <c r="U38" i="1" l="1"/>
  <c r="U47" i="1" s="1"/>
  <c r="U51" i="1" s="1"/>
  <c r="U39" i="1" l="1"/>
  <c r="V38" i="1" l="1"/>
  <c r="V47" i="1" s="1"/>
  <c r="V51" i="1" s="1"/>
  <c r="V39" i="1" l="1"/>
  <c r="J52" i="1"/>
  <c r="K50" i="1" s="1"/>
  <c r="K52" i="1" s="1"/>
  <c r="L50" i="1" s="1"/>
  <c r="L52" i="1" s="1"/>
  <c r="M50" i="1" s="1"/>
  <c r="M52" i="1" s="1"/>
  <c r="N50" i="1" s="1"/>
  <c r="N52" i="1" s="1"/>
  <c r="O50" i="1" s="1"/>
  <c r="O52" i="1" s="1"/>
  <c r="P50" i="1" s="1"/>
  <c r="P52" i="1" s="1"/>
  <c r="Q50" i="1" s="1"/>
  <c r="Q52" i="1" s="1"/>
  <c r="R50" i="1" s="1"/>
  <c r="R52" i="1" s="1"/>
  <c r="S50" i="1" s="1"/>
  <c r="S52" i="1" s="1"/>
  <c r="T50" i="1" s="1"/>
  <c r="T52" i="1" s="1"/>
  <c r="U50" i="1" s="1"/>
  <c r="U52" i="1" s="1"/>
  <c r="V50" i="1" s="1"/>
  <c r="V52" i="1" s="1"/>
  <c r="W50" i="1" s="1"/>
  <c r="W38" i="1" l="1"/>
  <c r="W47" i="1" s="1"/>
  <c r="W51" i="1" s="1"/>
  <c r="W52" i="1" s="1"/>
  <c r="X50" i="1" s="1"/>
  <c r="W39" i="1" l="1"/>
  <c r="X38" i="1" s="1"/>
  <c r="X47" i="1" s="1"/>
  <c r="X51" i="1" s="1"/>
  <c r="X52" i="1" s="1"/>
  <c r="Y50" i="1" s="1"/>
  <c r="X39" i="1"/>
  <c r="Y38" i="1" s="1"/>
  <c r="Y47" i="1" s="1"/>
  <c r="Y51" i="1" s="1"/>
  <c r="Y52" i="1" l="1"/>
  <c r="Y39" i="1"/>
</calcChain>
</file>

<file path=xl/sharedStrings.xml><?xml version="1.0" encoding="utf-8"?>
<sst xmlns="http://schemas.openxmlformats.org/spreadsheetml/2006/main" count="85" uniqueCount="43">
  <si>
    <t>Spring Term</t>
  </si>
  <si>
    <t>Easter Holidays</t>
  </si>
  <si>
    <t>Summer Term</t>
  </si>
  <si>
    <t>Week Commencing</t>
  </si>
  <si>
    <t>£</t>
  </si>
  <si>
    <t>Income</t>
  </si>
  <si>
    <t>Estimated Loan</t>
  </si>
  <si>
    <t>Total Income</t>
  </si>
  <si>
    <t>Expenses</t>
  </si>
  <si>
    <t>Estimated Wages Accrued</t>
  </si>
  <si>
    <t>Estimated Interest</t>
  </si>
  <si>
    <t>Rent Accrued</t>
  </si>
  <si>
    <t>Rent Paid</t>
  </si>
  <si>
    <t>Utilities Accrued</t>
  </si>
  <si>
    <t>Utilities Paid</t>
  </si>
  <si>
    <t>IT Infrastructure Accrued</t>
  </si>
  <si>
    <t>IT Infrastructure Paid</t>
  </si>
  <si>
    <t>Estimated Total Overhead Cost</t>
  </si>
  <si>
    <t>Total Expenses</t>
  </si>
  <si>
    <t>Bank Balance</t>
  </si>
  <si>
    <t>Opening Balance</t>
  </si>
  <si>
    <t>Net Cashflow</t>
  </si>
  <si>
    <t>Closing Balance</t>
  </si>
  <si>
    <t>Loan With Interest (For Calculation Purposes)</t>
  </si>
  <si>
    <t>Contracts</t>
  </si>
  <si>
    <t>Contract with '4Learning'</t>
  </si>
  <si>
    <t>Contract with 'SImpLe'</t>
  </si>
  <si>
    <t>Total Contracts In</t>
  </si>
  <si>
    <t>(Estimated) Wages Paid</t>
  </si>
  <si>
    <t>Actual</t>
  </si>
  <si>
    <t>Forecast</t>
  </si>
  <si>
    <t>Actuals Until Dividing Line</t>
  </si>
  <si>
    <t>Forecast Until Dividing Line</t>
  </si>
  <si>
    <t>Variance Until Dividing Line</t>
  </si>
  <si>
    <t>Total Contracts Out</t>
  </si>
  <si>
    <t>Marco-Project Manager</t>
  </si>
  <si>
    <t>Alex F-QA &amp; Documents Manager</t>
  </si>
  <si>
    <t>Jack-Software Manager</t>
  </si>
  <si>
    <t>Jeremy-Design Manager</t>
  </si>
  <si>
    <t>Miranda-Finance Manager</t>
  </si>
  <si>
    <t>Alex B-Multimedia &amp; Content Manager</t>
  </si>
  <si>
    <t>Kevin-GUI Developer/Manager</t>
  </si>
  <si>
    <t>St.John-Marketing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</si>
</sst>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#,##0.00_ ;[Red]\-#,##0.00\ 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</font>
    <font>
      <sz val="11"/>
      <name val="Arial"/>
      <family val="2"/>
    </font>
    <font>
      <b/>
      <sz val="12"/>
      <color rgb="FF000000"/>
      <name val="Arial"/>
      <family val="2"/>
    </font>
    <font>
      <b/>
      <sz val="11"/>
      <color rgb="FF666666"/>
      <name val="Arial"/>
      <family val="2"/>
    </font>
    <font>
      <sz val="11"/>
      <color rgb="FF666666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0" tint="-0.499984740745262"/>
      <name val="Arial"/>
      <family val="2"/>
    </font>
    <font>
      <sz val="11"/>
      <color indexed="8"/>
      <name val="Arial"/>
      <family val="2"/>
    </font>
    <font>
      <sz val="11"/>
      <color theme="0" tint="-0.499984740745262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CCCCCC"/>
      </patternFill>
    </fill>
  </fills>
  <borders count="80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dotted">
        <color rgb="FF000000"/>
      </top>
      <bottom style="double">
        <color rgb="FF000000"/>
      </bottom>
      <diagonal/>
    </border>
    <border>
      <left style="thick">
        <color rgb="FF000000"/>
      </left>
      <right style="thick">
        <color rgb="FF000000"/>
      </right>
      <top style="dashed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dashed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ashed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ashed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theme="0" tint="-0.14996795556505021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theme="0" tint="-0.14996795556505021"/>
      </right>
      <top style="thin">
        <color rgb="FF000000"/>
      </top>
      <bottom style="thick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rgb="FF000000"/>
      </top>
      <bottom style="thick">
        <color rgb="FF000000"/>
      </bottom>
      <diagonal/>
    </border>
    <border>
      <left style="thin">
        <color theme="0" tint="-0.14996795556505021"/>
      </left>
      <right style="thick">
        <color auto="1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uble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8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ck">
        <color auto="1"/>
      </right>
      <top style="dashed">
        <color rgb="FF000000"/>
      </top>
      <bottom style="thin">
        <color rgb="FF000000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rgb="FF000000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ck">
        <color auto="1"/>
      </right>
      <top style="dotted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/>
      <right style="thin">
        <color rgb="FF000000"/>
      </right>
      <top style="dash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double">
        <color rgb="FF000000"/>
      </bottom>
      <diagonal/>
    </border>
    <border>
      <left style="thin">
        <color rgb="FF000000"/>
      </left>
      <right style="thick">
        <color rgb="FFFF0000"/>
      </right>
      <top style="thin">
        <color rgb="FF000000"/>
      </top>
      <bottom style="thin">
        <color rgb="FF000000"/>
      </bottom>
      <diagonal/>
    </border>
    <border>
      <left/>
      <right style="thick">
        <color rgb="FFFF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FF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FF0000"/>
      </right>
      <top style="thin">
        <color rgb="FF000000"/>
      </top>
      <bottom style="dashed">
        <color rgb="FF000000"/>
      </bottom>
      <diagonal/>
    </border>
    <border>
      <left style="thin">
        <color rgb="FF000000"/>
      </left>
      <right style="thick">
        <color rgb="FFFF0000"/>
      </right>
      <top style="dashed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FF0000"/>
      </right>
      <top style="thin">
        <color rgb="FF000000"/>
      </top>
      <bottom/>
      <diagonal/>
    </border>
    <border>
      <left style="thin">
        <color rgb="FF000000"/>
      </left>
      <right style="thick">
        <color rgb="FFFF0000"/>
      </right>
      <top style="dotted">
        <color rgb="FF000000"/>
      </top>
      <bottom style="double">
        <color rgb="FF000000"/>
      </bottom>
      <diagonal/>
    </border>
    <border>
      <left/>
      <right style="thick">
        <color rgb="FFFF0000"/>
      </right>
      <top style="thin">
        <color auto="1"/>
      </top>
      <bottom style="thin">
        <color auto="1"/>
      </bottom>
      <diagonal/>
    </border>
    <border>
      <left/>
      <right style="thick">
        <color rgb="FFFF0000"/>
      </right>
      <top style="thin">
        <color auto="1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FF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n">
        <color rgb="FF000000"/>
      </top>
      <bottom/>
      <diagonal/>
    </border>
    <border>
      <left style="thick">
        <color rgb="FF000000"/>
      </left>
      <right/>
      <top style="double">
        <color rgb="FF000000"/>
      </top>
      <bottom style="thin">
        <color indexed="64"/>
      </bottom>
      <diagonal/>
    </border>
    <border>
      <left/>
      <right/>
      <top style="double">
        <color rgb="FF000000"/>
      </top>
      <bottom style="thin">
        <color indexed="64"/>
      </bottom>
      <diagonal/>
    </border>
    <border>
      <left/>
      <right style="thick">
        <color auto="1"/>
      </right>
      <top style="double">
        <color rgb="FF000000"/>
      </top>
      <bottom style="thin">
        <color indexed="64"/>
      </bottom>
      <diagonal/>
    </border>
    <border>
      <left style="thin">
        <color rgb="FF000000"/>
      </left>
      <right style="thick">
        <color rgb="FFFF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6">
    <xf numFmtId="0" fontId="0" fillId="0" borderId="0" xfId="0"/>
    <xf numFmtId="40" fontId="1" fillId="0" borderId="2" xfId="0" applyNumberFormat="1" applyFont="1" applyBorder="1"/>
    <xf numFmtId="40" fontId="1" fillId="0" borderId="3" xfId="0" applyNumberFormat="1" applyFont="1" applyBorder="1"/>
    <xf numFmtId="40" fontId="4" fillId="2" borderId="2" xfId="0" applyNumberFormat="1" applyFont="1" applyFill="1" applyBorder="1" applyAlignment="1"/>
    <xf numFmtId="40" fontId="1" fillId="0" borderId="2" xfId="0" applyNumberFormat="1" applyFont="1" applyBorder="1" applyAlignment="1"/>
    <xf numFmtId="40" fontId="4" fillId="0" borderId="4" xfId="0" applyNumberFormat="1" applyFont="1" applyBorder="1" applyAlignment="1"/>
    <xf numFmtId="40" fontId="4" fillId="0" borderId="5" xfId="0" applyNumberFormat="1" applyFont="1" applyBorder="1" applyAlignment="1"/>
    <xf numFmtId="40" fontId="8" fillId="0" borderId="9" xfId="0" applyNumberFormat="1" applyFont="1" applyBorder="1" applyAlignment="1"/>
    <xf numFmtId="40" fontId="8" fillId="0" borderId="10" xfId="0" applyNumberFormat="1" applyFont="1" applyBorder="1" applyAlignment="1"/>
    <xf numFmtId="40" fontId="1" fillId="0" borderId="9" xfId="0" applyNumberFormat="1" applyFont="1" applyBorder="1" applyAlignment="1"/>
    <xf numFmtId="40" fontId="1" fillId="0" borderId="10" xfId="0" applyNumberFormat="1" applyFont="1" applyBorder="1" applyAlignment="1"/>
    <xf numFmtId="2" fontId="1" fillId="0" borderId="9" xfId="0" applyNumberFormat="1" applyFont="1" applyBorder="1" applyAlignment="1"/>
    <xf numFmtId="2" fontId="1" fillId="0" borderId="10" xfId="0" applyNumberFormat="1" applyFont="1" applyBorder="1" applyAlignment="1"/>
    <xf numFmtId="0" fontId="0" fillId="0" borderId="9" xfId="0" applyBorder="1"/>
    <xf numFmtId="0" fontId="0" fillId="0" borderId="10" xfId="0" applyBorder="1"/>
    <xf numFmtId="40" fontId="6" fillId="0" borderId="10" xfId="0" applyNumberFormat="1" applyFont="1" applyBorder="1" applyAlignment="1"/>
    <xf numFmtId="40" fontId="3" fillId="0" borderId="9" xfId="0" applyNumberFormat="1" applyFont="1" applyBorder="1"/>
    <xf numFmtId="40" fontId="3" fillId="0" borderId="10" xfId="0" applyNumberFormat="1" applyFont="1" applyBorder="1"/>
    <xf numFmtId="40" fontId="3" fillId="0" borderId="12" xfId="0" applyNumberFormat="1" applyFont="1" applyBorder="1"/>
    <xf numFmtId="40" fontId="3" fillId="0" borderId="13" xfId="0" applyNumberFormat="1" applyFont="1" applyBorder="1"/>
    <xf numFmtId="40" fontId="1" fillId="0" borderId="22" xfId="0" applyNumberFormat="1" applyFont="1" applyBorder="1" applyAlignment="1"/>
    <xf numFmtId="40" fontId="3" fillId="0" borderId="23" xfId="0" applyNumberFormat="1" applyFont="1" applyBorder="1"/>
    <xf numFmtId="40" fontId="3" fillId="0" borderId="24" xfId="0" applyNumberFormat="1" applyFont="1" applyBorder="1"/>
    <xf numFmtId="40" fontId="8" fillId="0" borderId="25" xfId="0" applyNumberFormat="1" applyFont="1" applyBorder="1"/>
    <xf numFmtId="40" fontId="1" fillId="0" borderId="32" xfId="0" applyNumberFormat="1" applyFont="1" applyBorder="1" applyAlignment="1"/>
    <xf numFmtId="40" fontId="3" fillId="0" borderId="31" xfId="0" applyNumberFormat="1" applyFont="1" applyBorder="1"/>
    <xf numFmtId="40" fontId="3" fillId="0" borderId="33" xfId="0" applyNumberFormat="1" applyFont="1" applyBorder="1"/>
    <xf numFmtId="40" fontId="1" fillId="0" borderId="16" xfId="0" applyNumberFormat="1" applyFont="1" applyBorder="1" applyAlignment="1"/>
    <xf numFmtId="2" fontId="1" fillId="0" borderId="16" xfId="0" applyNumberFormat="1" applyFont="1" applyBorder="1" applyAlignment="1"/>
    <xf numFmtId="40" fontId="1" fillId="0" borderId="10" xfId="0" applyNumberFormat="1" applyFont="1" applyFill="1" applyBorder="1" applyAlignment="1"/>
    <xf numFmtId="2" fontId="1" fillId="0" borderId="10" xfId="0" applyNumberFormat="1" applyFont="1" applyFill="1" applyBorder="1" applyAlignment="1"/>
    <xf numFmtId="40" fontId="3" fillId="0" borderId="35" xfId="0" applyNumberFormat="1" applyFont="1" applyFill="1" applyBorder="1"/>
    <xf numFmtId="40" fontId="3" fillId="0" borderId="36" xfId="0" applyNumberFormat="1" applyFont="1" applyFill="1" applyBorder="1"/>
    <xf numFmtId="40" fontId="11" fillId="0" borderId="26" xfId="0" applyNumberFormat="1" applyFont="1" applyBorder="1" applyAlignment="1"/>
    <xf numFmtId="40" fontId="1" fillId="0" borderId="10" xfId="0" applyNumberFormat="1" applyFont="1" applyBorder="1"/>
    <xf numFmtId="40" fontId="8" fillId="0" borderId="10" xfId="0" applyNumberFormat="1" applyFont="1" applyFill="1" applyBorder="1" applyAlignment="1"/>
    <xf numFmtId="40" fontId="4" fillId="2" borderId="39" xfId="0" applyNumberFormat="1" applyFont="1" applyFill="1" applyBorder="1" applyAlignment="1"/>
    <xf numFmtId="40" fontId="5" fillId="0" borderId="39" xfId="0" applyNumberFormat="1" applyFont="1" applyBorder="1"/>
    <xf numFmtId="40" fontId="6" fillId="0" borderId="39" xfId="0" applyNumberFormat="1" applyFont="1" applyBorder="1" applyAlignment="1">
      <alignment horizontal="right"/>
    </xf>
    <xf numFmtId="40" fontId="6" fillId="0" borderId="39" xfId="0" applyNumberFormat="1" applyFont="1" applyBorder="1" applyAlignment="1">
      <alignment horizontal="right" wrapText="1"/>
    </xf>
    <xf numFmtId="40" fontId="1" fillId="0" borderId="39" xfId="0" applyNumberFormat="1" applyFont="1" applyBorder="1" applyAlignment="1">
      <alignment horizontal="right"/>
    </xf>
    <xf numFmtId="40" fontId="7" fillId="0" borderId="39" xfId="0" applyNumberFormat="1" applyFont="1" applyBorder="1" applyAlignment="1">
      <alignment horizontal="left"/>
    </xf>
    <xf numFmtId="40" fontId="7" fillId="0" borderId="39" xfId="0" applyNumberFormat="1" applyFont="1" applyBorder="1"/>
    <xf numFmtId="40" fontId="1" fillId="0" borderId="39" xfId="0" applyNumberFormat="1" applyFont="1" applyBorder="1"/>
    <xf numFmtId="40" fontId="10" fillId="0" borderId="39" xfId="0" applyNumberFormat="1" applyFont="1" applyBorder="1" applyAlignment="1">
      <alignment wrapText="1"/>
    </xf>
    <xf numFmtId="40" fontId="6" fillId="0" borderId="39" xfId="0" applyNumberFormat="1" applyFont="1" applyBorder="1" applyAlignment="1"/>
    <xf numFmtId="40" fontId="1" fillId="0" borderId="39" xfId="0" applyNumberFormat="1" applyFont="1" applyBorder="1" applyAlignment="1"/>
    <xf numFmtId="40" fontId="4" fillId="4" borderId="40" xfId="0" applyNumberFormat="1" applyFont="1" applyFill="1" applyBorder="1" applyAlignment="1"/>
    <xf numFmtId="164" fontId="1" fillId="0" borderId="22" xfId="0" applyNumberFormat="1" applyFont="1" applyBorder="1"/>
    <xf numFmtId="164" fontId="1" fillId="0" borderId="29" xfId="0" applyNumberFormat="1" applyFont="1" applyBorder="1"/>
    <xf numFmtId="164" fontId="1" fillId="0" borderId="30" xfId="0" applyNumberFormat="1" applyFont="1" applyBorder="1"/>
    <xf numFmtId="40" fontId="1" fillId="0" borderId="42" xfId="0" applyNumberFormat="1" applyFont="1" applyBorder="1" applyAlignment="1">
      <alignment horizontal="right"/>
    </xf>
    <xf numFmtId="40" fontId="1" fillId="0" borderId="43" xfId="0" applyNumberFormat="1" applyFont="1" applyBorder="1" applyAlignment="1">
      <alignment horizontal="right"/>
    </xf>
    <xf numFmtId="40" fontId="1" fillId="0" borderId="44" xfId="0" applyNumberFormat="1" applyFont="1" applyBorder="1" applyAlignment="1">
      <alignment horizontal="right"/>
    </xf>
    <xf numFmtId="0" fontId="0" fillId="0" borderId="10" xfId="0" applyFill="1" applyBorder="1"/>
    <xf numFmtId="40" fontId="1" fillId="0" borderId="22" xfId="0" applyNumberFormat="1" applyFont="1" applyFill="1" applyBorder="1" applyAlignment="1"/>
    <xf numFmtId="40" fontId="10" fillId="0" borderId="39" xfId="0" applyNumberFormat="1" applyFont="1" applyBorder="1" applyAlignment="1"/>
    <xf numFmtId="40" fontId="10" fillId="0" borderId="9" xfId="0" applyNumberFormat="1" applyFont="1" applyBorder="1"/>
    <xf numFmtId="40" fontId="10" fillId="0" borderId="16" xfId="0" applyNumberFormat="1" applyFont="1" applyBorder="1"/>
    <xf numFmtId="40" fontId="10" fillId="0" borderId="10" xfId="0" applyNumberFormat="1" applyFont="1" applyBorder="1"/>
    <xf numFmtId="40" fontId="10" fillId="0" borderId="10" xfId="0" applyNumberFormat="1" applyFont="1" applyBorder="1" applyAlignment="1"/>
    <xf numFmtId="40" fontId="3" fillId="0" borderId="45" xfId="0" applyNumberFormat="1" applyFont="1" applyFill="1" applyBorder="1"/>
    <xf numFmtId="0" fontId="3" fillId="0" borderId="9" xfId="0" applyFont="1" applyBorder="1" applyAlignment="1">
      <alignment horizontal="center"/>
    </xf>
    <xf numFmtId="164" fontId="1" fillId="0" borderId="21" xfId="0" applyNumberFormat="1" applyFont="1" applyBorder="1" applyAlignment="1">
      <alignment horizontal="center"/>
    </xf>
    <xf numFmtId="164" fontId="1" fillId="0" borderId="22" xfId="0" applyNumberFormat="1" applyFon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40" fontId="1" fillId="0" borderId="13" xfId="0" applyNumberFormat="1" applyFont="1" applyBorder="1" applyAlignment="1">
      <alignment horizontal="center"/>
    </xf>
    <xf numFmtId="40" fontId="1" fillId="0" borderId="20" xfId="0" applyNumberFormat="1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64" fontId="1" fillId="0" borderId="27" xfId="0" applyNumberFormat="1" applyFont="1" applyBorder="1" applyAlignment="1">
      <alignment horizontal="center"/>
    </xf>
    <xf numFmtId="164" fontId="1" fillId="0" borderId="29" xfId="0" applyNumberFormat="1" applyFont="1" applyBorder="1" applyAlignment="1">
      <alignment horizontal="center"/>
    </xf>
    <xf numFmtId="40" fontId="1" fillId="0" borderId="12" xfId="0" applyNumberFormat="1" applyFont="1" applyBorder="1" applyAlignment="1">
      <alignment horizontal="center"/>
    </xf>
    <xf numFmtId="40" fontId="1" fillId="0" borderId="41" xfId="0" applyNumberFormat="1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40" fontId="8" fillId="0" borderId="18" xfId="0" applyNumberFormat="1" applyFont="1" applyBorder="1"/>
    <xf numFmtId="40" fontId="8" fillId="0" borderId="19" xfId="0" applyNumberFormat="1" applyFont="1" applyBorder="1"/>
    <xf numFmtId="40" fontId="8" fillId="0" borderId="19" xfId="0" applyNumberFormat="1" applyFont="1" applyFill="1" applyBorder="1"/>
    <xf numFmtId="40" fontId="9" fillId="0" borderId="10" xfId="0" applyNumberFormat="1" applyFont="1" applyBorder="1" applyAlignment="1"/>
    <xf numFmtId="40" fontId="8" fillId="0" borderId="11" xfId="0" applyNumberFormat="1" applyFont="1" applyBorder="1" applyAlignment="1"/>
    <xf numFmtId="40" fontId="8" fillId="0" borderId="47" xfId="0" applyNumberFormat="1" applyFont="1" applyBorder="1"/>
    <xf numFmtId="40" fontId="8" fillId="0" borderId="37" xfId="0" applyNumberFormat="1" applyFont="1" applyBorder="1"/>
    <xf numFmtId="40" fontId="8" fillId="0" borderId="37" xfId="0" applyNumberFormat="1" applyFont="1" applyFill="1" applyBorder="1"/>
    <xf numFmtId="40" fontId="8" fillId="0" borderId="37" xfId="0" applyNumberFormat="1" applyFont="1" applyFill="1" applyBorder="1" applyAlignment="1"/>
    <xf numFmtId="40" fontId="1" fillId="0" borderId="37" xfId="0" applyNumberFormat="1" applyFont="1" applyFill="1" applyBorder="1"/>
    <xf numFmtId="40" fontId="1" fillId="0" borderId="37" xfId="0" applyNumberFormat="1" applyFont="1" applyBorder="1"/>
    <xf numFmtId="40" fontId="1" fillId="0" borderId="48" xfId="0" applyNumberFormat="1" applyFont="1" applyBorder="1"/>
    <xf numFmtId="2" fontId="11" fillId="0" borderId="10" xfId="0" applyNumberFormat="1" applyFont="1" applyBorder="1" applyAlignment="1"/>
    <xf numFmtId="2" fontId="1" fillId="0" borderId="11" xfId="0" applyNumberFormat="1" applyFont="1" applyBorder="1" applyAlignment="1"/>
    <xf numFmtId="0" fontId="0" fillId="0" borderId="11" xfId="0" applyBorder="1"/>
    <xf numFmtId="40" fontId="11" fillId="0" borderId="10" xfId="0" applyNumberFormat="1" applyFont="1" applyBorder="1"/>
    <xf numFmtId="40" fontId="10" fillId="0" borderId="11" xfId="0" applyNumberFormat="1" applyFont="1" applyBorder="1"/>
    <xf numFmtId="40" fontId="11" fillId="0" borderId="10" xfId="0" applyNumberFormat="1" applyFont="1" applyBorder="1" applyAlignment="1"/>
    <xf numFmtId="40" fontId="1" fillId="0" borderId="11" xfId="0" applyNumberFormat="1" applyFont="1" applyBorder="1"/>
    <xf numFmtId="40" fontId="6" fillId="0" borderId="9" xfId="0" applyNumberFormat="1" applyFont="1" applyBorder="1" applyAlignment="1"/>
    <xf numFmtId="40" fontId="6" fillId="0" borderId="10" xfId="0" applyNumberFormat="1" applyFont="1" applyFill="1" applyBorder="1" applyAlignment="1"/>
    <xf numFmtId="40" fontId="6" fillId="0" borderId="11" xfId="0" applyNumberFormat="1" applyFont="1" applyBorder="1" applyAlignment="1"/>
    <xf numFmtId="40" fontId="10" fillId="0" borderId="9" xfId="0" applyNumberFormat="1" applyFont="1" applyBorder="1" applyAlignment="1"/>
    <xf numFmtId="40" fontId="10" fillId="0" borderId="10" xfId="0" applyNumberFormat="1" applyFont="1" applyFill="1" applyBorder="1" applyAlignment="1"/>
    <xf numFmtId="40" fontId="10" fillId="0" borderId="11" xfId="0" applyNumberFormat="1" applyFont="1" applyBorder="1" applyAlignment="1"/>
    <xf numFmtId="40" fontId="1" fillId="0" borderId="21" xfId="0" applyNumberFormat="1" applyFont="1" applyBorder="1" applyAlignment="1"/>
    <xf numFmtId="40" fontId="1" fillId="0" borderId="32" xfId="0" applyNumberFormat="1" applyFont="1" applyFill="1" applyBorder="1" applyAlignment="1"/>
    <xf numFmtId="40" fontId="11" fillId="0" borderId="22" xfId="0" applyNumberFormat="1" applyFont="1" applyBorder="1" applyAlignment="1"/>
    <xf numFmtId="40" fontId="1" fillId="0" borderId="50" xfId="0" applyNumberFormat="1" applyFont="1" applyBorder="1" applyAlignment="1"/>
    <xf numFmtId="40" fontId="8" fillId="0" borderId="51" xfId="0" applyNumberFormat="1" applyFont="1" applyBorder="1"/>
    <xf numFmtId="40" fontId="1" fillId="0" borderId="11" xfId="0" applyNumberFormat="1" applyFont="1" applyBorder="1" applyAlignment="1"/>
    <xf numFmtId="40" fontId="3" fillId="0" borderId="53" xfId="0" applyNumberFormat="1" applyFont="1" applyBorder="1"/>
    <xf numFmtId="40" fontId="3" fillId="0" borderId="52" xfId="0" applyNumberFormat="1" applyFont="1" applyBorder="1"/>
    <xf numFmtId="40" fontId="3" fillId="0" borderId="45" xfId="0" applyNumberFormat="1" applyFont="1" applyBorder="1"/>
    <xf numFmtId="40" fontId="3" fillId="0" borderId="54" xfId="0" applyNumberFormat="1" applyFont="1" applyBorder="1"/>
    <xf numFmtId="40" fontId="9" fillId="0" borderId="16" xfId="0" applyNumberFormat="1" applyFont="1" applyBorder="1" applyAlignment="1"/>
    <xf numFmtId="40" fontId="8" fillId="0" borderId="16" xfId="0" applyNumberFormat="1" applyFont="1" applyBorder="1" applyAlignment="1"/>
    <xf numFmtId="40" fontId="8" fillId="0" borderId="55" xfId="0" applyNumberFormat="1" applyFont="1" applyBorder="1"/>
    <xf numFmtId="40" fontId="8" fillId="0" borderId="56" xfId="0" applyNumberFormat="1" applyFont="1" applyBorder="1"/>
    <xf numFmtId="0" fontId="0" fillId="0" borderId="16" xfId="0" applyBorder="1"/>
    <xf numFmtId="40" fontId="6" fillId="0" borderId="16" xfId="0" applyNumberFormat="1" applyFont="1" applyBorder="1" applyAlignment="1"/>
    <xf numFmtId="40" fontId="10" fillId="0" borderId="16" xfId="0" applyNumberFormat="1" applyFont="1" applyBorder="1" applyAlignment="1"/>
    <xf numFmtId="40" fontId="1" fillId="0" borderId="34" xfId="0" applyNumberFormat="1" applyFont="1" applyBorder="1" applyAlignment="1"/>
    <xf numFmtId="40" fontId="3" fillId="0" borderId="57" xfId="0" applyNumberFormat="1" applyFont="1" applyBorder="1"/>
    <xf numFmtId="40" fontId="3" fillId="0" borderId="35" xfId="0" applyNumberFormat="1" applyFont="1" applyBorder="1"/>
    <xf numFmtId="40" fontId="3" fillId="0" borderId="36" xfId="0" applyNumberFormat="1" applyFont="1" applyBorder="1"/>
    <xf numFmtId="0" fontId="3" fillId="0" borderId="58" xfId="0" applyFont="1" applyBorder="1" applyAlignment="1">
      <alignment horizontal="center"/>
    </xf>
    <xf numFmtId="164" fontId="1" fillId="0" borderId="58" xfId="0" applyNumberFormat="1" applyFont="1" applyBorder="1" applyAlignment="1">
      <alignment horizontal="center"/>
    </xf>
    <xf numFmtId="40" fontId="1" fillId="0" borderId="60" xfId="0" applyNumberFormat="1" applyFont="1" applyBorder="1" applyAlignment="1">
      <alignment horizontal="center"/>
    </xf>
    <xf numFmtId="40" fontId="8" fillId="0" borderId="58" xfId="0" applyNumberFormat="1" applyFont="1" applyFill="1" applyBorder="1" applyAlignment="1"/>
    <xf numFmtId="40" fontId="9" fillId="0" borderId="58" xfId="0" applyNumberFormat="1" applyFont="1" applyBorder="1" applyAlignment="1"/>
    <xf numFmtId="40" fontId="8" fillId="0" borderId="58" xfId="0" applyNumberFormat="1" applyFont="1" applyBorder="1" applyAlignment="1"/>
    <xf numFmtId="40" fontId="8" fillId="0" borderId="61" xfId="0" applyNumberFormat="1" applyFont="1" applyBorder="1"/>
    <xf numFmtId="40" fontId="8" fillId="0" borderId="62" xfId="0" applyNumberFormat="1" applyFont="1" applyBorder="1"/>
    <xf numFmtId="40" fontId="1" fillId="0" borderId="58" xfId="0" applyNumberFormat="1" applyFont="1" applyFill="1" applyBorder="1" applyAlignment="1"/>
    <xf numFmtId="2" fontId="1" fillId="0" borderId="58" xfId="0" applyNumberFormat="1" applyFont="1" applyFill="1" applyBorder="1" applyAlignment="1"/>
    <xf numFmtId="0" fontId="0" fillId="0" borderId="58" xfId="0" applyFill="1" applyBorder="1"/>
    <xf numFmtId="40" fontId="11" fillId="0" borderId="58" xfId="0" applyNumberFormat="1" applyFont="1" applyBorder="1" applyAlignment="1"/>
    <xf numFmtId="40" fontId="10" fillId="0" borderId="58" xfId="0" applyNumberFormat="1" applyFont="1" applyBorder="1" applyAlignment="1"/>
    <xf numFmtId="40" fontId="1" fillId="0" borderId="63" xfId="0" applyNumberFormat="1" applyFont="1" applyFill="1" applyBorder="1" applyAlignment="1"/>
    <xf numFmtId="40" fontId="3" fillId="0" borderId="64" xfId="0" applyNumberFormat="1" applyFont="1" applyFill="1" applyBorder="1"/>
    <xf numFmtId="40" fontId="3" fillId="0" borderId="65" xfId="0" applyNumberFormat="1" applyFont="1" applyFill="1" applyBorder="1"/>
    <xf numFmtId="40" fontId="3" fillId="0" borderId="66" xfId="0" applyNumberFormat="1" applyFont="1" applyFill="1" applyBorder="1"/>
    <xf numFmtId="40" fontId="4" fillId="4" borderId="67" xfId="0" applyNumberFormat="1" applyFont="1" applyFill="1" applyBorder="1" applyAlignment="1"/>
    <xf numFmtId="40" fontId="1" fillId="0" borderId="3" xfId="0" applyNumberFormat="1" applyFont="1" applyBorder="1" applyAlignment="1">
      <alignment horizontal="right"/>
    </xf>
    <xf numFmtId="40" fontId="1" fillId="0" borderId="68" xfId="0" applyNumberFormat="1" applyFont="1" applyBorder="1" applyAlignment="1">
      <alignment horizontal="right"/>
    </xf>
    <xf numFmtId="0" fontId="13" fillId="3" borderId="69" xfId="0" applyFont="1" applyFill="1" applyBorder="1"/>
    <xf numFmtId="165" fontId="0" fillId="0" borderId="9" xfId="0" applyNumberFormat="1" applyBorder="1"/>
    <xf numFmtId="165" fontId="0" fillId="0" borderId="10" xfId="0" applyNumberFormat="1" applyBorder="1"/>
    <xf numFmtId="165" fontId="0" fillId="0" borderId="58" xfId="0" applyNumberFormat="1" applyBorder="1"/>
    <xf numFmtId="165" fontId="0" fillId="0" borderId="12" xfId="0" applyNumberFormat="1" applyBorder="1"/>
    <xf numFmtId="165" fontId="0" fillId="0" borderId="13" xfId="0" applyNumberFormat="1" applyBorder="1"/>
    <xf numFmtId="165" fontId="0" fillId="0" borderId="60" xfId="0" applyNumberFormat="1" applyBorder="1"/>
    <xf numFmtId="40" fontId="0" fillId="0" borderId="9" xfId="0" applyNumberFormat="1" applyBorder="1"/>
    <xf numFmtId="40" fontId="0" fillId="0" borderId="10" xfId="0" applyNumberFormat="1" applyBorder="1"/>
    <xf numFmtId="40" fontId="0" fillId="0" borderId="58" xfId="0" applyNumberFormat="1" applyBorder="1"/>
    <xf numFmtId="40" fontId="0" fillId="0" borderId="21" xfId="0" applyNumberFormat="1" applyBorder="1"/>
    <xf numFmtId="40" fontId="0" fillId="0" borderId="22" xfId="0" applyNumberFormat="1" applyBorder="1"/>
    <xf numFmtId="40" fontId="0" fillId="0" borderId="63" xfId="0" applyNumberFormat="1" applyBorder="1"/>
    <xf numFmtId="40" fontId="10" fillId="0" borderId="79" xfId="0" applyNumberFormat="1" applyFont="1" applyBorder="1"/>
    <xf numFmtId="40" fontId="11" fillId="0" borderId="49" xfId="0" applyNumberFormat="1" applyFont="1" applyBorder="1" applyAlignment="1"/>
    <xf numFmtId="40" fontId="11" fillId="0" borderId="49" xfId="0" applyNumberFormat="1" applyFont="1" applyFill="1" applyBorder="1" applyAlignment="1"/>
    <xf numFmtId="40" fontId="0" fillId="0" borderId="0" xfId="0" applyNumberFormat="1"/>
    <xf numFmtId="40" fontId="11" fillId="0" borderId="10" xfId="0" applyNumberFormat="1" applyFont="1" applyFill="1" applyBorder="1" applyAlignment="1"/>
    <xf numFmtId="40" fontId="1" fillId="0" borderId="15" xfId="0" applyNumberFormat="1" applyFont="1" applyBorder="1" applyAlignment="1"/>
    <xf numFmtId="40" fontId="1" fillId="0" borderId="58" xfId="0" applyNumberFormat="1" applyFont="1" applyBorder="1" applyAlignment="1"/>
    <xf numFmtId="40" fontId="11" fillId="0" borderId="10" xfId="0" applyNumberFormat="1" applyFont="1" applyBorder="1" applyAlignment="1">
      <alignment wrapText="1"/>
    </xf>
    <xf numFmtId="40" fontId="1" fillId="0" borderId="16" xfId="0" applyNumberFormat="1" applyFont="1" applyBorder="1" applyAlignment="1">
      <alignment wrapText="1"/>
    </xf>
    <xf numFmtId="40" fontId="1" fillId="0" borderId="10" xfId="0" applyNumberFormat="1" applyFont="1" applyBorder="1" applyAlignment="1">
      <alignment wrapText="1"/>
    </xf>
    <xf numFmtId="40" fontId="1" fillId="0" borderId="11" xfId="0" applyNumberFormat="1" applyFont="1" applyBorder="1" applyAlignment="1">
      <alignment wrapText="1"/>
    </xf>
    <xf numFmtId="40" fontId="12" fillId="0" borderId="0" xfId="0" applyNumberFormat="1" applyFont="1"/>
    <xf numFmtId="0" fontId="0" fillId="0" borderId="0" xfId="0" applyAlignment="1"/>
    <xf numFmtId="40" fontId="1" fillId="0" borderId="1" xfId="0" applyNumberFormat="1" applyFont="1" applyBorder="1" applyAlignment="1">
      <alignment horizontal="center"/>
    </xf>
    <xf numFmtId="40" fontId="1" fillId="0" borderId="2" xfId="0" applyNumberFormat="1" applyFont="1" applyBorder="1" applyAlignment="1">
      <alignment horizontal="center"/>
    </xf>
    <xf numFmtId="40" fontId="3" fillId="0" borderId="7" xfId="0" applyNumberFormat="1" applyFont="1" applyBorder="1" applyAlignment="1">
      <alignment horizontal="center"/>
    </xf>
    <xf numFmtId="40" fontId="2" fillId="0" borderId="7" xfId="0" applyNumberFormat="1" applyFont="1" applyBorder="1"/>
    <xf numFmtId="40" fontId="1" fillId="0" borderId="7" xfId="0" applyNumberFormat="1" applyFont="1" applyBorder="1" applyAlignment="1">
      <alignment horizontal="center"/>
    </xf>
    <xf numFmtId="40" fontId="2" fillId="0" borderId="8" xfId="0" applyNumberFormat="1" applyFont="1" applyBorder="1"/>
    <xf numFmtId="40" fontId="1" fillId="0" borderId="6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59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0" fillId="3" borderId="70" xfId="0" applyFill="1" applyBorder="1" applyAlignment="1">
      <alignment horizontal="center"/>
    </xf>
    <xf numFmtId="0" fontId="0" fillId="3" borderId="71" xfId="0" applyFill="1" applyBorder="1" applyAlignment="1">
      <alignment horizontal="center"/>
    </xf>
    <xf numFmtId="0" fontId="0" fillId="3" borderId="72" xfId="0" applyFill="1" applyBorder="1" applyAlignment="1">
      <alignment horizontal="center"/>
    </xf>
    <xf numFmtId="40" fontId="3" fillId="4" borderId="73" xfId="0" applyNumberFormat="1" applyFont="1" applyFill="1" applyBorder="1" applyAlignment="1">
      <alignment horizontal="center"/>
    </xf>
    <xf numFmtId="40" fontId="3" fillId="4" borderId="0" xfId="0" applyNumberFormat="1" applyFont="1" applyFill="1" applyBorder="1" applyAlignment="1">
      <alignment horizontal="center"/>
    </xf>
    <xf numFmtId="40" fontId="3" fillId="4" borderId="74" xfId="0" applyNumberFormat="1" applyFont="1" applyFill="1" applyBorder="1" applyAlignment="1">
      <alignment horizontal="center"/>
    </xf>
    <xf numFmtId="40" fontId="3" fillId="4" borderId="76" xfId="0" applyNumberFormat="1" applyFont="1" applyFill="1" applyBorder="1" applyAlignment="1">
      <alignment horizontal="center"/>
    </xf>
    <xf numFmtId="40" fontId="3" fillId="4" borderId="77" xfId="0" applyNumberFormat="1" applyFont="1" applyFill="1" applyBorder="1" applyAlignment="1">
      <alignment horizontal="center"/>
    </xf>
    <xf numFmtId="40" fontId="3" fillId="4" borderId="78" xfId="0" applyNumberFormat="1" applyFont="1" applyFill="1" applyBorder="1" applyAlignment="1">
      <alignment horizontal="center"/>
    </xf>
    <xf numFmtId="40" fontId="1" fillId="2" borderId="70" xfId="0" applyNumberFormat="1" applyFont="1" applyFill="1" applyBorder="1" applyAlignment="1">
      <alignment horizontal="center"/>
    </xf>
    <xf numFmtId="40" fontId="1" fillId="2" borderId="71" xfId="0" applyNumberFormat="1" applyFont="1" applyFill="1" applyBorder="1" applyAlignment="1">
      <alignment horizontal="center"/>
    </xf>
    <xf numFmtId="40" fontId="1" fillId="2" borderId="69" xfId="0" applyNumberFormat="1" applyFont="1" applyFill="1" applyBorder="1" applyAlignment="1">
      <alignment horizontal="center"/>
    </xf>
    <xf numFmtId="40" fontId="1" fillId="3" borderId="38" xfId="0" applyNumberFormat="1" applyFont="1" applyFill="1" applyBorder="1" applyAlignment="1">
      <alignment horizontal="center"/>
    </xf>
    <xf numFmtId="40" fontId="1" fillId="3" borderId="28" xfId="0" applyNumberFormat="1" applyFont="1" applyFill="1" applyBorder="1" applyAlignment="1">
      <alignment horizontal="center"/>
    </xf>
    <xf numFmtId="40" fontId="1" fillId="3" borderId="7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BD845-40AE-4BE0-8CB8-7CF392DD8C1D}">
  <dimension ref="A1:AC67"/>
  <sheetViews>
    <sheetView tabSelected="1" topLeftCell="A23" zoomScale="59" zoomScaleNormal="59" workbookViewId="0">
      <selection activeCell="K36" sqref="K36"/>
    </sheetView>
  </sheetViews>
  <sheetFormatPr defaultRowHeight="15" x14ac:dyDescent="0.25"/>
  <cols>
    <col min="1" max="1" width="41.140625" customWidth="1"/>
    <col min="2" max="2" width="16.140625" customWidth="1"/>
    <col min="3" max="4" width="12.7109375" bestFit="1" customWidth="1"/>
    <col min="5" max="8" width="12.7109375" customWidth="1"/>
    <col min="9" max="9" width="14.28515625" customWidth="1"/>
    <col min="10" max="10" width="13.42578125" bestFit="1" customWidth="1"/>
    <col min="11" max="11" width="13.85546875" bestFit="1" customWidth="1"/>
    <col min="12" max="17" width="14.28515625" bestFit="1" customWidth="1"/>
    <col min="18" max="19" width="13.42578125" bestFit="1" customWidth="1"/>
    <col min="20" max="21" width="13.85546875" bestFit="1" customWidth="1"/>
    <col min="22" max="23" width="13.140625" bestFit="1" customWidth="1"/>
    <col min="24" max="24" width="14.28515625" bestFit="1" customWidth="1"/>
    <col min="25" max="25" width="13.85546875" bestFit="1" customWidth="1"/>
  </cols>
  <sheetData>
    <row r="1" spans="1:25" ht="15.75" thickTop="1" x14ac:dyDescent="0.25">
      <c r="A1" s="169"/>
      <c r="B1" s="175" t="s">
        <v>0</v>
      </c>
      <c r="C1" s="172"/>
      <c r="D1" s="172"/>
      <c r="E1" s="172"/>
      <c r="F1" s="172"/>
      <c r="G1" s="172"/>
      <c r="H1" s="172"/>
      <c r="I1" s="172"/>
      <c r="J1" s="172"/>
      <c r="K1" s="172"/>
      <c r="L1" s="171" t="s">
        <v>1</v>
      </c>
      <c r="M1" s="172"/>
      <c r="N1" s="172"/>
      <c r="O1" s="172"/>
      <c r="P1" s="173" t="s">
        <v>2</v>
      </c>
      <c r="Q1" s="172"/>
      <c r="R1" s="172"/>
      <c r="S1" s="172"/>
      <c r="T1" s="172"/>
      <c r="U1" s="172"/>
      <c r="V1" s="172"/>
      <c r="W1" s="172"/>
      <c r="X1" s="172"/>
      <c r="Y1" s="174"/>
    </row>
    <row r="2" spans="1:25" x14ac:dyDescent="0.25">
      <c r="A2" s="170"/>
      <c r="B2" s="62">
        <v>1</v>
      </c>
      <c r="C2" s="68">
        <v>2</v>
      </c>
      <c r="D2" s="68">
        <v>3</v>
      </c>
      <c r="E2" s="68">
        <v>4</v>
      </c>
      <c r="F2" s="68">
        <v>5</v>
      </c>
      <c r="G2" s="68">
        <v>6</v>
      </c>
      <c r="H2" s="68">
        <v>7</v>
      </c>
      <c r="I2" s="123">
        <v>8</v>
      </c>
      <c r="J2" s="73">
        <v>9</v>
      </c>
      <c r="K2" s="74">
        <v>10</v>
      </c>
      <c r="L2" s="75"/>
      <c r="M2" s="75"/>
      <c r="N2" s="75"/>
      <c r="O2" s="75"/>
      <c r="P2" s="74">
        <v>1</v>
      </c>
      <c r="Q2" s="74">
        <v>2</v>
      </c>
      <c r="R2" s="74">
        <v>3</v>
      </c>
      <c r="S2" s="74">
        <v>4</v>
      </c>
      <c r="T2" s="74">
        <v>5</v>
      </c>
      <c r="U2" s="74">
        <v>6</v>
      </c>
      <c r="V2" s="74">
        <v>7</v>
      </c>
      <c r="W2" s="74">
        <v>8</v>
      </c>
      <c r="X2" s="74">
        <v>9</v>
      </c>
      <c r="Y2" s="76">
        <v>10</v>
      </c>
    </row>
    <row r="3" spans="1:25" x14ac:dyDescent="0.25">
      <c r="A3" s="170"/>
      <c r="B3" s="176" t="s">
        <v>29</v>
      </c>
      <c r="C3" s="177"/>
      <c r="D3" s="177"/>
      <c r="E3" s="177"/>
      <c r="F3" s="177"/>
      <c r="G3" s="177"/>
      <c r="H3" s="177"/>
      <c r="I3" s="178"/>
      <c r="J3" s="179" t="s">
        <v>30</v>
      </c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79"/>
      <c r="V3" s="179"/>
      <c r="W3" s="179"/>
      <c r="X3" s="179"/>
      <c r="Y3" s="180"/>
    </row>
    <row r="4" spans="1:25" x14ac:dyDescent="0.25">
      <c r="A4" s="1" t="s">
        <v>3</v>
      </c>
      <c r="B4" s="63">
        <v>43108</v>
      </c>
      <c r="C4" s="64">
        <v>43115</v>
      </c>
      <c r="D4" s="69">
        <v>43122</v>
      </c>
      <c r="E4" s="70">
        <v>43129</v>
      </c>
      <c r="F4" s="69">
        <v>43136</v>
      </c>
      <c r="G4" s="65">
        <v>43143</v>
      </c>
      <c r="H4" s="65">
        <v>43150</v>
      </c>
      <c r="I4" s="124">
        <v>43157</v>
      </c>
      <c r="J4" s="49">
        <v>43164</v>
      </c>
      <c r="K4" s="48">
        <v>43171</v>
      </c>
      <c r="L4" s="48">
        <v>43178</v>
      </c>
      <c r="M4" s="48">
        <v>43185</v>
      </c>
      <c r="N4" s="48">
        <v>43192</v>
      </c>
      <c r="O4" s="48">
        <v>43199</v>
      </c>
      <c r="P4" s="48">
        <v>43206</v>
      </c>
      <c r="Q4" s="48">
        <v>43213</v>
      </c>
      <c r="R4" s="48">
        <v>43220</v>
      </c>
      <c r="S4" s="48">
        <v>43227</v>
      </c>
      <c r="T4" s="48">
        <v>43234</v>
      </c>
      <c r="U4" s="48">
        <v>43241</v>
      </c>
      <c r="V4" s="48">
        <v>43248</v>
      </c>
      <c r="W4" s="48">
        <v>43255</v>
      </c>
      <c r="X4" s="48">
        <v>43262</v>
      </c>
      <c r="Y4" s="50">
        <v>43269</v>
      </c>
    </row>
    <row r="5" spans="1:25" ht="15.75" thickBot="1" x14ac:dyDescent="0.3">
      <c r="A5" s="2"/>
      <c r="B5" s="71" t="s">
        <v>4</v>
      </c>
      <c r="C5" s="66" t="s">
        <v>4</v>
      </c>
      <c r="D5" s="72" t="s">
        <v>4</v>
      </c>
      <c r="E5" s="66" t="s">
        <v>4</v>
      </c>
      <c r="F5" s="67" t="s">
        <v>4</v>
      </c>
      <c r="G5" s="67" t="s">
        <v>4</v>
      </c>
      <c r="H5" s="67" t="s">
        <v>4</v>
      </c>
      <c r="I5" s="125" t="s">
        <v>4</v>
      </c>
      <c r="J5" s="51" t="s">
        <v>4</v>
      </c>
      <c r="K5" s="52" t="s">
        <v>4</v>
      </c>
      <c r="L5" s="52" t="s">
        <v>4</v>
      </c>
      <c r="M5" s="52" t="s">
        <v>4</v>
      </c>
      <c r="N5" s="52" t="s">
        <v>4</v>
      </c>
      <c r="O5" s="52" t="s">
        <v>4</v>
      </c>
      <c r="P5" s="52" t="s">
        <v>4</v>
      </c>
      <c r="Q5" s="52" t="s">
        <v>4</v>
      </c>
      <c r="R5" s="52" t="s">
        <v>4</v>
      </c>
      <c r="S5" s="52" t="s">
        <v>4</v>
      </c>
      <c r="T5" s="52" t="s">
        <v>4</v>
      </c>
      <c r="U5" s="52" t="s">
        <v>4</v>
      </c>
      <c r="V5" s="52" t="s">
        <v>4</v>
      </c>
      <c r="W5" s="52" t="s">
        <v>4</v>
      </c>
      <c r="X5" s="52" t="s">
        <v>4</v>
      </c>
      <c r="Y5" s="53" t="s">
        <v>4</v>
      </c>
    </row>
    <row r="6" spans="1:25" ht="16.5" customHeight="1" thickTop="1" x14ac:dyDescent="0.25">
      <c r="A6" s="3" t="s">
        <v>5</v>
      </c>
      <c r="B6" s="190"/>
      <c r="C6" s="191"/>
      <c r="D6" s="191"/>
      <c r="E6" s="191"/>
      <c r="F6" s="191"/>
      <c r="G6" s="191"/>
      <c r="H6" s="191"/>
      <c r="I6" s="191"/>
      <c r="J6" s="191"/>
      <c r="K6" s="191"/>
      <c r="L6" s="191"/>
      <c r="M6" s="191"/>
      <c r="N6" s="191"/>
      <c r="O6" s="191"/>
      <c r="P6" s="191"/>
      <c r="Q6" s="191"/>
      <c r="R6" s="191"/>
      <c r="S6" s="191"/>
      <c r="T6" s="191"/>
      <c r="U6" s="191"/>
      <c r="V6" s="191"/>
      <c r="W6" s="191"/>
      <c r="X6" s="191"/>
      <c r="Y6" s="192"/>
    </row>
    <row r="7" spans="1:25" ht="15.75" customHeight="1" x14ac:dyDescent="0.25">
      <c r="A7" s="42" t="s">
        <v>24</v>
      </c>
      <c r="B7" s="7"/>
      <c r="C7" s="8"/>
      <c r="D7" s="35"/>
      <c r="E7" s="8"/>
      <c r="F7" s="35"/>
      <c r="G7" s="35"/>
      <c r="H7" s="35"/>
      <c r="I7" s="126"/>
      <c r="J7" s="112"/>
      <c r="K7" s="80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1"/>
    </row>
    <row r="8" spans="1:25" x14ac:dyDescent="0.25">
      <c r="A8" s="40" t="s">
        <v>25</v>
      </c>
      <c r="B8" s="7">
        <v>0</v>
      </c>
      <c r="C8" s="8">
        <v>0</v>
      </c>
      <c r="D8" s="35">
        <v>0</v>
      </c>
      <c r="E8" s="8">
        <v>0</v>
      </c>
      <c r="F8" s="8">
        <v>0</v>
      </c>
      <c r="G8" s="8">
        <v>0</v>
      </c>
      <c r="H8" s="35">
        <v>0</v>
      </c>
      <c r="I8" s="127">
        <v>125</v>
      </c>
      <c r="J8" s="112">
        <v>0</v>
      </c>
      <c r="K8" s="80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1">
        <v>0</v>
      </c>
    </row>
    <row r="9" spans="1:25" x14ac:dyDescent="0.25">
      <c r="A9" s="40" t="s">
        <v>26</v>
      </c>
      <c r="B9" s="7">
        <v>0</v>
      </c>
      <c r="C9" s="8">
        <v>0</v>
      </c>
      <c r="D9" s="35">
        <v>0</v>
      </c>
      <c r="E9" s="8">
        <v>0</v>
      </c>
      <c r="F9" s="8">
        <v>0</v>
      </c>
      <c r="G9" s="8">
        <v>0</v>
      </c>
      <c r="H9" s="35">
        <v>0</v>
      </c>
      <c r="I9" s="127">
        <v>125</v>
      </c>
      <c r="J9" s="112">
        <v>0</v>
      </c>
      <c r="K9" s="80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1">
        <v>0</v>
      </c>
    </row>
    <row r="10" spans="1:25" x14ac:dyDescent="0.25">
      <c r="A10" s="43" t="s">
        <v>27</v>
      </c>
      <c r="B10" s="7">
        <f>SUM(B8:B9)</f>
        <v>0</v>
      </c>
      <c r="C10" s="8">
        <f t="shared" ref="C10" si="0">SUM(C8:C9)</f>
        <v>0</v>
      </c>
      <c r="D10" s="8">
        <f t="shared" ref="D10" si="1">SUM(D8:D9)</f>
        <v>0</v>
      </c>
      <c r="E10" s="8">
        <f t="shared" ref="E10:G10" si="2">SUM(E8:E9)</f>
        <v>0</v>
      </c>
      <c r="F10" s="8">
        <f t="shared" si="2"/>
        <v>0</v>
      </c>
      <c r="G10" s="8">
        <f t="shared" si="2"/>
        <v>0</v>
      </c>
      <c r="H10" s="35">
        <v>0</v>
      </c>
      <c r="I10" s="128">
        <f>ROUND(SUM(I8:I9),2)</f>
        <v>250</v>
      </c>
      <c r="J10" s="113">
        <v>64.06</v>
      </c>
      <c r="K10" s="8">
        <v>32.03</v>
      </c>
      <c r="L10" s="8">
        <f t="shared" ref="L10:Y10" si="3">ROUND(SUM(L8:L9),2)</f>
        <v>0</v>
      </c>
      <c r="M10" s="8">
        <f t="shared" si="3"/>
        <v>0</v>
      </c>
      <c r="N10" s="8">
        <f t="shared" si="3"/>
        <v>0</v>
      </c>
      <c r="O10" s="8">
        <f t="shared" si="3"/>
        <v>0</v>
      </c>
      <c r="P10" s="8">
        <v>0</v>
      </c>
      <c r="Q10" s="8">
        <v>0</v>
      </c>
      <c r="R10" s="8">
        <f t="shared" si="3"/>
        <v>0</v>
      </c>
      <c r="S10" s="8">
        <f t="shared" si="3"/>
        <v>0</v>
      </c>
      <c r="T10" s="8">
        <f t="shared" si="3"/>
        <v>0</v>
      </c>
      <c r="U10" s="8">
        <f t="shared" si="3"/>
        <v>0</v>
      </c>
      <c r="V10" s="8">
        <f t="shared" si="3"/>
        <v>0</v>
      </c>
      <c r="W10" s="8">
        <f t="shared" si="3"/>
        <v>0</v>
      </c>
      <c r="X10" s="8">
        <f t="shared" si="3"/>
        <v>0</v>
      </c>
      <c r="Y10" s="81">
        <f t="shared" si="3"/>
        <v>0</v>
      </c>
    </row>
    <row r="11" spans="1:25" x14ac:dyDescent="0.25">
      <c r="A11" s="1" t="s">
        <v>6</v>
      </c>
      <c r="B11" s="82">
        <v>0</v>
      </c>
      <c r="C11" s="83">
        <v>0</v>
      </c>
      <c r="D11" s="84">
        <v>0</v>
      </c>
      <c r="E11" s="83">
        <v>0</v>
      </c>
      <c r="F11" s="83">
        <v>0</v>
      </c>
      <c r="G11" s="83">
        <v>0</v>
      </c>
      <c r="H11" s="85">
        <v>0</v>
      </c>
      <c r="I11" s="129">
        <v>30000</v>
      </c>
      <c r="J11" s="114">
        <v>0</v>
      </c>
      <c r="K11" s="83">
        <v>0</v>
      </c>
      <c r="L11" s="83">
        <v>0</v>
      </c>
      <c r="M11" s="83">
        <v>0</v>
      </c>
      <c r="N11" s="83">
        <v>0</v>
      </c>
      <c r="O11" s="83">
        <v>0</v>
      </c>
      <c r="P11" s="86">
        <v>20000</v>
      </c>
      <c r="Q11" s="87">
        <v>0</v>
      </c>
      <c r="R11" s="87">
        <v>0</v>
      </c>
      <c r="S11" s="87">
        <v>0</v>
      </c>
      <c r="T11" s="87">
        <v>0</v>
      </c>
      <c r="U11" s="87">
        <v>0</v>
      </c>
      <c r="V11" s="87">
        <v>0</v>
      </c>
      <c r="W11" s="87">
        <v>0</v>
      </c>
      <c r="X11" s="87">
        <v>0</v>
      </c>
      <c r="Y11" s="88">
        <v>0</v>
      </c>
    </row>
    <row r="12" spans="1:25" ht="15.75" x14ac:dyDescent="0.25">
      <c r="A12" s="6" t="s">
        <v>7</v>
      </c>
      <c r="B12" s="77">
        <f>SUM(B10:B11)</f>
        <v>0</v>
      </c>
      <c r="C12" s="78">
        <f t="shared" ref="C12" si="4">SUM(C10:C11)</f>
        <v>0</v>
      </c>
      <c r="D12" s="78">
        <f t="shared" ref="D12" si="5">SUM(D10:D11)</f>
        <v>0</v>
      </c>
      <c r="E12" s="78">
        <f t="shared" ref="E12:G12" si="6">SUM(E10:E11)</f>
        <v>0</v>
      </c>
      <c r="F12" s="78">
        <f t="shared" si="6"/>
        <v>0</v>
      </c>
      <c r="G12" s="78">
        <f t="shared" si="6"/>
        <v>0</v>
      </c>
      <c r="H12" s="79">
        <f>SUM(H10:H11)</f>
        <v>0</v>
      </c>
      <c r="I12" s="130">
        <f>SUM(I10:I11)</f>
        <v>30250</v>
      </c>
      <c r="J12" s="115">
        <f t="shared" ref="J12:Y12" si="7">SUM(J9:J11)</f>
        <v>64.06</v>
      </c>
      <c r="K12" s="23">
        <f t="shared" si="7"/>
        <v>32.03</v>
      </c>
      <c r="L12" s="23">
        <f t="shared" si="7"/>
        <v>0</v>
      </c>
      <c r="M12" s="23">
        <f t="shared" si="7"/>
        <v>0</v>
      </c>
      <c r="N12" s="23">
        <f t="shared" si="7"/>
        <v>0</v>
      </c>
      <c r="O12" s="23">
        <f t="shared" si="7"/>
        <v>0</v>
      </c>
      <c r="P12" s="23">
        <f>SUM(P9:P11)</f>
        <v>20000</v>
      </c>
      <c r="Q12" s="23">
        <f t="shared" si="7"/>
        <v>0</v>
      </c>
      <c r="R12" s="23">
        <f t="shared" si="7"/>
        <v>0</v>
      </c>
      <c r="S12" s="23">
        <f t="shared" si="7"/>
        <v>0</v>
      </c>
      <c r="T12" s="23">
        <f t="shared" si="7"/>
        <v>0</v>
      </c>
      <c r="U12" s="23">
        <f t="shared" si="7"/>
        <v>0</v>
      </c>
      <c r="V12" s="23">
        <f t="shared" si="7"/>
        <v>0</v>
      </c>
      <c r="W12" s="23">
        <f t="shared" si="7"/>
        <v>0</v>
      </c>
      <c r="X12" s="23">
        <f t="shared" si="7"/>
        <v>0</v>
      </c>
      <c r="Y12" s="106">
        <f t="shared" si="7"/>
        <v>0</v>
      </c>
    </row>
    <row r="13" spans="1:25" ht="15.75" x14ac:dyDescent="0.25">
      <c r="A13" s="36" t="s">
        <v>8</v>
      </c>
      <c r="B13" s="193"/>
      <c r="C13" s="194"/>
      <c r="D13" s="194"/>
      <c r="E13" s="194"/>
      <c r="F13" s="194"/>
      <c r="G13" s="194"/>
      <c r="H13" s="194"/>
      <c r="I13" s="194"/>
      <c r="J13" s="194"/>
      <c r="K13" s="194"/>
      <c r="L13" s="194"/>
      <c r="M13" s="194"/>
      <c r="N13" s="194"/>
      <c r="O13" s="194"/>
      <c r="P13" s="194"/>
      <c r="Q13" s="194"/>
      <c r="R13" s="194"/>
      <c r="S13" s="194"/>
      <c r="T13" s="194"/>
      <c r="U13" s="194"/>
      <c r="V13" s="194"/>
      <c r="W13" s="194"/>
      <c r="X13" s="194"/>
      <c r="Y13" s="195"/>
    </row>
    <row r="14" spans="1:25" x14ac:dyDescent="0.25">
      <c r="A14" s="37" t="s">
        <v>9</v>
      </c>
      <c r="B14" s="9"/>
      <c r="C14" s="14"/>
      <c r="D14" s="29"/>
      <c r="E14" s="33"/>
      <c r="F14" s="29"/>
      <c r="G14" s="29"/>
      <c r="H14" s="29"/>
      <c r="I14" s="131"/>
      <c r="J14" s="27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>
        <v>0</v>
      </c>
      <c r="Y14" s="107">
        <v>0</v>
      </c>
    </row>
    <row r="15" spans="1:25" s="159" customFormat="1" x14ac:dyDescent="0.25">
      <c r="A15" s="38" t="s">
        <v>35</v>
      </c>
      <c r="B15" s="9">
        <v>0</v>
      </c>
      <c r="C15" s="157">
        <v>25</v>
      </c>
      <c r="D15" s="158">
        <v>75</v>
      </c>
      <c r="E15" s="157">
        <v>162.5</v>
      </c>
      <c r="F15" s="157">
        <v>62.5</v>
      </c>
      <c r="G15" s="157">
        <v>56.25</v>
      </c>
      <c r="H15" s="151">
        <v>165.63</v>
      </c>
      <c r="I15" s="152">
        <v>31.25</v>
      </c>
      <c r="J15" s="27">
        <v>256.25</v>
      </c>
      <c r="K15" s="10">
        <v>234.38</v>
      </c>
      <c r="L15" s="10">
        <v>128.13</v>
      </c>
      <c r="M15" s="10">
        <v>128.13</v>
      </c>
      <c r="N15" s="10">
        <v>128.13</v>
      </c>
      <c r="O15" s="10">
        <v>128.13</v>
      </c>
      <c r="P15" s="10">
        <v>153.13</v>
      </c>
      <c r="Q15" s="10">
        <v>153.13</v>
      </c>
      <c r="R15" s="10">
        <v>159.38</v>
      </c>
      <c r="S15" s="10">
        <v>137.5</v>
      </c>
      <c r="T15" s="10">
        <v>93.75</v>
      </c>
      <c r="U15" s="10">
        <v>175</v>
      </c>
      <c r="V15" s="10">
        <v>396.88</v>
      </c>
      <c r="W15" s="10">
        <v>46.88</v>
      </c>
      <c r="X15" s="10">
        <v>0</v>
      </c>
      <c r="Y15" s="107">
        <v>0</v>
      </c>
    </row>
    <row r="16" spans="1:25" s="159" customFormat="1" x14ac:dyDescent="0.25">
      <c r="A16" s="39" t="s">
        <v>36</v>
      </c>
      <c r="B16" s="9">
        <v>0</v>
      </c>
      <c r="C16" s="94">
        <v>56.25</v>
      </c>
      <c r="D16" s="160">
        <v>137.5</v>
      </c>
      <c r="E16" s="94">
        <v>268.75</v>
      </c>
      <c r="F16" s="94">
        <v>43.75</v>
      </c>
      <c r="G16" s="94">
        <v>128.13</v>
      </c>
      <c r="H16" s="151">
        <v>181.25</v>
      </c>
      <c r="I16" s="152">
        <v>81.25</v>
      </c>
      <c r="J16" s="27">
        <v>90.63</v>
      </c>
      <c r="K16" s="10">
        <v>84.38</v>
      </c>
      <c r="L16" s="10">
        <v>37.5</v>
      </c>
      <c r="M16" s="10">
        <v>37.5</v>
      </c>
      <c r="N16" s="10">
        <v>37.5</v>
      </c>
      <c r="O16" s="10">
        <v>37.5</v>
      </c>
      <c r="P16" s="10">
        <v>62.5</v>
      </c>
      <c r="Q16" s="10">
        <v>62.5</v>
      </c>
      <c r="R16" s="10">
        <v>143.75</v>
      </c>
      <c r="S16" s="10">
        <v>175</v>
      </c>
      <c r="T16" s="10">
        <v>25</v>
      </c>
      <c r="U16" s="10">
        <v>84.38</v>
      </c>
      <c r="V16" s="10">
        <v>309.38</v>
      </c>
      <c r="W16" s="10">
        <v>46.88</v>
      </c>
      <c r="X16" s="10">
        <v>0</v>
      </c>
      <c r="Y16" s="107">
        <v>0</v>
      </c>
    </row>
    <row r="17" spans="1:25" s="159" customFormat="1" x14ac:dyDescent="0.25">
      <c r="A17" s="38" t="s">
        <v>37</v>
      </c>
      <c r="B17" s="9">
        <v>0</v>
      </c>
      <c r="C17" s="94">
        <v>50</v>
      </c>
      <c r="D17" s="160">
        <v>125</v>
      </c>
      <c r="E17" s="94">
        <v>93.75</v>
      </c>
      <c r="F17" s="94">
        <v>206.25</v>
      </c>
      <c r="G17" s="94">
        <v>221.88</v>
      </c>
      <c r="H17" s="151">
        <v>437.5</v>
      </c>
      <c r="I17" s="152">
        <v>334.38</v>
      </c>
      <c r="J17" s="27">
        <v>340.63</v>
      </c>
      <c r="K17" s="10">
        <v>353.13</v>
      </c>
      <c r="L17" s="10">
        <v>375</v>
      </c>
      <c r="M17" s="10">
        <v>375</v>
      </c>
      <c r="N17" s="10">
        <v>375</v>
      </c>
      <c r="O17" s="10">
        <v>25</v>
      </c>
      <c r="P17" s="10">
        <v>25</v>
      </c>
      <c r="Q17" s="10">
        <v>25</v>
      </c>
      <c r="R17" s="10">
        <v>175</v>
      </c>
      <c r="S17" s="10">
        <v>250</v>
      </c>
      <c r="T17" s="10">
        <v>93.75</v>
      </c>
      <c r="U17" s="10">
        <v>118.75</v>
      </c>
      <c r="V17" s="10">
        <v>112.5</v>
      </c>
      <c r="W17" s="10">
        <v>6.25</v>
      </c>
      <c r="X17" s="10">
        <v>0</v>
      </c>
      <c r="Y17" s="107">
        <v>0</v>
      </c>
    </row>
    <row r="18" spans="1:25" s="159" customFormat="1" x14ac:dyDescent="0.25">
      <c r="A18" s="38" t="s">
        <v>38</v>
      </c>
      <c r="B18" s="9">
        <v>0</v>
      </c>
      <c r="C18" s="94">
        <v>25</v>
      </c>
      <c r="D18" s="160">
        <v>153.13</v>
      </c>
      <c r="E18" s="94">
        <v>131.25</v>
      </c>
      <c r="F18" s="94">
        <v>115.63</v>
      </c>
      <c r="G18" s="94">
        <v>168.75</v>
      </c>
      <c r="H18" s="151">
        <v>53.13</v>
      </c>
      <c r="I18" s="152">
        <v>112.5</v>
      </c>
      <c r="J18" s="27">
        <v>106.25</v>
      </c>
      <c r="K18" s="10">
        <v>106.25</v>
      </c>
      <c r="L18" s="10">
        <v>37.5</v>
      </c>
      <c r="M18" s="10">
        <v>37.5</v>
      </c>
      <c r="N18" s="10">
        <v>37.5</v>
      </c>
      <c r="O18" s="10">
        <v>37.5</v>
      </c>
      <c r="P18" s="10">
        <v>62.5</v>
      </c>
      <c r="Q18" s="10">
        <v>62.5</v>
      </c>
      <c r="R18" s="10">
        <v>59.38</v>
      </c>
      <c r="S18" s="10">
        <v>53.13</v>
      </c>
      <c r="T18" s="10">
        <v>78.13</v>
      </c>
      <c r="U18" s="10">
        <v>103.13</v>
      </c>
      <c r="V18" s="10">
        <v>103.13</v>
      </c>
      <c r="W18" s="10">
        <v>6.25</v>
      </c>
      <c r="X18" s="10">
        <v>0</v>
      </c>
      <c r="Y18" s="107">
        <v>0</v>
      </c>
    </row>
    <row r="19" spans="1:25" s="159" customFormat="1" x14ac:dyDescent="0.25">
      <c r="A19" s="38" t="s">
        <v>39</v>
      </c>
      <c r="B19" s="9">
        <v>0</v>
      </c>
      <c r="C19" s="94">
        <v>25</v>
      </c>
      <c r="D19" s="160">
        <v>93.75</v>
      </c>
      <c r="E19" s="94">
        <v>37.5</v>
      </c>
      <c r="F19" s="94">
        <v>50</v>
      </c>
      <c r="G19" s="94">
        <v>56.25</v>
      </c>
      <c r="H19" s="151">
        <v>356.25</v>
      </c>
      <c r="I19" s="152">
        <v>287.5</v>
      </c>
      <c r="J19" s="27">
        <v>309.38</v>
      </c>
      <c r="K19" s="10">
        <v>168.75</v>
      </c>
      <c r="L19" s="10">
        <v>137.5</v>
      </c>
      <c r="M19" s="10">
        <v>125</v>
      </c>
      <c r="N19" s="10">
        <v>62.5</v>
      </c>
      <c r="O19" s="10">
        <v>62.5</v>
      </c>
      <c r="P19" s="10">
        <v>87.5</v>
      </c>
      <c r="Q19" s="10">
        <v>87.5</v>
      </c>
      <c r="R19" s="10">
        <v>118.75</v>
      </c>
      <c r="S19" s="10">
        <v>278.13</v>
      </c>
      <c r="T19" s="10">
        <v>278.13</v>
      </c>
      <c r="U19" s="10">
        <v>225</v>
      </c>
      <c r="V19" s="10">
        <v>25</v>
      </c>
      <c r="W19" s="10">
        <v>6.25</v>
      </c>
      <c r="X19" s="10">
        <v>0</v>
      </c>
      <c r="Y19" s="107">
        <v>0</v>
      </c>
    </row>
    <row r="20" spans="1:25" s="159" customFormat="1" x14ac:dyDescent="0.25">
      <c r="A20" s="39" t="s">
        <v>40</v>
      </c>
      <c r="B20" s="9">
        <v>0</v>
      </c>
      <c r="C20" s="94">
        <v>25</v>
      </c>
      <c r="D20" s="160">
        <v>37.5</v>
      </c>
      <c r="E20" s="94">
        <v>134.38</v>
      </c>
      <c r="F20" s="94">
        <v>59.38</v>
      </c>
      <c r="G20" s="94">
        <v>231.25</v>
      </c>
      <c r="H20" s="151">
        <v>96.88</v>
      </c>
      <c r="I20" s="152">
        <v>53.13</v>
      </c>
      <c r="J20" s="27">
        <v>228.13</v>
      </c>
      <c r="K20" s="10">
        <v>150</v>
      </c>
      <c r="L20" s="10">
        <v>112.5</v>
      </c>
      <c r="M20" s="10">
        <v>112.5</v>
      </c>
      <c r="N20" s="10">
        <v>112.5</v>
      </c>
      <c r="O20" s="10">
        <v>65.63</v>
      </c>
      <c r="P20" s="10">
        <v>81.25</v>
      </c>
      <c r="Q20" s="10">
        <v>81.25</v>
      </c>
      <c r="R20" s="10">
        <v>68.75</v>
      </c>
      <c r="S20" s="10">
        <v>50</v>
      </c>
      <c r="T20" s="10">
        <v>96.88</v>
      </c>
      <c r="U20" s="10">
        <v>121.88</v>
      </c>
      <c r="V20" s="10">
        <v>115.63</v>
      </c>
      <c r="W20" s="10">
        <v>6.25</v>
      </c>
      <c r="X20" s="10">
        <v>0</v>
      </c>
      <c r="Y20" s="107">
        <v>0</v>
      </c>
    </row>
    <row r="21" spans="1:25" s="159" customFormat="1" x14ac:dyDescent="0.25">
      <c r="A21" s="39" t="s">
        <v>41</v>
      </c>
      <c r="B21" s="9">
        <v>0</v>
      </c>
      <c r="C21" s="94">
        <v>62.5</v>
      </c>
      <c r="D21" s="160">
        <v>165.63</v>
      </c>
      <c r="E21" s="94">
        <v>337.5</v>
      </c>
      <c r="F21" s="94">
        <v>290.63</v>
      </c>
      <c r="G21" s="94">
        <v>396.88</v>
      </c>
      <c r="H21" s="151">
        <v>87.5</v>
      </c>
      <c r="I21" s="152">
        <v>37.5</v>
      </c>
      <c r="J21" s="27">
        <v>225</v>
      </c>
      <c r="K21" s="10">
        <v>225</v>
      </c>
      <c r="L21" s="10">
        <v>87.5</v>
      </c>
      <c r="M21" s="10">
        <v>87.5</v>
      </c>
      <c r="N21" s="10">
        <v>87.5</v>
      </c>
      <c r="O21" s="10">
        <v>87.5</v>
      </c>
      <c r="P21" s="10">
        <v>112.5</v>
      </c>
      <c r="Q21" s="10">
        <v>112.5</v>
      </c>
      <c r="R21" s="10">
        <v>106.25</v>
      </c>
      <c r="S21" s="10">
        <v>96.88</v>
      </c>
      <c r="T21" s="10">
        <v>25</v>
      </c>
      <c r="U21" s="10">
        <v>25</v>
      </c>
      <c r="V21" s="10">
        <v>25</v>
      </c>
      <c r="W21" s="10">
        <v>6.25</v>
      </c>
      <c r="X21" s="10">
        <v>0</v>
      </c>
      <c r="Y21" s="107">
        <v>0</v>
      </c>
    </row>
    <row r="22" spans="1:25" s="159" customFormat="1" x14ac:dyDescent="0.25">
      <c r="A22" s="38" t="s">
        <v>42</v>
      </c>
      <c r="B22" s="9">
        <v>0</v>
      </c>
      <c r="C22" s="94">
        <v>62.5</v>
      </c>
      <c r="D22" s="160">
        <v>100</v>
      </c>
      <c r="E22" s="94">
        <v>68.75</v>
      </c>
      <c r="F22" s="94">
        <v>75</v>
      </c>
      <c r="G22" s="94">
        <v>162.5</v>
      </c>
      <c r="H22" s="151">
        <v>143.75</v>
      </c>
      <c r="I22" s="152">
        <v>156.25</v>
      </c>
      <c r="J22" s="27">
        <v>109.38</v>
      </c>
      <c r="K22" s="10">
        <v>100</v>
      </c>
      <c r="L22" s="10">
        <v>37.5</v>
      </c>
      <c r="M22" s="10">
        <v>37.5</v>
      </c>
      <c r="N22" s="10">
        <v>37.5</v>
      </c>
      <c r="O22" s="10">
        <v>37.5</v>
      </c>
      <c r="P22" s="10">
        <v>62.5</v>
      </c>
      <c r="Q22" s="10">
        <v>62.5</v>
      </c>
      <c r="R22" s="10">
        <v>87.5</v>
      </c>
      <c r="S22" s="10">
        <v>112.5</v>
      </c>
      <c r="T22" s="10">
        <v>187.5</v>
      </c>
      <c r="U22" s="10">
        <v>212.5</v>
      </c>
      <c r="V22" s="10">
        <v>156.25</v>
      </c>
      <c r="W22" s="10">
        <v>6.25</v>
      </c>
      <c r="X22" s="10">
        <v>0</v>
      </c>
      <c r="Y22" s="107">
        <f t="shared" ref="Y22" si="8">SUM(Y14:Y21)</f>
        <v>0</v>
      </c>
    </row>
    <row r="23" spans="1:25" s="159" customFormat="1" x14ac:dyDescent="0.25">
      <c r="A23" s="38" t="s">
        <v>37</v>
      </c>
      <c r="B23" s="9">
        <v>0</v>
      </c>
      <c r="C23" s="94">
        <f>ROUND(SUM(C15:C22), 2)</f>
        <v>331.25</v>
      </c>
      <c r="D23" s="160">
        <f t="shared" ref="D23" si="9">ROUND(SUM(D15:D22), 2)</f>
        <v>887.51</v>
      </c>
      <c r="E23" s="94">
        <f t="shared" ref="E23" si="10">ROUND(SUM(E15:E22), 2)</f>
        <v>1234.3800000000001</v>
      </c>
      <c r="F23" s="94">
        <f t="shared" ref="F23" si="11">ROUND(SUM(F15:F22), 2)</f>
        <v>903.14</v>
      </c>
      <c r="G23" s="94">
        <f t="shared" ref="G23" si="12">ROUND(SUM(G15:G22), 2)</f>
        <v>1421.89</v>
      </c>
      <c r="H23" s="151">
        <f>SUM(H15:H22)</f>
        <v>1521.8899999999999</v>
      </c>
      <c r="I23" s="152">
        <f>SUM(I15:I22)</f>
        <v>1093.76</v>
      </c>
      <c r="J23" s="27">
        <f t="shared" ref="J23:Y23" si="13">ROUND(SUM(J15:J22), 2)</f>
        <v>1665.65</v>
      </c>
      <c r="K23" s="10">
        <f t="shared" si="13"/>
        <v>1421.89</v>
      </c>
      <c r="L23" s="10">
        <f t="shared" si="13"/>
        <v>953.13</v>
      </c>
      <c r="M23" s="10">
        <f t="shared" si="13"/>
        <v>940.63</v>
      </c>
      <c r="N23" s="10">
        <f t="shared" si="13"/>
        <v>878.13</v>
      </c>
      <c r="O23" s="10">
        <f t="shared" si="13"/>
        <v>481.26</v>
      </c>
      <c r="P23" s="10">
        <f t="shared" si="13"/>
        <v>646.88</v>
      </c>
      <c r="Q23" s="10">
        <f t="shared" si="13"/>
        <v>646.88</v>
      </c>
      <c r="R23" s="10">
        <f t="shared" si="13"/>
        <v>918.76</v>
      </c>
      <c r="S23" s="10">
        <f t="shared" si="13"/>
        <v>1153.1400000000001</v>
      </c>
      <c r="T23" s="10">
        <f t="shared" si="13"/>
        <v>878.14</v>
      </c>
      <c r="U23" s="10">
        <f t="shared" si="13"/>
        <v>1065.6400000000001</v>
      </c>
      <c r="V23" s="10">
        <f t="shared" si="13"/>
        <v>1243.77</v>
      </c>
      <c r="W23" s="10">
        <f t="shared" si="13"/>
        <v>131.26</v>
      </c>
      <c r="X23" s="10">
        <f t="shared" si="13"/>
        <v>0</v>
      </c>
      <c r="Y23" s="107">
        <f t="shared" si="13"/>
        <v>0</v>
      </c>
    </row>
    <row r="24" spans="1:25" x14ac:dyDescent="0.25">
      <c r="A24" s="41" t="s">
        <v>28</v>
      </c>
      <c r="B24" s="11"/>
      <c r="C24" s="12"/>
      <c r="D24" s="30"/>
      <c r="E24" s="89"/>
      <c r="F24" s="89"/>
      <c r="G24" s="30"/>
      <c r="H24" s="30"/>
      <c r="I24" s="132"/>
      <c r="J24" s="28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90"/>
    </row>
    <row r="25" spans="1:25" s="159" customFormat="1" x14ac:dyDescent="0.25">
      <c r="A25" s="38" t="s">
        <v>35</v>
      </c>
      <c r="B25" s="9">
        <v>0</v>
      </c>
      <c r="C25" s="10">
        <v>0</v>
      </c>
      <c r="D25" s="29">
        <f t="shared" ref="D25:I32" si="14">C15</f>
        <v>25</v>
      </c>
      <c r="E25" s="94">
        <f t="shared" si="14"/>
        <v>75</v>
      </c>
      <c r="F25" s="94">
        <f t="shared" si="14"/>
        <v>162.5</v>
      </c>
      <c r="G25" s="94">
        <f t="shared" si="14"/>
        <v>62.5</v>
      </c>
      <c r="H25" s="29">
        <f t="shared" si="14"/>
        <v>56.25</v>
      </c>
      <c r="I25" s="131">
        <f t="shared" si="14"/>
        <v>165.63</v>
      </c>
      <c r="J25" s="161">
        <f>I15</f>
        <v>31.25</v>
      </c>
      <c r="K25" s="10">
        <f t="shared" ref="K25:Y25" si="15">J15</f>
        <v>256.25</v>
      </c>
      <c r="L25" s="10">
        <f t="shared" si="15"/>
        <v>234.38</v>
      </c>
      <c r="M25" s="10">
        <f t="shared" si="15"/>
        <v>128.13</v>
      </c>
      <c r="N25" s="10">
        <f t="shared" si="15"/>
        <v>128.13</v>
      </c>
      <c r="O25" s="10">
        <f t="shared" si="15"/>
        <v>128.13</v>
      </c>
      <c r="P25" s="10">
        <f t="shared" si="15"/>
        <v>128.13</v>
      </c>
      <c r="Q25" s="10">
        <f t="shared" si="15"/>
        <v>153.13</v>
      </c>
      <c r="R25" s="10">
        <f t="shared" si="15"/>
        <v>153.13</v>
      </c>
      <c r="S25" s="10">
        <f t="shared" si="15"/>
        <v>159.38</v>
      </c>
      <c r="T25" s="10">
        <f t="shared" si="15"/>
        <v>137.5</v>
      </c>
      <c r="U25" s="10">
        <f t="shared" si="15"/>
        <v>93.75</v>
      </c>
      <c r="V25" s="10">
        <f t="shared" si="15"/>
        <v>175</v>
      </c>
      <c r="W25" s="10">
        <f t="shared" si="15"/>
        <v>396.88</v>
      </c>
      <c r="X25" s="10">
        <f t="shared" si="15"/>
        <v>46.88</v>
      </c>
      <c r="Y25" s="107">
        <f t="shared" si="15"/>
        <v>0</v>
      </c>
    </row>
    <row r="26" spans="1:25" s="159" customFormat="1" x14ac:dyDescent="0.25">
      <c r="A26" s="39" t="s">
        <v>36</v>
      </c>
      <c r="B26" s="9">
        <v>0</v>
      </c>
      <c r="C26" s="10">
        <v>0</v>
      </c>
      <c r="D26" s="29">
        <f t="shared" si="14"/>
        <v>56.25</v>
      </c>
      <c r="E26" s="94">
        <f t="shared" si="14"/>
        <v>137.5</v>
      </c>
      <c r="F26" s="94">
        <f t="shared" si="14"/>
        <v>268.75</v>
      </c>
      <c r="G26" s="94">
        <f t="shared" si="14"/>
        <v>43.75</v>
      </c>
      <c r="H26" s="29">
        <f t="shared" si="14"/>
        <v>128.13</v>
      </c>
      <c r="I26" s="131">
        <f t="shared" si="14"/>
        <v>181.25</v>
      </c>
      <c r="J26" s="161">
        <f t="shared" ref="J26:J33" si="16">I16</f>
        <v>81.25</v>
      </c>
      <c r="K26" s="10">
        <f t="shared" ref="K26:Y26" si="17">J16</f>
        <v>90.63</v>
      </c>
      <c r="L26" s="10">
        <f t="shared" si="17"/>
        <v>84.38</v>
      </c>
      <c r="M26" s="10">
        <f t="shared" si="17"/>
        <v>37.5</v>
      </c>
      <c r="N26" s="10">
        <f t="shared" si="17"/>
        <v>37.5</v>
      </c>
      <c r="O26" s="10">
        <f t="shared" si="17"/>
        <v>37.5</v>
      </c>
      <c r="P26" s="10">
        <f t="shared" si="17"/>
        <v>37.5</v>
      </c>
      <c r="Q26" s="10">
        <f t="shared" si="17"/>
        <v>62.5</v>
      </c>
      <c r="R26" s="10">
        <f t="shared" si="17"/>
        <v>62.5</v>
      </c>
      <c r="S26" s="10">
        <f t="shared" si="17"/>
        <v>143.75</v>
      </c>
      <c r="T26" s="10">
        <f t="shared" si="17"/>
        <v>175</v>
      </c>
      <c r="U26" s="10">
        <f t="shared" si="17"/>
        <v>25</v>
      </c>
      <c r="V26" s="10">
        <f t="shared" si="17"/>
        <v>84.38</v>
      </c>
      <c r="W26" s="10">
        <f t="shared" si="17"/>
        <v>309.38</v>
      </c>
      <c r="X26" s="10">
        <f t="shared" si="17"/>
        <v>46.88</v>
      </c>
      <c r="Y26" s="107">
        <f t="shared" si="17"/>
        <v>0</v>
      </c>
    </row>
    <row r="27" spans="1:25" s="159" customFormat="1" x14ac:dyDescent="0.25">
      <c r="A27" s="38" t="s">
        <v>37</v>
      </c>
      <c r="B27" s="9">
        <v>0</v>
      </c>
      <c r="C27" s="10">
        <v>0</v>
      </c>
      <c r="D27" s="29">
        <f t="shared" si="14"/>
        <v>50</v>
      </c>
      <c r="E27" s="94">
        <f t="shared" si="14"/>
        <v>125</v>
      </c>
      <c r="F27" s="94">
        <f t="shared" si="14"/>
        <v>93.75</v>
      </c>
      <c r="G27" s="94">
        <f t="shared" si="14"/>
        <v>206.25</v>
      </c>
      <c r="H27" s="29">
        <f t="shared" si="14"/>
        <v>221.88</v>
      </c>
      <c r="I27" s="131">
        <f t="shared" si="14"/>
        <v>437.5</v>
      </c>
      <c r="J27" s="161">
        <f t="shared" si="16"/>
        <v>334.38</v>
      </c>
      <c r="K27" s="10">
        <f t="shared" ref="K27:Y27" si="18">J17</f>
        <v>340.63</v>
      </c>
      <c r="L27" s="10">
        <f t="shared" si="18"/>
        <v>353.13</v>
      </c>
      <c r="M27" s="10">
        <f t="shared" si="18"/>
        <v>375</v>
      </c>
      <c r="N27" s="10">
        <f t="shared" si="18"/>
        <v>375</v>
      </c>
      <c r="O27" s="10">
        <f t="shared" si="18"/>
        <v>375</v>
      </c>
      <c r="P27" s="10">
        <f t="shared" si="18"/>
        <v>25</v>
      </c>
      <c r="Q27" s="10">
        <f t="shared" si="18"/>
        <v>25</v>
      </c>
      <c r="R27" s="10">
        <f t="shared" si="18"/>
        <v>25</v>
      </c>
      <c r="S27" s="10">
        <f t="shared" si="18"/>
        <v>175</v>
      </c>
      <c r="T27" s="10">
        <f t="shared" si="18"/>
        <v>250</v>
      </c>
      <c r="U27" s="10">
        <f t="shared" si="18"/>
        <v>93.75</v>
      </c>
      <c r="V27" s="10">
        <f t="shared" si="18"/>
        <v>118.75</v>
      </c>
      <c r="W27" s="10">
        <f t="shared" si="18"/>
        <v>112.5</v>
      </c>
      <c r="X27" s="10">
        <f t="shared" si="18"/>
        <v>6.25</v>
      </c>
      <c r="Y27" s="107">
        <f t="shared" si="18"/>
        <v>0</v>
      </c>
    </row>
    <row r="28" spans="1:25" s="159" customFormat="1" x14ac:dyDescent="0.25">
      <c r="A28" s="38" t="s">
        <v>38</v>
      </c>
      <c r="B28" s="9">
        <v>0</v>
      </c>
      <c r="C28" s="10">
        <v>0</v>
      </c>
      <c r="D28" s="29">
        <f t="shared" si="14"/>
        <v>25</v>
      </c>
      <c r="E28" s="94">
        <f t="shared" si="14"/>
        <v>153.13</v>
      </c>
      <c r="F28" s="94">
        <f t="shared" si="14"/>
        <v>131.25</v>
      </c>
      <c r="G28" s="94">
        <f t="shared" si="14"/>
        <v>115.63</v>
      </c>
      <c r="H28" s="29">
        <f t="shared" si="14"/>
        <v>168.75</v>
      </c>
      <c r="I28" s="131">
        <f t="shared" si="14"/>
        <v>53.13</v>
      </c>
      <c r="J28" s="161">
        <f t="shared" si="16"/>
        <v>112.5</v>
      </c>
      <c r="K28" s="10">
        <f t="shared" ref="K28:Y28" si="19">J18</f>
        <v>106.25</v>
      </c>
      <c r="L28" s="10">
        <f t="shared" si="19"/>
        <v>106.25</v>
      </c>
      <c r="M28" s="10">
        <f t="shared" si="19"/>
        <v>37.5</v>
      </c>
      <c r="N28" s="10">
        <f t="shared" si="19"/>
        <v>37.5</v>
      </c>
      <c r="O28" s="10">
        <f t="shared" si="19"/>
        <v>37.5</v>
      </c>
      <c r="P28" s="10">
        <f t="shared" si="19"/>
        <v>37.5</v>
      </c>
      <c r="Q28" s="10">
        <f t="shared" si="19"/>
        <v>62.5</v>
      </c>
      <c r="R28" s="10">
        <f t="shared" si="19"/>
        <v>62.5</v>
      </c>
      <c r="S28" s="10">
        <f t="shared" si="19"/>
        <v>59.38</v>
      </c>
      <c r="T28" s="10">
        <f t="shared" si="19"/>
        <v>53.13</v>
      </c>
      <c r="U28" s="10">
        <f t="shared" si="19"/>
        <v>78.13</v>
      </c>
      <c r="V28" s="10">
        <f t="shared" si="19"/>
        <v>103.13</v>
      </c>
      <c r="W28" s="10">
        <f t="shared" si="19"/>
        <v>103.13</v>
      </c>
      <c r="X28" s="10">
        <f t="shared" si="19"/>
        <v>6.25</v>
      </c>
      <c r="Y28" s="107">
        <f t="shared" si="19"/>
        <v>0</v>
      </c>
    </row>
    <row r="29" spans="1:25" s="159" customFormat="1" x14ac:dyDescent="0.25">
      <c r="A29" s="38" t="s">
        <v>39</v>
      </c>
      <c r="B29" s="9">
        <v>0</v>
      </c>
      <c r="C29" s="10">
        <v>0</v>
      </c>
      <c r="D29" s="29">
        <f t="shared" si="14"/>
        <v>25</v>
      </c>
      <c r="E29" s="94">
        <f t="shared" si="14"/>
        <v>93.75</v>
      </c>
      <c r="F29" s="94">
        <f t="shared" si="14"/>
        <v>37.5</v>
      </c>
      <c r="G29" s="94">
        <f t="shared" si="14"/>
        <v>50</v>
      </c>
      <c r="H29" s="29">
        <f t="shared" si="14"/>
        <v>56.25</v>
      </c>
      <c r="I29" s="131">
        <f t="shared" si="14"/>
        <v>356.25</v>
      </c>
      <c r="J29" s="161">
        <f t="shared" si="16"/>
        <v>287.5</v>
      </c>
      <c r="K29" s="10">
        <f t="shared" ref="K29:Y29" si="20">J19</f>
        <v>309.38</v>
      </c>
      <c r="L29" s="10">
        <f t="shared" si="20"/>
        <v>168.75</v>
      </c>
      <c r="M29" s="10">
        <f t="shared" si="20"/>
        <v>137.5</v>
      </c>
      <c r="N29" s="10">
        <f t="shared" si="20"/>
        <v>125</v>
      </c>
      <c r="O29" s="10">
        <f t="shared" si="20"/>
        <v>62.5</v>
      </c>
      <c r="P29" s="10">
        <f t="shared" si="20"/>
        <v>62.5</v>
      </c>
      <c r="Q29" s="10">
        <f t="shared" si="20"/>
        <v>87.5</v>
      </c>
      <c r="R29" s="10">
        <f t="shared" si="20"/>
        <v>87.5</v>
      </c>
      <c r="S29" s="10">
        <f t="shared" si="20"/>
        <v>118.75</v>
      </c>
      <c r="T29" s="10">
        <f t="shared" si="20"/>
        <v>278.13</v>
      </c>
      <c r="U29" s="10">
        <f t="shared" si="20"/>
        <v>278.13</v>
      </c>
      <c r="V29" s="10">
        <f t="shared" si="20"/>
        <v>225</v>
      </c>
      <c r="W29" s="10">
        <f t="shared" si="20"/>
        <v>25</v>
      </c>
      <c r="X29" s="10">
        <f t="shared" si="20"/>
        <v>6.25</v>
      </c>
      <c r="Y29" s="107">
        <f t="shared" si="20"/>
        <v>0</v>
      </c>
    </row>
    <row r="30" spans="1:25" s="159" customFormat="1" x14ac:dyDescent="0.25">
      <c r="A30" s="39" t="s">
        <v>40</v>
      </c>
      <c r="B30" s="9">
        <v>0</v>
      </c>
      <c r="C30" s="10">
        <v>0</v>
      </c>
      <c r="D30" s="29">
        <f t="shared" si="14"/>
        <v>25</v>
      </c>
      <c r="E30" s="94">
        <f t="shared" si="14"/>
        <v>37.5</v>
      </c>
      <c r="F30" s="94">
        <f t="shared" si="14"/>
        <v>134.38</v>
      </c>
      <c r="G30" s="94">
        <f t="shared" si="14"/>
        <v>59.38</v>
      </c>
      <c r="H30" s="29">
        <f t="shared" si="14"/>
        <v>231.25</v>
      </c>
      <c r="I30" s="131">
        <f t="shared" si="14"/>
        <v>96.88</v>
      </c>
      <c r="J30" s="161">
        <f t="shared" si="16"/>
        <v>53.13</v>
      </c>
      <c r="K30" s="10">
        <f t="shared" ref="K30:Y30" si="21">J20</f>
        <v>228.13</v>
      </c>
      <c r="L30" s="10">
        <f t="shared" si="21"/>
        <v>150</v>
      </c>
      <c r="M30" s="10">
        <f t="shared" si="21"/>
        <v>112.5</v>
      </c>
      <c r="N30" s="10">
        <f t="shared" si="21"/>
        <v>112.5</v>
      </c>
      <c r="O30" s="10">
        <f t="shared" si="21"/>
        <v>112.5</v>
      </c>
      <c r="P30" s="10">
        <f t="shared" si="21"/>
        <v>65.63</v>
      </c>
      <c r="Q30" s="10">
        <f t="shared" si="21"/>
        <v>81.25</v>
      </c>
      <c r="R30" s="10">
        <f t="shared" si="21"/>
        <v>81.25</v>
      </c>
      <c r="S30" s="10">
        <f t="shared" si="21"/>
        <v>68.75</v>
      </c>
      <c r="T30" s="10">
        <f t="shared" si="21"/>
        <v>50</v>
      </c>
      <c r="U30" s="10">
        <f t="shared" si="21"/>
        <v>96.88</v>
      </c>
      <c r="V30" s="10">
        <f t="shared" si="21"/>
        <v>121.88</v>
      </c>
      <c r="W30" s="10">
        <f t="shared" si="21"/>
        <v>115.63</v>
      </c>
      <c r="X30" s="10">
        <f t="shared" si="21"/>
        <v>6.25</v>
      </c>
      <c r="Y30" s="107">
        <f t="shared" si="21"/>
        <v>0</v>
      </c>
    </row>
    <row r="31" spans="1:25" s="159" customFormat="1" x14ac:dyDescent="0.25">
      <c r="A31" s="39" t="s">
        <v>41</v>
      </c>
      <c r="B31" s="9">
        <v>0</v>
      </c>
      <c r="C31" s="10">
        <v>0</v>
      </c>
      <c r="D31" s="29">
        <f t="shared" si="14"/>
        <v>62.5</v>
      </c>
      <c r="E31" s="94">
        <f t="shared" si="14"/>
        <v>165.63</v>
      </c>
      <c r="F31" s="94">
        <f t="shared" si="14"/>
        <v>337.5</v>
      </c>
      <c r="G31" s="94">
        <f t="shared" si="14"/>
        <v>290.63</v>
      </c>
      <c r="H31" s="29">
        <f t="shared" si="14"/>
        <v>396.88</v>
      </c>
      <c r="I31" s="131">
        <f t="shared" si="14"/>
        <v>87.5</v>
      </c>
      <c r="J31" s="161">
        <f t="shared" si="16"/>
        <v>37.5</v>
      </c>
      <c r="K31" s="10">
        <f t="shared" ref="K31:Y31" si="22">J21</f>
        <v>225</v>
      </c>
      <c r="L31" s="10">
        <f t="shared" si="22"/>
        <v>225</v>
      </c>
      <c r="M31" s="10">
        <f t="shared" si="22"/>
        <v>87.5</v>
      </c>
      <c r="N31" s="10">
        <f t="shared" si="22"/>
        <v>87.5</v>
      </c>
      <c r="O31" s="10">
        <f t="shared" si="22"/>
        <v>87.5</v>
      </c>
      <c r="P31" s="10">
        <f t="shared" si="22"/>
        <v>87.5</v>
      </c>
      <c r="Q31" s="10">
        <f t="shared" si="22"/>
        <v>112.5</v>
      </c>
      <c r="R31" s="10">
        <f t="shared" si="22"/>
        <v>112.5</v>
      </c>
      <c r="S31" s="10">
        <f t="shared" si="22"/>
        <v>106.25</v>
      </c>
      <c r="T31" s="10">
        <f t="shared" si="22"/>
        <v>96.88</v>
      </c>
      <c r="U31" s="10">
        <f t="shared" si="22"/>
        <v>25</v>
      </c>
      <c r="V31" s="10">
        <f t="shared" si="22"/>
        <v>25</v>
      </c>
      <c r="W31" s="10">
        <f t="shared" si="22"/>
        <v>25</v>
      </c>
      <c r="X31" s="10">
        <f t="shared" si="22"/>
        <v>6.25</v>
      </c>
      <c r="Y31" s="107">
        <f t="shared" si="22"/>
        <v>0</v>
      </c>
    </row>
    <row r="32" spans="1:25" s="159" customFormat="1" x14ac:dyDescent="0.25">
      <c r="A32" s="38" t="s">
        <v>42</v>
      </c>
      <c r="B32" s="9">
        <v>0</v>
      </c>
      <c r="C32" s="10">
        <v>0</v>
      </c>
      <c r="D32" s="29">
        <f t="shared" si="14"/>
        <v>62.5</v>
      </c>
      <c r="E32" s="94">
        <f t="shared" si="14"/>
        <v>100</v>
      </c>
      <c r="F32" s="94">
        <f t="shared" si="14"/>
        <v>68.75</v>
      </c>
      <c r="G32" s="94">
        <f t="shared" si="14"/>
        <v>75</v>
      </c>
      <c r="H32" s="29">
        <f t="shared" si="14"/>
        <v>162.5</v>
      </c>
      <c r="I32" s="131">
        <f t="shared" si="14"/>
        <v>143.75</v>
      </c>
      <c r="J32" s="161">
        <f t="shared" si="16"/>
        <v>156.25</v>
      </c>
      <c r="K32" s="10">
        <f t="shared" ref="K32:Y32" si="23">J22</f>
        <v>109.38</v>
      </c>
      <c r="L32" s="10">
        <f t="shared" si="23"/>
        <v>100</v>
      </c>
      <c r="M32" s="10">
        <f t="shared" si="23"/>
        <v>37.5</v>
      </c>
      <c r="N32" s="10">
        <f t="shared" si="23"/>
        <v>37.5</v>
      </c>
      <c r="O32" s="10">
        <f t="shared" si="23"/>
        <v>37.5</v>
      </c>
      <c r="P32" s="10">
        <f t="shared" si="23"/>
        <v>37.5</v>
      </c>
      <c r="Q32" s="10">
        <f t="shared" si="23"/>
        <v>62.5</v>
      </c>
      <c r="R32" s="10">
        <f t="shared" si="23"/>
        <v>62.5</v>
      </c>
      <c r="S32" s="10">
        <f t="shared" si="23"/>
        <v>87.5</v>
      </c>
      <c r="T32" s="10">
        <f t="shared" si="23"/>
        <v>112.5</v>
      </c>
      <c r="U32" s="10">
        <f t="shared" si="23"/>
        <v>187.5</v>
      </c>
      <c r="V32" s="10">
        <f t="shared" si="23"/>
        <v>212.5</v>
      </c>
      <c r="W32" s="10">
        <f t="shared" si="23"/>
        <v>156.25</v>
      </c>
      <c r="X32" s="10">
        <f t="shared" si="23"/>
        <v>6.25</v>
      </c>
      <c r="Y32" s="107">
        <f t="shared" si="23"/>
        <v>0</v>
      </c>
    </row>
    <row r="33" spans="1:25" s="159" customFormat="1" x14ac:dyDescent="0.25">
      <c r="A33" s="38" t="s">
        <v>37</v>
      </c>
      <c r="B33" s="9">
        <v>0</v>
      </c>
      <c r="C33" s="10">
        <v>0</v>
      </c>
      <c r="D33" s="29">
        <f>C23</f>
        <v>331.25</v>
      </c>
      <c r="E33" s="94">
        <f t="shared" ref="E33" si="24">ROUND(SUM(E25:E32), 2)</f>
        <v>887.51</v>
      </c>
      <c r="F33" s="94">
        <f t="shared" ref="F33" si="25">ROUND(SUM(F25:F32), 2)</f>
        <v>1234.3800000000001</v>
      </c>
      <c r="G33" s="94">
        <f t="shared" ref="G33" si="26">ROUND(SUM(G25:G32), 2)</f>
        <v>903.14</v>
      </c>
      <c r="H33" s="94">
        <f t="shared" ref="H33" si="27">ROUND(SUM(H25:H32), 2)</f>
        <v>1421.89</v>
      </c>
      <c r="I33" s="131">
        <f>H23</f>
        <v>1521.8899999999999</v>
      </c>
      <c r="J33" s="161">
        <f t="shared" si="16"/>
        <v>1093.76</v>
      </c>
      <c r="K33" s="10">
        <f t="shared" ref="K33:Y33" si="28">ROUND(SUM(K25:K32), 2)</f>
        <v>1665.65</v>
      </c>
      <c r="L33" s="10">
        <f t="shared" si="28"/>
        <v>1421.89</v>
      </c>
      <c r="M33" s="10">
        <f t="shared" si="28"/>
        <v>953.13</v>
      </c>
      <c r="N33" s="10">
        <f t="shared" si="28"/>
        <v>940.63</v>
      </c>
      <c r="O33" s="10">
        <f t="shared" si="28"/>
        <v>878.13</v>
      </c>
      <c r="P33" s="10">
        <f t="shared" si="28"/>
        <v>481.26</v>
      </c>
      <c r="Q33" s="10">
        <f t="shared" si="28"/>
        <v>646.88</v>
      </c>
      <c r="R33" s="10">
        <f t="shared" si="28"/>
        <v>646.88</v>
      </c>
      <c r="S33" s="10">
        <f t="shared" si="28"/>
        <v>918.76</v>
      </c>
      <c r="T33" s="10">
        <f t="shared" si="28"/>
        <v>1153.1400000000001</v>
      </c>
      <c r="U33" s="10">
        <f t="shared" si="28"/>
        <v>878.14</v>
      </c>
      <c r="V33" s="10">
        <f t="shared" si="28"/>
        <v>1065.6400000000001</v>
      </c>
      <c r="W33" s="10">
        <f t="shared" si="28"/>
        <v>1243.77</v>
      </c>
      <c r="X33" s="10">
        <f t="shared" si="28"/>
        <v>131.26</v>
      </c>
      <c r="Y33" s="107">
        <f t="shared" si="28"/>
        <v>0</v>
      </c>
    </row>
    <row r="34" spans="1:25" x14ac:dyDescent="0.25">
      <c r="A34" s="42" t="s">
        <v>24</v>
      </c>
      <c r="B34" s="13"/>
      <c r="C34" s="14"/>
      <c r="D34" s="54"/>
      <c r="E34" s="89"/>
      <c r="F34" s="30"/>
      <c r="G34" s="30"/>
      <c r="H34" s="54"/>
      <c r="I34" s="133"/>
      <c r="J34" s="116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91"/>
    </row>
    <row r="35" spans="1:25" s="159" customFormat="1" x14ac:dyDescent="0.25">
      <c r="A35" s="40" t="s">
        <v>25</v>
      </c>
      <c r="B35" s="9">
        <v>0</v>
      </c>
      <c r="C35" s="10">
        <v>0</v>
      </c>
      <c r="D35" s="29">
        <v>0</v>
      </c>
      <c r="E35" s="94">
        <v>0</v>
      </c>
      <c r="F35" s="29">
        <v>0</v>
      </c>
      <c r="G35" s="29">
        <v>0</v>
      </c>
      <c r="H35" s="29">
        <v>0</v>
      </c>
      <c r="I35" s="162">
        <v>125</v>
      </c>
      <c r="J35" s="27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7">
        <v>0</v>
      </c>
    </row>
    <row r="36" spans="1:25" s="159" customFormat="1" x14ac:dyDescent="0.25">
      <c r="A36" s="40" t="s">
        <v>26</v>
      </c>
      <c r="B36" s="9">
        <v>0</v>
      </c>
      <c r="C36" s="10">
        <v>0</v>
      </c>
      <c r="D36" s="29">
        <v>0</v>
      </c>
      <c r="E36" s="94">
        <v>0</v>
      </c>
      <c r="F36" s="29">
        <v>0</v>
      </c>
      <c r="G36" s="29">
        <v>0</v>
      </c>
      <c r="H36" s="29">
        <v>0</v>
      </c>
      <c r="I36" s="162">
        <v>125</v>
      </c>
      <c r="J36" s="27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7">
        <v>0</v>
      </c>
    </row>
    <row r="37" spans="1:25" s="159" customFormat="1" x14ac:dyDescent="0.25">
      <c r="A37" s="43" t="s">
        <v>34</v>
      </c>
      <c r="B37" s="9">
        <f>ROUND(SUM(B35:B36),2)</f>
        <v>0</v>
      </c>
      <c r="C37" s="10">
        <f t="shared" ref="C37:Y37" si="29">ROUND(SUM(C35:C36),2)</f>
        <v>0</v>
      </c>
      <c r="D37" s="29">
        <f t="shared" si="29"/>
        <v>0</v>
      </c>
      <c r="E37" s="59">
        <v>0</v>
      </c>
      <c r="F37" s="29">
        <v>0</v>
      </c>
      <c r="G37" s="29">
        <v>0</v>
      </c>
      <c r="H37" s="29">
        <v>0</v>
      </c>
      <c r="I37" s="162">
        <f>ROUND(SUM(I35:I36),2)</f>
        <v>250</v>
      </c>
      <c r="J37" s="27">
        <v>64.06</v>
      </c>
      <c r="K37" s="10">
        <v>32.03</v>
      </c>
      <c r="L37" s="10">
        <f t="shared" si="29"/>
        <v>0</v>
      </c>
      <c r="M37" s="10">
        <f t="shared" si="29"/>
        <v>0</v>
      </c>
      <c r="N37" s="10">
        <f t="shared" si="29"/>
        <v>0</v>
      </c>
      <c r="O37" s="10">
        <f t="shared" si="29"/>
        <v>0</v>
      </c>
      <c r="P37" s="10">
        <v>0</v>
      </c>
      <c r="Q37" s="10">
        <v>0</v>
      </c>
      <c r="R37" s="10">
        <f t="shared" si="29"/>
        <v>0</v>
      </c>
      <c r="S37" s="10">
        <f t="shared" si="29"/>
        <v>0</v>
      </c>
      <c r="T37" s="10">
        <f t="shared" si="29"/>
        <v>0</v>
      </c>
      <c r="U37" s="10">
        <f t="shared" si="29"/>
        <v>0</v>
      </c>
      <c r="V37" s="10">
        <f t="shared" si="29"/>
        <v>0</v>
      </c>
      <c r="W37" s="10">
        <f t="shared" si="29"/>
        <v>0</v>
      </c>
      <c r="X37" s="10">
        <f t="shared" si="29"/>
        <v>0</v>
      </c>
      <c r="Y37" s="107">
        <f t="shared" si="29"/>
        <v>0</v>
      </c>
    </row>
    <row r="38" spans="1:25" s="159" customFormat="1" x14ac:dyDescent="0.25">
      <c r="A38" s="43" t="s">
        <v>10</v>
      </c>
      <c r="B38" s="9">
        <f>0</f>
        <v>0</v>
      </c>
      <c r="C38" s="10">
        <f>0</f>
        <v>0</v>
      </c>
      <c r="D38" s="29">
        <f>0</f>
        <v>0</v>
      </c>
      <c r="E38" s="92">
        <v>0</v>
      </c>
      <c r="F38" s="29">
        <v>0</v>
      </c>
      <c r="G38" s="163">
        <v>0</v>
      </c>
      <c r="H38" s="29">
        <f>ROUND((0.3008/100)*H11, 2)</f>
        <v>0</v>
      </c>
      <c r="I38" s="131">
        <v>0</v>
      </c>
      <c r="J38" s="164">
        <f>ROUND(((0.3008/100)*(I11)), 2)</f>
        <v>90.24</v>
      </c>
      <c r="K38" s="165">
        <f>ROUND((0.3008/100)*J39, 2)</f>
        <v>90.51</v>
      </c>
      <c r="L38" s="165">
        <f t="shared" ref="L38:Y38" si="30">ROUND((0.3008/100)*K39, 2)</f>
        <v>90.78</v>
      </c>
      <c r="M38" s="165">
        <f t="shared" si="30"/>
        <v>91.06</v>
      </c>
      <c r="N38" s="165">
        <f t="shared" si="30"/>
        <v>91.33</v>
      </c>
      <c r="O38" s="165">
        <f t="shared" si="30"/>
        <v>91.61</v>
      </c>
      <c r="P38" s="165">
        <f>ROUND((0.3008/100)*O39, 2)</f>
        <v>91.88</v>
      </c>
      <c r="Q38" s="165">
        <f t="shared" si="30"/>
        <v>152.32</v>
      </c>
      <c r="R38" s="165">
        <f t="shared" si="30"/>
        <v>152.78</v>
      </c>
      <c r="S38" s="165">
        <f t="shared" si="30"/>
        <v>153.24</v>
      </c>
      <c r="T38" s="165">
        <f t="shared" si="30"/>
        <v>153.69999999999999</v>
      </c>
      <c r="U38" s="165">
        <f t="shared" si="30"/>
        <v>154.16</v>
      </c>
      <c r="V38" s="165">
        <f t="shared" si="30"/>
        <v>154.62</v>
      </c>
      <c r="W38" s="165">
        <f t="shared" si="30"/>
        <v>155.09</v>
      </c>
      <c r="X38" s="165">
        <f t="shared" si="30"/>
        <v>155.55000000000001</v>
      </c>
      <c r="Y38" s="166">
        <f t="shared" si="30"/>
        <v>156.02000000000001</v>
      </c>
    </row>
    <row r="39" spans="1:25" s="159" customFormat="1" ht="29.25" x14ac:dyDescent="0.25">
      <c r="A39" s="44" t="s">
        <v>23</v>
      </c>
      <c r="B39" s="9">
        <v>0</v>
      </c>
      <c r="C39" s="10">
        <v>0</v>
      </c>
      <c r="D39" s="29">
        <v>0</v>
      </c>
      <c r="E39" s="60">
        <v>0</v>
      </c>
      <c r="F39" s="29">
        <v>0</v>
      </c>
      <c r="G39" s="163">
        <v>0</v>
      </c>
      <c r="H39" s="29">
        <f>H11+H38</f>
        <v>0</v>
      </c>
      <c r="I39" s="131">
        <f>I11+I38</f>
        <v>30000</v>
      </c>
      <c r="J39" s="164">
        <f>I39+J38</f>
        <v>30090.240000000002</v>
      </c>
      <c r="K39" s="165">
        <f t="shared" ref="K39:N39" si="31">J39+K38</f>
        <v>30180.75</v>
      </c>
      <c r="L39" s="165">
        <f t="shared" si="31"/>
        <v>30271.53</v>
      </c>
      <c r="M39" s="165">
        <f t="shared" si="31"/>
        <v>30362.59</v>
      </c>
      <c r="N39" s="165">
        <f t="shared" si="31"/>
        <v>30453.920000000002</v>
      </c>
      <c r="O39" s="165">
        <f t="shared" ref="O39" si="32">N39+O38</f>
        <v>30545.530000000002</v>
      </c>
      <c r="P39" s="165">
        <f>O39+P38+P11</f>
        <v>50637.41</v>
      </c>
      <c r="Q39" s="165">
        <f>P39+Q38</f>
        <v>50789.73</v>
      </c>
      <c r="R39" s="165">
        <f t="shared" ref="R39" si="33">Q39+R38</f>
        <v>50942.51</v>
      </c>
      <c r="S39" s="165">
        <f t="shared" ref="S39" si="34">R39+S38</f>
        <v>51095.75</v>
      </c>
      <c r="T39" s="165">
        <f t="shared" ref="T39" si="35">S39+T38</f>
        <v>51249.45</v>
      </c>
      <c r="U39" s="165">
        <f t="shared" ref="U39" si="36">T39+U38</f>
        <v>51403.61</v>
      </c>
      <c r="V39" s="165">
        <f t="shared" ref="V39" si="37">U39+V38</f>
        <v>51558.23</v>
      </c>
      <c r="W39" s="165">
        <f t="shared" ref="W39" si="38">V39+W38</f>
        <v>51713.32</v>
      </c>
      <c r="X39" s="165">
        <f t="shared" ref="X39" si="39">W39+X38</f>
        <v>51868.87</v>
      </c>
      <c r="Y39" s="166">
        <f t="shared" ref="Y39" si="40">X39+Y38</f>
        <v>52024.89</v>
      </c>
    </row>
    <row r="40" spans="1:25" s="167" customFormat="1" x14ac:dyDescent="0.25">
      <c r="A40" s="56" t="s">
        <v>11</v>
      </c>
      <c r="B40" s="57">
        <f>ROUND((23.5*1400)/52,2)</f>
        <v>632.69000000000005</v>
      </c>
      <c r="C40" s="59">
        <f>ROUND((23.5*1400)/52,2)</f>
        <v>632.69000000000005</v>
      </c>
      <c r="D40" s="59">
        <f>ROUND((23.5*1400)/52,2)</f>
        <v>632.69000000000005</v>
      </c>
      <c r="E40" s="59">
        <f t="shared" ref="E40" si="41">ROUND((23.5*1400)/52,2)</f>
        <v>632.69000000000005</v>
      </c>
      <c r="F40" s="59">
        <f t="shared" ref="F40" si="42">ROUND((23.5*1400)/52,2)</f>
        <v>632.69000000000005</v>
      </c>
      <c r="G40" s="59">
        <f t="shared" ref="G40" si="43">ROUND((23.5*1400)/52,2)</f>
        <v>632.69000000000005</v>
      </c>
      <c r="H40" s="59">
        <f t="shared" ref="H40" si="44">ROUND((23.5*1400)/52,2)</f>
        <v>632.69000000000005</v>
      </c>
      <c r="I40" s="156">
        <f t="shared" ref="I40" si="45">ROUND((23.5*1400)/52,2)</f>
        <v>632.69000000000005</v>
      </c>
      <c r="J40" s="58">
        <f t="shared" ref="J40:Y40" si="46">ROUND((23.5*1400)/52,2)</f>
        <v>632.69000000000005</v>
      </c>
      <c r="K40" s="59">
        <f t="shared" si="46"/>
        <v>632.69000000000005</v>
      </c>
      <c r="L40" s="59">
        <f t="shared" si="46"/>
        <v>632.69000000000005</v>
      </c>
      <c r="M40" s="59">
        <f t="shared" si="46"/>
        <v>632.69000000000005</v>
      </c>
      <c r="N40" s="59">
        <f t="shared" si="46"/>
        <v>632.69000000000005</v>
      </c>
      <c r="O40" s="59">
        <f t="shared" si="46"/>
        <v>632.69000000000005</v>
      </c>
      <c r="P40" s="59">
        <f t="shared" si="46"/>
        <v>632.69000000000005</v>
      </c>
      <c r="Q40" s="59">
        <f t="shared" si="46"/>
        <v>632.69000000000005</v>
      </c>
      <c r="R40" s="59">
        <f t="shared" si="46"/>
        <v>632.69000000000005</v>
      </c>
      <c r="S40" s="59">
        <f t="shared" si="46"/>
        <v>632.69000000000005</v>
      </c>
      <c r="T40" s="59">
        <f t="shared" si="46"/>
        <v>632.69000000000005</v>
      </c>
      <c r="U40" s="59">
        <f t="shared" si="46"/>
        <v>632.69000000000005</v>
      </c>
      <c r="V40" s="59">
        <f t="shared" si="46"/>
        <v>632.69000000000005</v>
      </c>
      <c r="W40" s="59">
        <f t="shared" si="46"/>
        <v>632.69000000000005</v>
      </c>
      <c r="X40" s="59">
        <f t="shared" si="46"/>
        <v>632.69000000000005</v>
      </c>
      <c r="Y40" s="93">
        <f t="shared" si="46"/>
        <v>632.69000000000005</v>
      </c>
    </row>
    <row r="41" spans="1:25" s="159" customFormat="1" x14ac:dyDescent="0.25">
      <c r="A41" s="46" t="s">
        <v>12</v>
      </c>
      <c r="B41" s="9">
        <v>0</v>
      </c>
      <c r="C41" s="10">
        <v>0</v>
      </c>
      <c r="D41" s="29">
        <v>0</v>
      </c>
      <c r="E41" s="92">
        <f>SUM(B40,C40,D40,E40)</f>
        <v>2530.7600000000002</v>
      </c>
      <c r="F41" s="29">
        <v>0</v>
      </c>
      <c r="G41" s="94">
        <v>0</v>
      </c>
      <c r="H41" s="94">
        <v>1898.07</v>
      </c>
      <c r="I41" s="134">
        <v>0</v>
      </c>
      <c r="J41" s="27">
        <v>0</v>
      </c>
      <c r="K41" s="34">
        <f>1898.07</f>
        <v>1898.07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34">
        <f>SUM(L40:S40)</f>
        <v>5061.5200000000004</v>
      </c>
      <c r="T41" s="10">
        <v>0</v>
      </c>
      <c r="U41" s="10">
        <v>0</v>
      </c>
      <c r="V41" s="34">
        <f>SUM(T40:V40)</f>
        <v>1898.0700000000002</v>
      </c>
      <c r="W41" s="10">
        <v>0</v>
      </c>
      <c r="X41" s="10">
        <v>0</v>
      </c>
      <c r="Y41" s="95">
        <f>SUM(W40:Y40)</f>
        <v>1898.0700000000002</v>
      </c>
    </row>
    <row r="42" spans="1:25" s="159" customFormat="1" x14ac:dyDescent="0.25">
      <c r="A42" s="45" t="s">
        <v>13</v>
      </c>
      <c r="B42" s="96">
        <v>50</v>
      </c>
      <c r="C42" s="15">
        <v>50</v>
      </c>
      <c r="D42" s="97">
        <v>50</v>
      </c>
      <c r="E42" s="60">
        <v>50</v>
      </c>
      <c r="F42" s="60">
        <v>50</v>
      </c>
      <c r="G42" s="60">
        <v>50</v>
      </c>
      <c r="H42" s="60">
        <v>50</v>
      </c>
      <c r="I42" s="135">
        <v>50</v>
      </c>
      <c r="J42" s="117">
        <v>50</v>
      </c>
      <c r="K42" s="15">
        <v>50</v>
      </c>
      <c r="L42" s="15">
        <v>50</v>
      </c>
      <c r="M42" s="15">
        <v>50</v>
      </c>
      <c r="N42" s="15">
        <v>50</v>
      </c>
      <c r="O42" s="15">
        <v>50</v>
      </c>
      <c r="P42" s="15">
        <v>50</v>
      </c>
      <c r="Q42" s="15">
        <v>50</v>
      </c>
      <c r="R42" s="15">
        <v>50</v>
      </c>
      <c r="S42" s="15">
        <v>50</v>
      </c>
      <c r="T42" s="15">
        <v>50</v>
      </c>
      <c r="U42" s="15">
        <v>50</v>
      </c>
      <c r="V42" s="15">
        <v>50</v>
      </c>
      <c r="W42" s="15">
        <v>50</v>
      </c>
      <c r="X42" s="15">
        <v>50</v>
      </c>
      <c r="Y42" s="98">
        <v>50</v>
      </c>
    </row>
    <row r="43" spans="1:25" s="159" customFormat="1" x14ac:dyDescent="0.25">
      <c r="A43" s="46" t="s">
        <v>14</v>
      </c>
      <c r="B43" s="9">
        <v>0</v>
      </c>
      <c r="C43" s="10">
        <v>0</v>
      </c>
      <c r="D43" s="29">
        <v>0</v>
      </c>
      <c r="E43" s="94">
        <v>0</v>
      </c>
      <c r="F43" s="94">
        <v>0</v>
      </c>
      <c r="G43" s="92">
        <f>SUM(B42,C42,D42,E42,F42,G42)</f>
        <v>300</v>
      </c>
      <c r="H43" s="29">
        <v>0</v>
      </c>
      <c r="I43" s="131">
        <v>0</v>
      </c>
      <c r="J43" s="27">
        <v>0</v>
      </c>
      <c r="K43" s="34">
        <f>SUM(50, 50, J42:K42)</f>
        <v>200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34">
        <f>SUM(L42:U42)</f>
        <v>500</v>
      </c>
      <c r="V43" s="10">
        <v>0</v>
      </c>
      <c r="W43" s="10">
        <v>0</v>
      </c>
      <c r="X43" s="10">
        <v>0</v>
      </c>
      <c r="Y43" s="95">
        <f>SUM(V42:Y42)</f>
        <v>200</v>
      </c>
    </row>
    <row r="44" spans="1:25" s="167" customFormat="1" x14ac:dyDescent="0.25">
      <c r="A44" s="56" t="s">
        <v>15</v>
      </c>
      <c r="B44" s="99">
        <v>100</v>
      </c>
      <c r="C44" s="60">
        <v>100</v>
      </c>
      <c r="D44" s="100">
        <v>100</v>
      </c>
      <c r="E44" s="60">
        <v>100</v>
      </c>
      <c r="F44" s="60">
        <v>100</v>
      </c>
      <c r="G44" s="60">
        <v>100</v>
      </c>
      <c r="H44" s="60">
        <v>100</v>
      </c>
      <c r="I44" s="135">
        <v>100</v>
      </c>
      <c r="J44" s="118">
        <v>100</v>
      </c>
      <c r="K44" s="60">
        <v>100</v>
      </c>
      <c r="L44" s="60">
        <v>100</v>
      </c>
      <c r="M44" s="60">
        <v>100</v>
      </c>
      <c r="N44" s="60">
        <v>100</v>
      </c>
      <c r="O44" s="60">
        <v>100</v>
      </c>
      <c r="P44" s="60">
        <v>100</v>
      </c>
      <c r="Q44" s="60">
        <v>100</v>
      </c>
      <c r="R44" s="60">
        <v>100</v>
      </c>
      <c r="S44" s="60">
        <v>100</v>
      </c>
      <c r="T44" s="60">
        <v>100</v>
      </c>
      <c r="U44" s="60">
        <v>100</v>
      </c>
      <c r="V44" s="60">
        <v>100</v>
      </c>
      <c r="W44" s="60">
        <v>100</v>
      </c>
      <c r="X44" s="60">
        <v>100</v>
      </c>
      <c r="Y44" s="101">
        <v>100</v>
      </c>
    </row>
    <row r="45" spans="1:25" s="159" customFormat="1" x14ac:dyDescent="0.25">
      <c r="A45" s="46" t="s">
        <v>16</v>
      </c>
      <c r="B45" s="9">
        <v>0</v>
      </c>
      <c r="C45" s="10">
        <v>0</v>
      </c>
      <c r="D45" s="29">
        <v>0</v>
      </c>
      <c r="E45" s="94">
        <v>0</v>
      </c>
      <c r="F45" s="94">
        <v>0</v>
      </c>
      <c r="G45" s="92">
        <f>SUM(B44,C44,D44,E44,F44,G44)</f>
        <v>600</v>
      </c>
      <c r="H45" s="29">
        <v>0</v>
      </c>
      <c r="I45" s="131">
        <v>0</v>
      </c>
      <c r="J45" s="27">
        <v>0</v>
      </c>
      <c r="K45" s="34">
        <f>SUM(100, 100, J44:K44)</f>
        <v>400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34">
        <f>SUM(L44:U44)</f>
        <v>1000</v>
      </c>
      <c r="V45" s="10">
        <v>0</v>
      </c>
      <c r="W45" s="10">
        <v>0</v>
      </c>
      <c r="X45" s="10">
        <v>0</v>
      </c>
      <c r="Y45" s="95">
        <f>SUM(V44:Y44)</f>
        <v>400</v>
      </c>
    </row>
    <row r="46" spans="1:25" x14ac:dyDescent="0.25">
      <c r="A46" s="4" t="s">
        <v>17</v>
      </c>
      <c r="B46" s="102">
        <f t="shared" ref="B46:Y46" si="47">SUM(B41,B43,B45)</f>
        <v>0</v>
      </c>
      <c r="C46" s="20">
        <f t="shared" si="47"/>
        <v>0</v>
      </c>
      <c r="D46" s="103">
        <f>SUM(D41,D43,D45)</f>
        <v>0</v>
      </c>
      <c r="E46" s="104">
        <f t="shared" ref="E46" si="48">SUM(E41,E43,E45)</f>
        <v>2530.7600000000002</v>
      </c>
      <c r="F46" s="104">
        <f>SUM(F41,F43,F45)</f>
        <v>0</v>
      </c>
      <c r="G46" s="104">
        <f>SUM(G41,G43,G45)</f>
        <v>900</v>
      </c>
      <c r="H46" s="55">
        <f>SUM(H41,H43,H45)</f>
        <v>1898.07</v>
      </c>
      <c r="I46" s="136">
        <f>SUM(I41,I43,I45)</f>
        <v>0</v>
      </c>
      <c r="J46" s="119">
        <f t="shared" si="47"/>
        <v>0</v>
      </c>
      <c r="K46" s="24">
        <f t="shared" si="47"/>
        <v>2498.0699999999997</v>
      </c>
      <c r="L46" s="24">
        <f t="shared" si="47"/>
        <v>0</v>
      </c>
      <c r="M46" s="24">
        <f t="shared" si="47"/>
        <v>0</v>
      </c>
      <c r="N46" s="24">
        <f t="shared" si="47"/>
        <v>0</v>
      </c>
      <c r="O46" s="24">
        <f t="shared" si="47"/>
        <v>0</v>
      </c>
      <c r="P46" s="24">
        <f t="shared" si="47"/>
        <v>0</v>
      </c>
      <c r="Q46" s="24">
        <f t="shared" si="47"/>
        <v>0</v>
      </c>
      <c r="R46" s="24">
        <f t="shared" si="47"/>
        <v>0</v>
      </c>
      <c r="S46" s="24">
        <f t="shared" si="47"/>
        <v>5061.5200000000004</v>
      </c>
      <c r="T46" s="24">
        <f t="shared" si="47"/>
        <v>0</v>
      </c>
      <c r="U46" s="24">
        <f t="shared" si="47"/>
        <v>1500</v>
      </c>
      <c r="V46" s="24">
        <f t="shared" si="47"/>
        <v>1898.0700000000002</v>
      </c>
      <c r="W46" s="24">
        <f t="shared" si="47"/>
        <v>0</v>
      </c>
      <c r="X46" s="24">
        <f t="shared" si="47"/>
        <v>0</v>
      </c>
      <c r="Y46" s="105">
        <f t="shared" si="47"/>
        <v>2498.0700000000002</v>
      </c>
    </row>
    <row r="47" spans="1:25" ht="16.5" thickBot="1" x14ac:dyDescent="0.3">
      <c r="A47" s="5" t="s">
        <v>18</v>
      </c>
      <c r="B47" s="21">
        <f>SUM(B25:B32,B41,B43,B45, B35, B38)</f>
        <v>0</v>
      </c>
      <c r="C47" s="22">
        <f>SUM(C25:C32,C41,C43,C45, C35, C38)</f>
        <v>0</v>
      </c>
      <c r="D47" s="61">
        <f t="shared" ref="D47:H47" si="49">SUM(ROUND(SUM(D25:D32), 2),D41,D43,D45, D35, D38)</f>
        <v>331.25</v>
      </c>
      <c r="E47" s="61">
        <f t="shared" si="49"/>
        <v>3418.2700000000004</v>
      </c>
      <c r="F47" s="61">
        <f t="shared" si="49"/>
        <v>1234.3800000000001</v>
      </c>
      <c r="G47" s="61">
        <f t="shared" si="49"/>
        <v>1803.1399999999999</v>
      </c>
      <c r="H47" s="61">
        <f t="shared" si="49"/>
        <v>3319.96</v>
      </c>
      <c r="I47" s="137">
        <f>SUM(ROUND(SUM(I25:I32), 2),I41,I43,I45, I37, I38)</f>
        <v>1771.89</v>
      </c>
      <c r="J47" s="120">
        <f>SUM(ROUND(SUM(J25:J32), 2),J41,J43,J45, J37, J38)</f>
        <v>1248.06</v>
      </c>
      <c r="K47" s="110">
        <f>SUM(ROUND(SUM(K25:K32), 2),K41,K43,K45, K37, K38)</f>
        <v>4286.26</v>
      </c>
      <c r="L47" s="110">
        <f t="shared" ref="L47:Y47" si="50">SUM(ROUND(SUM(L25:L32), 2),L41,L43,L45, L35, L38)</f>
        <v>1512.67</v>
      </c>
      <c r="M47" s="110">
        <f t="shared" si="50"/>
        <v>1044.19</v>
      </c>
      <c r="N47" s="110">
        <f t="shared" si="50"/>
        <v>1031.96</v>
      </c>
      <c r="O47" s="110">
        <f t="shared" si="50"/>
        <v>969.74</v>
      </c>
      <c r="P47" s="110">
        <f>SUM(ROUND(SUM(P25:P32), 2),P41,P43,P45, P37, P38)</f>
        <v>573.14</v>
      </c>
      <c r="Q47" s="110">
        <f>SUM(ROUND(SUM(Q25:Q32), 2),Q41,Q43,Q45, Q37, Q38)</f>
        <v>799.2</v>
      </c>
      <c r="R47" s="110">
        <f t="shared" si="50"/>
        <v>799.66</v>
      </c>
      <c r="S47" s="110">
        <f t="shared" si="50"/>
        <v>6133.52</v>
      </c>
      <c r="T47" s="110">
        <f t="shared" si="50"/>
        <v>1306.8400000000001</v>
      </c>
      <c r="U47" s="110">
        <f t="shared" si="50"/>
        <v>2532.2999999999997</v>
      </c>
      <c r="V47" s="110">
        <f t="shared" si="50"/>
        <v>3118.33</v>
      </c>
      <c r="W47" s="110">
        <f t="shared" si="50"/>
        <v>1398.86</v>
      </c>
      <c r="X47" s="110">
        <f t="shared" si="50"/>
        <v>286.81</v>
      </c>
      <c r="Y47" s="111">
        <f t="shared" si="50"/>
        <v>2654.09</v>
      </c>
    </row>
    <row r="48" spans="1:25" ht="16.5" thickTop="1" x14ac:dyDescent="0.25">
      <c r="A48" s="47" t="s">
        <v>19</v>
      </c>
      <c r="B48" s="187"/>
      <c r="C48" s="188"/>
      <c r="D48" s="188"/>
      <c r="E48" s="188"/>
      <c r="F48" s="188"/>
      <c r="G48" s="188"/>
      <c r="H48" s="188"/>
      <c r="I48" s="188"/>
      <c r="J48" s="188"/>
      <c r="K48" s="188"/>
      <c r="L48" s="188"/>
      <c r="M48" s="188"/>
      <c r="N48" s="188"/>
      <c r="O48" s="188"/>
      <c r="P48" s="188"/>
      <c r="Q48" s="188"/>
      <c r="R48" s="188"/>
      <c r="S48" s="188"/>
      <c r="T48" s="188"/>
      <c r="U48" s="188"/>
      <c r="V48" s="188"/>
      <c r="W48" s="188"/>
      <c r="X48" s="188"/>
      <c r="Y48" s="189"/>
    </row>
    <row r="49" spans="1:29" ht="15.75" x14ac:dyDescent="0.25">
      <c r="A49" s="140" t="s">
        <v>31</v>
      </c>
      <c r="B49" s="184"/>
      <c r="C49" s="185"/>
      <c r="D49" s="185"/>
      <c r="E49" s="185"/>
      <c r="F49" s="185"/>
      <c r="G49" s="185"/>
      <c r="H49" s="185"/>
      <c r="I49" s="185"/>
      <c r="J49" s="185"/>
      <c r="K49" s="185"/>
      <c r="L49" s="185"/>
      <c r="M49" s="185"/>
      <c r="N49" s="185"/>
      <c r="O49" s="185"/>
      <c r="P49" s="185"/>
      <c r="Q49" s="185"/>
      <c r="R49" s="185"/>
      <c r="S49" s="185"/>
      <c r="T49" s="185"/>
      <c r="U49" s="185"/>
      <c r="V49" s="185"/>
      <c r="W49" s="185"/>
      <c r="X49" s="185"/>
      <c r="Y49" s="186"/>
    </row>
    <row r="50" spans="1:29" x14ac:dyDescent="0.25">
      <c r="A50" s="40" t="s">
        <v>20</v>
      </c>
      <c r="B50" s="16">
        <v>0</v>
      </c>
      <c r="C50" s="17">
        <f t="shared" ref="C50:I50" si="51">B52</f>
        <v>0</v>
      </c>
      <c r="D50" s="31">
        <f t="shared" si="51"/>
        <v>0</v>
      </c>
      <c r="E50" s="31">
        <f t="shared" si="51"/>
        <v>-331.25</v>
      </c>
      <c r="F50" s="31">
        <f t="shared" si="51"/>
        <v>-3749.5200000000004</v>
      </c>
      <c r="G50" s="31">
        <f t="shared" si="51"/>
        <v>-4983.9000000000005</v>
      </c>
      <c r="H50" s="31">
        <f t="shared" si="51"/>
        <v>-6787.0400000000009</v>
      </c>
      <c r="I50" s="138">
        <f t="shared" si="51"/>
        <v>-10107</v>
      </c>
      <c r="J50" s="121">
        <f>I52</f>
        <v>18371.11</v>
      </c>
      <c r="K50" s="25">
        <f t="shared" ref="K50:Y50" si="52">J52</f>
        <v>17187.11</v>
      </c>
      <c r="L50" s="25">
        <f t="shared" si="52"/>
        <v>12932.880000000001</v>
      </c>
      <c r="M50" s="25">
        <f t="shared" si="52"/>
        <v>11420.210000000001</v>
      </c>
      <c r="N50" s="25">
        <f t="shared" si="52"/>
        <v>10376.02</v>
      </c>
      <c r="O50" s="25">
        <f t="shared" si="52"/>
        <v>9344.0600000000013</v>
      </c>
      <c r="P50" s="25">
        <f t="shared" si="52"/>
        <v>8374.3200000000015</v>
      </c>
      <c r="Q50" s="25">
        <f t="shared" si="52"/>
        <v>27801.18</v>
      </c>
      <c r="R50" s="25">
        <f t="shared" si="52"/>
        <v>27001.98</v>
      </c>
      <c r="S50" s="25">
        <f t="shared" si="52"/>
        <v>26202.32</v>
      </c>
      <c r="T50" s="25">
        <f t="shared" si="52"/>
        <v>20068.8</v>
      </c>
      <c r="U50" s="25">
        <f t="shared" si="52"/>
        <v>18761.96</v>
      </c>
      <c r="V50" s="25">
        <f t="shared" si="52"/>
        <v>16229.66</v>
      </c>
      <c r="W50" s="25">
        <f t="shared" si="52"/>
        <v>13111.33</v>
      </c>
      <c r="X50" s="25">
        <f t="shared" si="52"/>
        <v>11712.47</v>
      </c>
      <c r="Y50" s="108">
        <f t="shared" si="52"/>
        <v>11425.66</v>
      </c>
    </row>
    <row r="51" spans="1:29" x14ac:dyDescent="0.25">
      <c r="A51" s="40" t="s">
        <v>21</v>
      </c>
      <c r="B51" s="16">
        <f t="shared" ref="B51:Y51" si="53">B12-B47</f>
        <v>0</v>
      </c>
      <c r="C51" s="17">
        <f t="shared" si="53"/>
        <v>0</v>
      </c>
      <c r="D51" s="31">
        <f t="shared" si="53"/>
        <v>-331.25</v>
      </c>
      <c r="E51" s="31">
        <f t="shared" si="53"/>
        <v>-3418.2700000000004</v>
      </c>
      <c r="F51" s="31">
        <f t="shared" si="53"/>
        <v>-1234.3800000000001</v>
      </c>
      <c r="G51" s="31">
        <f t="shared" si="53"/>
        <v>-1803.1399999999999</v>
      </c>
      <c r="H51" s="31">
        <f t="shared" si="53"/>
        <v>-3319.96</v>
      </c>
      <c r="I51" s="138">
        <f t="shared" si="53"/>
        <v>28478.11</v>
      </c>
      <c r="J51" s="121">
        <f t="shared" si="53"/>
        <v>-1184</v>
      </c>
      <c r="K51" s="25">
        <f t="shared" si="53"/>
        <v>-4254.2300000000005</v>
      </c>
      <c r="L51" s="25">
        <f t="shared" si="53"/>
        <v>-1512.67</v>
      </c>
      <c r="M51" s="25">
        <f t="shared" si="53"/>
        <v>-1044.19</v>
      </c>
      <c r="N51" s="25">
        <f t="shared" si="53"/>
        <v>-1031.96</v>
      </c>
      <c r="O51" s="25">
        <f t="shared" si="53"/>
        <v>-969.74</v>
      </c>
      <c r="P51" s="25">
        <f t="shared" si="53"/>
        <v>19426.86</v>
      </c>
      <c r="Q51" s="25">
        <f t="shared" si="53"/>
        <v>-799.2</v>
      </c>
      <c r="R51" s="25">
        <f t="shared" si="53"/>
        <v>-799.66</v>
      </c>
      <c r="S51" s="25">
        <f t="shared" si="53"/>
        <v>-6133.52</v>
      </c>
      <c r="T51" s="25">
        <f t="shared" si="53"/>
        <v>-1306.8400000000001</v>
      </c>
      <c r="U51" s="25">
        <f t="shared" si="53"/>
        <v>-2532.2999999999997</v>
      </c>
      <c r="V51" s="25">
        <f t="shared" si="53"/>
        <v>-3118.33</v>
      </c>
      <c r="W51" s="25">
        <f t="shared" si="53"/>
        <v>-1398.86</v>
      </c>
      <c r="X51" s="25">
        <f t="shared" si="53"/>
        <v>-286.81</v>
      </c>
      <c r="Y51" s="108">
        <f t="shared" si="53"/>
        <v>-2654.09</v>
      </c>
    </row>
    <row r="52" spans="1:29" ht="15.75" thickBot="1" x14ac:dyDescent="0.3">
      <c r="A52" s="141" t="s">
        <v>22</v>
      </c>
      <c r="B52" s="18">
        <f t="shared" ref="B52:Y52" si="54">B50+B51</f>
        <v>0</v>
      </c>
      <c r="C52" s="19">
        <f t="shared" si="54"/>
        <v>0</v>
      </c>
      <c r="D52" s="32">
        <f t="shared" ref="D52:I52" si="55">D50+D51</f>
        <v>-331.25</v>
      </c>
      <c r="E52" s="32">
        <f t="shared" si="55"/>
        <v>-3749.5200000000004</v>
      </c>
      <c r="F52" s="32">
        <f t="shared" si="55"/>
        <v>-4983.9000000000005</v>
      </c>
      <c r="G52" s="32">
        <f t="shared" si="55"/>
        <v>-6787.0400000000009</v>
      </c>
      <c r="H52" s="32">
        <f t="shared" si="55"/>
        <v>-10107</v>
      </c>
      <c r="I52" s="139">
        <f t="shared" si="55"/>
        <v>18371.11</v>
      </c>
      <c r="J52" s="122">
        <f t="shared" si="54"/>
        <v>17187.11</v>
      </c>
      <c r="K52" s="26">
        <f t="shared" si="54"/>
        <v>12932.880000000001</v>
      </c>
      <c r="L52" s="26">
        <f t="shared" si="54"/>
        <v>11420.210000000001</v>
      </c>
      <c r="M52" s="26">
        <f t="shared" si="54"/>
        <v>10376.02</v>
      </c>
      <c r="N52" s="26">
        <f t="shared" si="54"/>
        <v>9344.0600000000013</v>
      </c>
      <c r="O52" s="26">
        <f t="shared" si="54"/>
        <v>8374.3200000000015</v>
      </c>
      <c r="P52" s="26">
        <f t="shared" si="54"/>
        <v>27801.18</v>
      </c>
      <c r="Q52" s="26">
        <f t="shared" si="54"/>
        <v>27001.98</v>
      </c>
      <c r="R52" s="26">
        <f t="shared" si="54"/>
        <v>26202.32</v>
      </c>
      <c r="S52" s="26">
        <f t="shared" si="54"/>
        <v>20068.8</v>
      </c>
      <c r="T52" s="26">
        <f t="shared" si="54"/>
        <v>18761.96</v>
      </c>
      <c r="U52" s="26">
        <f t="shared" si="54"/>
        <v>16229.66</v>
      </c>
      <c r="V52" s="26">
        <f t="shared" si="54"/>
        <v>13111.33</v>
      </c>
      <c r="W52" s="26">
        <f t="shared" si="54"/>
        <v>11712.47</v>
      </c>
      <c r="X52" s="26">
        <f t="shared" si="54"/>
        <v>11425.66</v>
      </c>
      <c r="Y52" s="109">
        <f t="shared" si="54"/>
        <v>8771.57</v>
      </c>
    </row>
    <row r="53" spans="1:29" ht="16.5" thickTop="1" x14ac:dyDescent="0.25">
      <c r="A53" s="140" t="s">
        <v>32</v>
      </c>
      <c r="B53" s="181"/>
      <c r="C53" s="182"/>
      <c r="D53" s="182"/>
      <c r="E53" s="182"/>
      <c r="F53" s="182"/>
      <c r="G53" s="182"/>
      <c r="H53" s="182"/>
      <c r="I53" s="183"/>
      <c r="J53" s="168"/>
      <c r="K53" s="168"/>
      <c r="L53" s="168"/>
      <c r="M53" s="168"/>
      <c r="N53" s="168"/>
      <c r="O53" s="168"/>
      <c r="P53" s="168"/>
      <c r="Q53" s="168"/>
      <c r="R53" s="168"/>
      <c r="S53" s="168"/>
      <c r="T53" s="168"/>
      <c r="U53" s="168"/>
      <c r="V53" s="168"/>
      <c r="W53" s="168"/>
      <c r="X53" s="168"/>
      <c r="Y53" s="168"/>
      <c r="Z53" s="168"/>
      <c r="AA53" s="168"/>
      <c r="AB53" s="168"/>
      <c r="AC53" s="168"/>
    </row>
    <row r="54" spans="1:29" x14ac:dyDescent="0.25">
      <c r="A54" s="40" t="s">
        <v>20</v>
      </c>
      <c r="B54" s="150">
        <v>0</v>
      </c>
      <c r="C54" s="151">
        <v>0</v>
      </c>
      <c r="D54" s="151">
        <v>0</v>
      </c>
      <c r="E54" s="151">
        <f>D56</f>
        <v>-1375.01</v>
      </c>
      <c r="F54" s="151">
        <f t="shared" ref="F54:I54" si="56">E56</f>
        <v>-5005.78</v>
      </c>
      <c r="G54" s="151">
        <f t="shared" si="56"/>
        <v>-6362.03</v>
      </c>
      <c r="H54" s="151">
        <f t="shared" si="56"/>
        <v>-9208.92</v>
      </c>
      <c r="I54" s="152">
        <f t="shared" si="56"/>
        <v>16893.379999999997</v>
      </c>
      <c r="J54" s="168"/>
      <c r="K54" s="168"/>
      <c r="L54" s="168"/>
      <c r="M54" s="168"/>
      <c r="N54" s="168"/>
      <c r="O54" s="168"/>
      <c r="P54" s="168"/>
      <c r="Q54" s="168"/>
      <c r="R54" s="168"/>
      <c r="S54" s="168"/>
      <c r="T54" s="168"/>
      <c r="U54" s="168"/>
      <c r="V54" s="168"/>
      <c r="W54" s="168"/>
      <c r="X54" s="168"/>
      <c r="Y54" s="168"/>
      <c r="Z54" s="168"/>
      <c r="AA54" s="168"/>
      <c r="AB54" s="168"/>
      <c r="AC54" s="168"/>
    </row>
    <row r="55" spans="1:29" x14ac:dyDescent="0.25">
      <c r="A55" s="40" t="s">
        <v>21</v>
      </c>
      <c r="B55" s="150">
        <v>0</v>
      </c>
      <c r="C55" s="151">
        <v>0</v>
      </c>
      <c r="D55" s="151">
        <v>-1375.01</v>
      </c>
      <c r="E55" s="151">
        <v>-3630.77</v>
      </c>
      <c r="F55" s="151">
        <v>-1356.25</v>
      </c>
      <c r="G55" s="151">
        <v>-2846.89</v>
      </c>
      <c r="H55" s="151">
        <v>26102.3</v>
      </c>
      <c r="I55" s="152">
        <v>-1728.03</v>
      </c>
      <c r="J55" s="168"/>
      <c r="K55" s="168"/>
      <c r="L55" s="168"/>
      <c r="M55" s="168"/>
      <c r="N55" s="168"/>
      <c r="O55" s="168"/>
      <c r="P55" s="168"/>
      <c r="Q55" s="168"/>
      <c r="R55" s="168"/>
      <c r="S55" s="168"/>
      <c r="T55" s="168"/>
      <c r="U55" s="168"/>
      <c r="V55" s="168"/>
      <c r="W55" s="168"/>
      <c r="X55" s="168"/>
      <c r="Y55" s="168"/>
      <c r="Z55" s="168"/>
      <c r="AA55" s="168"/>
      <c r="AB55" s="168"/>
      <c r="AC55" s="168"/>
    </row>
    <row r="56" spans="1:29" ht="15.75" thickBot="1" x14ac:dyDescent="0.3">
      <c r="A56" s="142" t="s">
        <v>22</v>
      </c>
      <c r="B56" s="153">
        <v>0</v>
      </c>
      <c r="C56" s="154">
        <v>0</v>
      </c>
      <c r="D56" s="154">
        <f>SUM(D54:D55)</f>
        <v>-1375.01</v>
      </c>
      <c r="E56" s="154">
        <f t="shared" ref="E56:I56" si="57">SUM(E54:E55)</f>
        <v>-5005.78</v>
      </c>
      <c r="F56" s="154">
        <f t="shared" si="57"/>
        <v>-6362.03</v>
      </c>
      <c r="G56" s="154">
        <f t="shared" si="57"/>
        <v>-9208.92</v>
      </c>
      <c r="H56" s="154">
        <f t="shared" si="57"/>
        <v>16893.379999999997</v>
      </c>
      <c r="I56" s="155">
        <f t="shared" si="57"/>
        <v>15165.349999999997</v>
      </c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8"/>
      <c r="U56" s="168"/>
      <c r="V56" s="168"/>
      <c r="W56" s="168"/>
      <c r="X56" s="168"/>
      <c r="Y56" s="168"/>
      <c r="Z56" s="168"/>
      <c r="AA56" s="168"/>
      <c r="AB56" s="168"/>
      <c r="AC56" s="168"/>
    </row>
    <row r="57" spans="1:29" ht="15.75" thickTop="1" x14ac:dyDescent="0.25">
      <c r="A57" s="143" t="s">
        <v>33</v>
      </c>
      <c r="B57" s="181"/>
      <c r="C57" s="182"/>
      <c r="D57" s="182"/>
      <c r="E57" s="182"/>
      <c r="F57" s="182"/>
      <c r="G57" s="182"/>
      <c r="H57" s="182"/>
      <c r="I57" s="183"/>
      <c r="J57" s="168"/>
      <c r="K57" s="168"/>
      <c r="L57" s="168"/>
      <c r="M57" s="168"/>
      <c r="N57" s="168"/>
      <c r="O57" s="168"/>
      <c r="P57" s="168"/>
      <c r="Q57" s="168"/>
      <c r="R57" s="168"/>
      <c r="S57" s="168"/>
      <c r="T57" s="168"/>
      <c r="U57" s="168"/>
      <c r="V57" s="168"/>
      <c r="W57" s="168"/>
      <c r="X57" s="168"/>
      <c r="Y57" s="168"/>
      <c r="Z57" s="168"/>
      <c r="AA57" s="168"/>
      <c r="AB57" s="168"/>
      <c r="AC57" s="168"/>
    </row>
    <row r="58" spans="1:29" x14ac:dyDescent="0.25">
      <c r="A58" s="40" t="s">
        <v>20</v>
      </c>
      <c r="B58" s="144">
        <f>B54-B50</f>
        <v>0</v>
      </c>
      <c r="C58" s="145">
        <f t="shared" ref="C58:I58" si="58">C54-C50</f>
        <v>0</v>
      </c>
      <c r="D58" s="145">
        <f t="shared" si="58"/>
        <v>0</v>
      </c>
      <c r="E58" s="145">
        <f t="shared" si="58"/>
        <v>-1043.76</v>
      </c>
      <c r="F58" s="145">
        <f t="shared" si="58"/>
        <v>-1256.2599999999993</v>
      </c>
      <c r="G58" s="145">
        <f t="shared" si="58"/>
        <v>-1378.1299999999992</v>
      </c>
      <c r="H58" s="145">
        <f t="shared" si="58"/>
        <v>-2421.8799999999992</v>
      </c>
      <c r="I58" s="146">
        <f t="shared" si="58"/>
        <v>27000.379999999997</v>
      </c>
      <c r="J58" s="168"/>
      <c r="K58" s="168"/>
      <c r="L58" s="168"/>
      <c r="M58" s="168"/>
      <c r="N58" s="168"/>
      <c r="O58" s="168"/>
      <c r="P58" s="168"/>
      <c r="Q58" s="168"/>
      <c r="R58" s="168"/>
      <c r="S58" s="168"/>
      <c r="T58" s="168"/>
      <c r="U58" s="168"/>
      <c r="V58" s="168"/>
      <c r="W58" s="168"/>
      <c r="X58" s="168"/>
      <c r="Y58" s="168"/>
      <c r="Z58" s="168"/>
      <c r="AA58" s="168"/>
      <c r="AB58" s="168"/>
      <c r="AC58" s="168"/>
    </row>
    <row r="59" spans="1:29" x14ac:dyDescent="0.25">
      <c r="A59" s="40" t="s">
        <v>21</v>
      </c>
      <c r="B59" s="144">
        <f t="shared" ref="B59:I60" si="59">B55-B51</f>
        <v>0</v>
      </c>
      <c r="C59" s="145">
        <f t="shared" si="59"/>
        <v>0</v>
      </c>
      <c r="D59" s="145">
        <f t="shared" si="59"/>
        <v>-1043.76</v>
      </c>
      <c r="E59" s="145">
        <f t="shared" si="59"/>
        <v>-212.49999999999955</v>
      </c>
      <c r="F59" s="145">
        <f t="shared" si="59"/>
        <v>-121.86999999999989</v>
      </c>
      <c r="G59" s="145">
        <f t="shared" si="59"/>
        <v>-1043.75</v>
      </c>
      <c r="H59" s="145">
        <f t="shared" si="59"/>
        <v>29422.26</v>
      </c>
      <c r="I59" s="146">
        <f t="shared" si="59"/>
        <v>-30206.14</v>
      </c>
      <c r="J59" s="168"/>
      <c r="K59" s="168"/>
      <c r="L59" s="168"/>
      <c r="M59" s="168"/>
      <c r="N59" s="168"/>
      <c r="O59" s="168"/>
      <c r="P59" s="168"/>
      <c r="Q59" s="168"/>
      <c r="R59" s="168"/>
      <c r="S59" s="168"/>
      <c r="T59" s="168"/>
      <c r="U59" s="168"/>
      <c r="V59" s="168"/>
      <c r="W59" s="168"/>
      <c r="X59" s="168"/>
      <c r="Y59" s="168"/>
      <c r="Z59" s="168"/>
      <c r="AA59" s="168"/>
      <c r="AB59" s="168"/>
      <c r="AC59" s="168"/>
    </row>
    <row r="60" spans="1:29" ht="15.75" thickBot="1" x14ac:dyDescent="0.3">
      <c r="A60" s="141" t="s">
        <v>22</v>
      </c>
      <c r="B60" s="147">
        <f t="shared" si="59"/>
        <v>0</v>
      </c>
      <c r="C60" s="148">
        <f t="shared" si="59"/>
        <v>0</v>
      </c>
      <c r="D60" s="148">
        <f t="shared" si="59"/>
        <v>-1043.76</v>
      </c>
      <c r="E60" s="148">
        <f t="shared" si="59"/>
        <v>-1256.2599999999993</v>
      </c>
      <c r="F60" s="148">
        <f t="shared" si="59"/>
        <v>-1378.1299999999992</v>
      </c>
      <c r="G60" s="148">
        <f t="shared" si="59"/>
        <v>-2421.8799999999992</v>
      </c>
      <c r="H60" s="148">
        <f t="shared" si="59"/>
        <v>27000.379999999997</v>
      </c>
      <c r="I60" s="149">
        <f t="shared" si="59"/>
        <v>-3205.7600000000039</v>
      </c>
      <c r="J60" s="168"/>
      <c r="K60" s="168"/>
      <c r="L60" s="168"/>
      <c r="M60" s="168"/>
      <c r="N60" s="168"/>
      <c r="O60" s="168"/>
      <c r="P60" s="168"/>
      <c r="Q60" s="168"/>
      <c r="R60" s="168"/>
      <c r="S60" s="168"/>
      <c r="T60" s="168"/>
      <c r="U60" s="168"/>
      <c r="V60" s="168"/>
      <c r="W60" s="168"/>
      <c r="X60" s="168"/>
      <c r="Y60" s="168"/>
      <c r="Z60" s="168"/>
      <c r="AA60" s="168"/>
      <c r="AB60" s="168"/>
      <c r="AC60" s="168"/>
    </row>
    <row r="61" spans="1:29" ht="15.75" thickTop="1" x14ac:dyDescent="0.25">
      <c r="J61" s="168"/>
      <c r="K61" s="168"/>
      <c r="L61" s="168"/>
      <c r="M61" s="168"/>
      <c r="N61" s="168"/>
      <c r="O61" s="168"/>
      <c r="P61" s="168"/>
      <c r="Q61" s="168"/>
      <c r="R61" s="168"/>
      <c r="S61" s="168"/>
      <c r="T61" s="168"/>
      <c r="U61" s="168"/>
      <c r="V61" s="168"/>
      <c r="W61" s="168"/>
      <c r="X61" s="168"/>
      <c r="Y61" s="168"/>
      <c r="Z61" s="168"/>
      <c r="AA61" s="168"/>
      <c r="AB61" s="168"/>
      <c r="AC61" s="168"/>
    </row>
    <row r="62" spans="1:29" x14ac:dyDescent="0.25">
      <c r="J62" s="168"/>
      <c r="K62" s="168"/>
      <c r="L62" s="168"/>
      <c r="M62" s="168"/>
      <c r="N62" s="168"/>
      <c r="O62" s="168"/>
      <c r="P62" s="168"/>
      <c r="Q62" s="168"/>
      <c r="R62" s="168"/>
      <c r="S62" s="168"/>
      <c r="T62" s="168"/>
      <c r="U62" s="168"/>
      <c r="V62" s="168"/>
      <c r="W62" s="168"/>
      <c r="X62" s="168"/>
      <c r="Y62" s="168"/>
      <c r="Z62" s="168"/>
      <c r="AA62" s="168"/>
      <c r="AB62" s="168"/>
      <c r="AC62" s="168"/>
    </row>
    <row r="63" spans="1:29" x14ac:dyDescent="0.25">
      <c r="J63" s="168"/>
      <c r="K63" s="168"/>
      <c r="L63" s="168"/>
      <c r="M63" s="168"/>
      <c r="N63" s="168"/>
      <c r="O63" s="168"/>
      <c r="P63" s="168"/>
      <c r="Q63" s="168"/>
      <c r="R63" s="168"/>
      <c r="S63" s="168"/>
      <c r="T63" s="168"/>
      <c r="U63" s="168"/>
      <c r="V63" s="168"/>
      <c r="W63" s="168"/>
      <c r="X63" s="168"/>
      <c r="Y63" s="168"/>
      <c r="Z63" s="168"/>
      <c r="AA63" s="168"/>
      <c r="AB63" s="168"/>
      <c r="AC63" s="168"/>
    </row>
    <row r="64" spans="1:29" x14ac:dyDescent="0.25">
      <c r="J64" s="168"/>
      <c r="K64" s="168"/>
      <c r="L64" s="168"/>
      <c r="M64" s="168"/>
      <c r="N64" s="168"/>
      <c r="O64" s="168"/>
      <c r="P64" s="168"/>
      <c r="Q64" s="168"/>
      <c r="R64" s="168"/>
      <c r="S64" s="168"/>
      <c r="T64" s="168"/>
      <c r="U64" s="168"/>
      <c r="V64" s="168"/>
      <c r="W64" s="168"/>
      <c r="X64" s="168"/>
      <c r="Y64" s="168"/>
      <c r="Z64" s="168"/>
      <c r="AA64" s="168"/>
      <c r="AB64" s="168"/>
      <c r="AC64" s="168"/>
    </row>
    <row r="65" spans="10:29" x14ac:dyDescent="0.25">
      <c r="J65" s="168"/>
      <c r="K65" s="168"/>
      <c r="L65" s="168"/>
      <c r="M65" s="168"/>
      <c r="N65" s="168"/>
      <c r="O65" s="168"/>
      <c r="P65" s="168"/>
      <c r="Q65" s="168"/>
      <c r="R65" s="168"/>
      <c r="S65" s="168"/>
      <c r="T65" s="168"/>
      <c r="U65" s="168"/>
      <c r="V65" s="168"/>
      <c r="W65" s="168"/>
      <c r="X65" s="168"/>
      <c r="Y65" s="168"/>
      <c r="Z65" s="168"/>
      <c r="AA65" s="168"/>
      <c r="AB65" s="168"/>
      <c r="AC65" s="168"/>
    </row>
    <row r="66" spans="10:29" x14ac:dyDescent="0.25">
      <c r="J66" s="168"/>
      <c r="K66" s="168"/>
      <c r="L66" s="168"/>
      <c r="M66" s="168"/>
      <c r="N66" s="168"/>
      <c r="O66" s="168"/>
      <c r="P66" s="168"/>
      <c r="Q66" s="168"/>
      <c r="R66" s="168"/>
      <c r="S66" s="168"/>
      <c r="T66" s="168"/>
      <c r="U66" s="168"/>
      <c r="V66" s="168"/>
      <c r="W66" s="168"/>
      <c r="X66" s="168"/>
      <c r="Y66" s="168"/>
      <c r="Z66" s="168"/>
      <c r="AA66" s="168"/>
      <c r="AB66" s="168"/>
      <c r="AC66" s="168"/>
    </row>
    <row r="67" spans="10:29" x14ac:dyDescent="0.25">
      <c r="J67" s="168"/>
      <c r="K67" s="168"/>
      <c r="L67" s="168"/>
      <c r="M67" s="168"/>
      <c r="N67" s="168"/>
      <c r="O67" s="168"/>
      <c r="P67" s="168"/>
      <c r="Q67" s="168"/>
      <c r="R67" s="168"/>
      <c r="S67" s="168"/>
      <c r="T67" s="168"/>
      <c r="U67" s="168"/>
      <c r="V67" s="168"/>
      <c r="W67" s="168"/>
      <c r="X67" s="168"/>
      <c r="Y67" s="168"/>
      <c r="Z67" s="168"/>
      <c r="AA67" s="168"/>
      <c r="AB67" s="168"/>
      <c r="AC67" s="168"/>
    </row>
  </sheetData>
  <mergeCells count="12">
    <mergeCell ref="B57:I57"/>
    <mergeCell ref="B53:I53"/>
    <mergeCell ref="B49:Y49"/>
    <mergeCell ref="B48:Y48"/>
    <mergeCell ref="B6:Y6"/>
    <mergeCell ref="B13:Y13"/>
    <mergeCell ref="A1:A3"/>
    <mergeCell ref="L1:O1"/>
    <mergeCell ref="P1:Y1"/>
    <mergeCell ref="B1:K1"/>
    <mergeCell ref="B3:I3"/>
    <mergeCell ref="J3:Y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2018-02-14T21:11:23Z</dcterms:created>
  <dcterms:modified xsi:type="dcterms:W3CDTF">2018-03-09T16:53:52Z</dcterms:modified>
</cp:coreProperties>
</file>