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3\"/>
    </mc:Choice>
  </mc:AlternateContent>
  <xr:revisionPtr revIDLastSave="0" documentId="13_ncr:1_{174A5F98-E964-42FA-B22D-C13761A499D7}" xr6:coauthVersionLast="32" xr6:coauthVersionMax="32" xr10:uidLastSave="{00000000-0000-0000-0000-000000000000}"/>
  <bookViews>
    <workbookView xWindow="0" yWindow="0" windowWidth="24000" windowHeight="9510" xr2:uid="{F371D239-107E-4CBB-8BC5-E68FB821EDD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AE24" i="1" l="1"/>
  <c r="AE23" i="1"/>
  <c r="AE22" i="1"/>
  <c r="AE21" i="1"/>
  <c r="AE19" i="1"/>
  <c r="AE18" i="1"/>
  <c r="AE17" i="1"/>
  <c r="AC24" i="1"/>
  <c r="Y23" i="1"/>
  <c r="S21" i="1"/>
  <c r="S19" i="1"/>
  <c r="AF24" i="1"/>
  <c r="AF23" i="1"/>
  <c r="AF22" i="1"/>
  <c r="AF21" i="1"/>
  <c r="AF20" i="1"/>
  <c r="AF19" i="1"/>
  <c r="AF18" i="1"/>
  <c r="AF17" i="1"/>
  <c r="AF25" i="1" s="1"/>
  <c r="AE20" i="1"/>
  <c r="AF12" i="1"/>
  <c r="AE12" i="1"/>
  <c r="AE15" i="1"/>
  <c r="AE2" i="1"/>
  <c r="AF13" i="1" l="1"/>
  <c r="AE25" i="1"/>
  <c r="AF26" i="1" s="1"/>
  <c r="AC23" i="1"/>
  <c r="AC22" i="1"/>
  <c r="AC21" i="1"/>
  <c r="AC20" i="1"/>
  <c r="AC19" i="1"/>
  <c r="AC18" i="1"/>
  <c r="AC17" i="1"/>
  <c r="AD22" i="1"/>
  <c r="AD25" i="1" s="1"/>
  <c r="AB22" i="1"/>
  <c r="AB17" i="1"/>
  <c r="AA22" i="1"/>
  <c r="Y19" i="1"/>
  <c r="Y22" i="1"/>
  <c r="Z22" i="1"/>
  <c r="X22" i="1"/>
  <c r="W23" i="1"/>
  <c r="W22" i="1"/>
  <c r="V24" i="1"/>
  <c r="V23" i="1"/>
  <c r="V22" i="1"/>
  <c r="V21" i="1"/>
  <c r="V20" i="1"/>
  <c r="V19" i="1"/>
  <c r="V18" i="1"/>
  <c r="V17" i="1"/>
  <c r="U24" i="1"/>
  <c r="U23" i="1"/>
  <c r="U22" i="1"/>
  <c r="T24" i="1"/>
  <c r="T23" i="1"/>
  <c r="T22" i="1"/>
  <c r="T21" i="1"/>
  <c r="T20" i="1"/>
  <c r="T19" i="1"/>
  <c r="T18" i="1"/>
  <c r="T17" i="1"/>
  <c r="R24" i="1"/>
  <c r="R23" i="1"/>
  <c r="R22" i="1"/>
  <c r="R21" i="1"/>
  <c r="R20" i="1"/>
  <c r="R19" i="1"/>
  <c r="R18" i="1"/>
  <c r="R17" i="1"/>
  <c r="S24" i="1"/>
  <c r="S23" i="1"/>
  <c r="S22" i="1"/>
  <c r="Q17" i="1"/>
  <c r="S20" i="1"/>
  <c r="S18" i="1"/>
  <c r="Q18" i="1"/>
  <c r="Q19" i="1"/>
  <c r="Q20" i="1"/>
  <c r="Q21" i="1"/>
  <c r="Q22" i="1"/>
  <c r="Q23" i="1"/>
  <c r="Q24" i="1"/>
  <c r="AD24" i="1"/>
  <c r="AD23" i="1"/>
  <c r="AD21" i="1"/>
  <c r="AD20" i="1"/>
  <c r="AD18" i="1"/>
  <c r="AD17" i="1"/>
  <c r="AD19" i="1"/>
  <c r="AC15" i="1"/>
  <c r="AD12" i="1"/>
  <c r="AC12" i="1"/>
  <c r="AC2" i="1"/>
  <c r="AD13" i="1" l="1"/>
  <c r="AC25" i="1"/>
  <c r="AD26" i="1" s="1"/>
  <c r="S25" i="1"/>
  <c r="AA15" i="1"/>
  <c r="Y15" i="1"/>
  <c r="W15" i="1"/>
  <c r="U15" i="1"/>
  <c r="S15" i="1"/>
  <c r="Q15" i="1"/>
  <c r="O15" i="1"/>
  <c r="M15" i="1"/>
  <c r="K15" i="1"/>
  <c r="I15" i="1"/>
  <c r="G15" i="1"/>
  <c r="E15" i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B24" i="1"/>
  <c r="Z24" i="1"/>
  <c r="X24" i="1"/>
  <c r="AA23" i="1"/>
  <c r="AB23" i="1"/>
  <c r="Z23" i="1"/>
  <c r="X23" i="1"/>
  <c r="AA21" i="1"/>
  <c r="AB21" i="1"/>
  <c r="Y21" i="1"/>
  <c r="Z21" i="1"/>
  <c r="W21" i="1"/>
  <c r="X21" i="1"/>
  <c r="U21" i="1"/>
  <c r="U25" i="1" s="1"/>
  <c r="Q25" i="1"/>
  <c r="AA20" i="1"/>
  <c r="AB20" i="1"/>
  <c r="Y20" i="1"/>
  <c r="Z20" i="1"/>
  <c r="X20" i="1"/>
  <c r="AA19" i="1"/>
  <c r="AB19" i="1"/>
  <c r="Z19" i="1"/>
  <c r="X19" i="1"/>
  <c r="AA18" i="1"/>
  <c r="AB18" i="1"/>
  <c r="Y18" i="1"/>
  <c r="Z18" i="1"/>
  <c r="X18" i="1"/>
  <c r="AA17" i="1"/>
  <c r="Z17" i="1"/>
  <c r="W17" i="1"/>
  <c r="X17" i="1"/>
  <c r="AB12" i="1"/>
  <c r="Z12" i="1"/>
  <c r="X12" i="1"/>
  <c r="X13" i="1" s="1"/>
  <c r="V12" i="1"/>
  <c r="T12" i="1"/>
  <c r="R12" i="1"/>
  <c r="AA12" i="1"/>
  <c r="Y12" i="1"/>
  <c r="W12" i="1"/>
  <c r="U12" i="1"/>
  <c r="S12" i="1"/>
  <c r="Q12" i="1"/>
  <c r="V13" i="1" l="1"/>
  <c r="R13" i="1"/>
  <c r="Z13" i="1"/>
  <c r="R25" i="1"/>
  <c r="R26" i="1" s="1"/>
  <c r="V25" i="1"/>
  <c r="V26" i="1" s="1"/>
  <c r="AB25" i="1"/>
  <c r="Z25" i="1"/>
  <c r="X25" i="1"/>
  <c r="T13" i="1"/>
  <c r="AB13" i="1"/>
  <c r="T25" i="1"/>
  <c r="T26" i="1" s="1"/>
  <c r="Y25" i="1"/>
  <c r="W25" i="1"/>
  <c r="X26" i="1" s="1"/>
  <c r="AA25" i="1"/>
  <c r="AB26" i="1" s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18" i="1"/>
  <c r="C19" i="1"/>
  <c r="C20" i="1"/>
  <c r="C21" i="1"/>
  <c r="C22" i="1"/>
  <c r="C23" i="1"/>
  <c r="C24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7" i="1"/>
  <c r="D12" i="1"/>
  <c r="F12" i="1"/>
  <c r="H12" i="1"/>
  <c r="J12" i="1"/>
  <c r="L12" i="1"/>
  <c r="M12" i="1"/>
  <c r="N12" i="1"/>
  <c r="O12" i="1"/>
  <c r="P12" i="1"/>
  <c r="Z26" i="1" l="1"/>
  <c r="M25" i="1"/>
  <c r="I25" i="1"/>
  <c r="E25" i="1"/>
  <c r="O25" i="1"/>
  <c r="K25" i="1"/>
  <c r="G25" i="1"/>
  <c r="N25" i="1"/>
  <c r="J25" i="1"/>
  <c r="F25" i="1"/>
  <c r="P25" i="1"/>
  <c r="L25" i="1"/>
  <c r="H25" i="1"/>
  <c r="D25" i="1"/>
  <c r="N13" i="1" l="1"/>
  <c r="C25" i="1"/>
  <c r="P26" i="1"/>
  <c r="P13" i="1"/>
  <c r="D13" i="1" l="1"/>
  <c r="H13" i="1"/>
  <c r="L13" i="1"/>
  <c r="J26" i="1"/>
  <c r="H26" i="1"/>
  <c r="D26" i="1"/>
  <c r="F26" i="1"/>
  <c r="N26" i="1"/>
  <c r="L26" i="1"/>
  <c r="F13" i="1"/>
  <c r="J13" i="1"/>
</calcChain>
</file>

<file path=xl/sharedStrings.xml><?xml version="1.0" encoding="utf-8"?>
<sst xmlns="http://schemas.openxmlformats.org/spreadsheetml/2006/main" count="82" uniqueCount="15">
  <si>
    <t>Role</t>
  </si>
  <si>
    <t>Forecast Hours</t>
  </si>
  <si>
    <t>Actual Hours</t>
  </si>
  <si>
    <t>Total</t>
  </si>
  <si>
    <t>Actual Wages</t>
  </si>
  <si>
    <t>Forecast Wages</t>
  </si>
  <si>
    <t>Percentage Difference (%)</t>
  </si>
  <si>
    <t>Marco</t>
  </si>
  <si>
    <t>Alex F</t>
  </si>
  <si>
    <t>Jack</t>
  </si>
  <si>
    <t>Jeremy</t>
  </si>
  <si>
    <t>Miranda</t>
  </si>
  <si>
    <t>Alex B</t>
  </si>
  <si>
    <t>Kevin</t>
  </si>
  <si>
    <t>St.John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</si>
</sst>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d/mm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16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2" xfId="0" applyFont="1" applyBorder="1"/>
    <xf numFmtId="0" fontId="1" fillId="0" borderId="3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13" xfId="0" applyFont="1" applyBorder="1"/>
    <xf numFmtId="0" fontId="1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3" xfId="0" applyFont="1" applyFill="1" applyBorder="1"/>
    <xf numFmtId="0" fontId="1" fillId="0" borderId="9" xfId="0" applyFont="1" applyBorder="1" applyAlignment="1">
      <alignment horizontal="center" vertical="center"/>
    </xf>
    <xf numFmtId="0" fontId="1" fillId="0" borderId="15" xfId="0" applyFont="1" applyFill="1" applyBorder="1"/>
    <xf numFmtId="10" fontId="1" fillId="0" borderId="14" xfId="0" applyNumberFormat="1" applyFont="1" applyBorder="1"/>
    <xf numFmtId="10" fontId="1" fillId="0" borderId="17" xfId="0" applyNumberFormat="1" applyFont="1" applyBorder="1"/>
    <xf numFmtId="0" fontId="1" fillId="3" borderId="0" xfId="0" applyFont="1" applyFill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/>
    <xf numFmtId="0" fontId="1" fillId="0" borderId="8" xfId="0" applyFont="1" applyFill="1" applyBorder="1" applyAlignment="1">
      <alignment horizontal="center" vertical="center"/>
    </xf>
    <xf numFmtId="0" fontId="1" fillId="0" borderId="22" xfId="0" applyFont="1" applyBorder="1"/>
    <xf numFmtId="10" fontId="1" fillId="0" borderId="21" xfId="0" applyNumberFormat="1" applyFont="1" applyBorder="1"/>
    <xf numFmtId="0" fontId="1" fillId="0" borderId="8" xfId="0" applyFont="1" applyBorder="1"/>
    <xf numFmtId="164" fontId="1" fillId="0" borderId="5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21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3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9C60-B00B-4F9E-8987-0A1EC26658A5}">
  <dimension ref="B1:AF26"/>
  <sheetViews>
    <sheetView tabSelected="1" zoomScale="96" zoomScaleNormal="96" workbookViewId="0">
      <selection activeCell="O25" sqref="O25"/>
    </sheetView>
  </sheetViews>
  <sheetFormatPr defaultRowHeight="14.25" x14ac:dyDescent="0.2"/>
  <cols>
    <col min="1" max="1" width="9.140625" style="1"/>
    <col min="2" max="2" width="29.140625" style="1" customWidth="1"/>
    <col min="3" max="3" width="8.140625" style="1" bestFit="1" customWidth="1"/>
    <col min="4" max="4" width="9.140625" style="1"/>
    <col min="5" max="5" width="8" style="1" bestFit="1" customWidth="1"/>
    <col min="6" max="6" width="9.140625" style="1"/>
    <col min="7" max="7" width="9" style="1" bestFit="1" customWidth="1"/>
    <col min="8" max="8" width="9.140625" style="1"/>
    <col min="9" max="9" width="8" style="1" bestFit="1" customWidth="1"/>
    <col min="10" max="10" width="9.140625" style="1"/>
    <col min="11" max="11" width="7" style="1" bestFit="1" customWidth="1"/>
    <col min="12" max="12" width="9.140625" style="1"/>
    <col min="13" max="13" width="9" style="1" bestFit="1" customWidth="1"/>
    <col min="14" max="14" width="9.140625" style="1"/>
    <col min="15" max="15" width="10.7109375" style="1" customWidth="1"/>
    <col min="16" max="16384" width="9.140625" style="1"/>
  </cols>
  <sheetData>
    <row r="1" spans="2:32" x14ac:dyDescent="0.2">
      <c r="P1" s="2"/>
      <c r="Q1" s="2"/>
    </row>
    <row r="2" spans="2:32" x14ac:dyDescent="0.2">
      <c r="B2" s="3"/>
      <c r="C2" s="60">
        <v>43115</v>
      </c>
      <c r="D2" s="58"/>
      <c r="E2" s="57" t="str">
        <f>TEXT(C2+7,"dd/mm/yyyy")</f>
        <v>22/01/2018</v>
      </c>
      <c r="F2" s="57"/>
      <c r="G2" s="57" t="str">
        <f t="shared" ref="G2" si="0">TEXT(E2+7,"dd/mm/yyyy")</f>
        <v>29/01/2018</v>
      </c>
      <c r="H2" s="57"/>
      <c r="I2" s="57" t="str">
        <f t="shared" ref="I2" si="1">TEXT(G2+7,"dd/mm/yyyy")</f>
        <v>05/02/2018</v>
      </c>
      <c r="J2" s="57"/>
      <c r="K2" s="57" t="str">
        <f t="shared" ref="K2" si="2">TEXT(I2+7,"dd/mm/yyyy")</f>
        <v>12/02/2018</v>
      </c>
      <c r="L2" s="57"/>
      <c r="M2" s="57" t="str">
        <f t="shared" ref="M2" si="3">TEXT(K2+7,"dd/mm/yyyy")</f>
        <v>19/02/2018</v>
      </c>
      <c r="N2" s="57"/>
      <c r="O2" s="57" t="str">
        <f t="shared" ref="O2" si="4">TEXT(M2+7,"dd/mm/yyyy")</f>
        <v>26/02/2018</v>
      </c>
      <c r="P2" s="57"/>
      <c r="Q2" s="57" t="str">
        <f t="shared" ref="Q2" si="5">TEXT(O2+7,"dd/mm/yyyy")</f>
        <v>05/03/2018</v>
      </c>
      <c r="R2" s="57"/>
      <c r="S2" s="57" t="str">
        <f t="shared" ref="S2" si="6">TEXT(Q2+7,"dd/mm/yyyy")</f>
        <v>12/03/2018</v>
      </c>
      <c r="T2" s="57"/>
      <c r="U2" s="57" t="str">
        <f t="shared" ref="U2" si="7">TEXT(S2+7,"dd/mm/yyyy")</f>
        <v>19/03/2018</v>
      </c>
      <c r="V2" s="57"/>
      <c r="W2" s="57" t="str">
        <f t="shared" ref="W2" si="8">TEXT(U2+7,"dd/mm/yyyy")</f>
        <v>26/03/2018</v>
      </c>
      <c r="X2" s="57"/>
      <c r="Y2" s="57" t="str">
        <f t="shared" ref="Y2" si="9">TEXT(W2+7,"dd/mm/yyyy")</f>
        <v>02/04/2018</v>
      </c>
      <c r="Z2" s="57"/>
      <c r="AA2" s="57" t="str">
        <f t="shared" ref="AA2" si="10">TEXT(Y2+7,"dd/mm/yyyy")</f>
        <v>09/04/2018</v>
      </c>
      <c r="AB2" s="57"/>
      <c r="AC2" s="57" t="str">
        <f t="shared" ref="AC2" si="11">TEXT(AA2+7,"dd/mm/yyyy")</f>
        <v>16/04/2018</v>
      </c>
      <c r="AD2" s="57"/>
      <c r="AE2" s="57" t="str">
        <f t="shared" ref="AE2" si="12">TEXT(AC2+7,"dd/mm/yyyy")</f>
        <v>23/04/2018</v>
      </c>
      <c r="AF2" s="57"/>
    </row>
    <row r="3" spans="2:32" ht="43.5" thickBot="1" x14ac:dyDescent="0.25">
      <c r="B3" s="4" t="s">
        <v>0</v>
      </c>
      <c r="C3" s="5" t="s">
        <v>2</v>
      </c>
      <c r="D3" s="6" t="s">
        <v>1</v>
      </c>
      <c r="E3" s="5" t="s">
        <v>2</v>
      </c>
      <c r="F3" s="5" t="s">
        <v>1</v>
      </c>
      <c r="G3" s="5" t="s">
        <v>2</v>
      </c>
      <c r="H3" s="5" t="s">
        <v>1</v>
      </c>
      <c r="I3" s="5" t="s">
        <v>2</v>
      </c>
      <c r="J3" s="5" t="s">
        <v>1</v>
      </c>
      <c r="K3" s="5" t="s">
        <v>2</v>
      </c>
      <c r="L3" s="5" t="s">
        <v>1</v>
      </c>
      <c r="M3" s="5" t="s">
        <v>2</v>
      </c>
      <c r="N3" s="5" t="s">
        <v>1</v>
      </c>
      <c r="O3" s="5" t="s">
        <v>2</v>
      </c>
      <c r="P3" s="5" t="s">
        <v>1</v>
      </c>
      <c r="Q3" s="5" t="s">
        <v>2</v>
      </c>
      <c r="R3" s="5" t="s">
        <v>1</v>
      </c>
      <c r="S3" s="5" t="s">
        <v>2</v>
      </c>
      <c r="T3" s="5" t="s">
        <v>1</v>
      </c>
      <c r="U3" s="5" t="s">
        <v>2</v>
      </c>
      <c r="V3" s="5" t="s">
        <v>1</v>
      </c>
      <c r="W3" s="5" t="s">
        <v>2</v>
      </c>
      <c r="X3" s="5" t="s">
        <v>1</v>
      </c>
      <c r="Y3" s="5" t="s">
        <v>2</v>
      </c>
      <c r="Z3" s="5" t="s">
        <v>1</v>
      </c>
      <c r="AA3" s="5" t="s">
        <v>2</v>
      </c>
      <c r="AB3" s="5" t="s">
        <v>1</v>
      </c>
      <c r="AC3" s="5" t="s">
        <v>2</v>
      </c>
      <c r="AD3" s="5" t="s">
        <v>1</v>
      </c>
      <c r="AE3" s="5" t="s">
        <v>2</v>
      </c>
      <c r="AF3" s="5" t="s">
        <v>1</v>
      </c>
    </row>
    <row r="4" spans="2:32" x14ac:dyDescent="0.2">
      <c r="B4" s="7" t="s">
        <v>12</v>
      </c>
      <c r="C4" s="8">
        <v>2</v>
      </c>
      <c r="D4" s="9">
        <v>6.75</v>
      </c>
      <c r="E4" s="8">
        <v>6</v>
      </c>
      <c r="F4" s="10">
        <v>3</v>
      </c>
      <c r="G4" s="8">
        <v>13</v>
      </c>
      <c r="H4" s="10">
        <v>7.5</v>
      </c>
      <c r="I4" s="8">
        <v>5</v>
      </c>
      <c r="J4" s="10">
        <v>19.5</v>
      </c>
      <c r="K4" s="8">
        <v>4.5</v>
      </c>
      <c r="L4" s="10">
        <v>19</v>
      </c>
      <c r="M4" s="8">
        <v>7.75</v>
      </c>
      <c r="N4" s="10">
        <v>18.25</v>
      </c>
      <c r="O4" s="8">
        <v>4.25</v>
      </c>
      <c r="P4" s="10">
        <v>18.25</v>
      </c>
      <c r="Q4" s="8">
        <v>13.5</v>
      </c>
      <c r="R4" s="10">
        <v>18.25</v>
      </c>
      <c r="S4" s="8">
        <v>2</v>
      </c>
      <c r="T4" s="10">
        <v>12</v>
      </c>
      <c r="U4" s="8">
        <v>0</v>
      </c>
      <c r="V4" s="10">
        <v>9</v>
      </c>
      <c r="W4" s="8">
        <v>1</v>
      </c>
      <c r="X4" s="10">
        <v>9</v>
      </c>
      <c r="Y4" s="8">
        <v>0</v>
      </c>
      <c r="Z4" s="10">
        <v>9</v>
      </c>
      <c r="AA4" s="11">
        <v>0</v>
      </c>
      <c r="AB4" s="12">
        <v>5.25</v>
      </c>
      <c r="AC4" s="11">
        <v>8.75</v>
      </c>
      <c r="AD4" s="12">
        <v>6.5</v>
      </c>
      <c r="AE4" s="11">
        <v>1.5</v>
      </c>
      <c r="AF4" s="12">
        <v>6.5</v>
      </c>
    </row>
    <row r="5" spans="2:32" x14ac:dyDescent="0.2">
      <c r="B5" s="13" t="s">
        <v>8</v>
      </c>
      <c r="C5" s="14">
        <v>4.5</v>
      </c>
      <c r="D5" s="15">
        <v>27.5</v>
      </c>
      <c r="E5" s="14">
        <v>11</v>
      </c>
      <c r="F5" s="16">
        <v>16.5</v>
      </c>
      <c r="G5" s="14">
        <v>21.5</v>
      </c>
      <c r="H5" s="16">
        <v>2.5</v>
      </c>
      <c r="I5" s="14">
        <v>3.5</v>
      </c>
      <c r="J5" s="16">
        <v>7</v>
      </c>
      <c r="K5" s="14">
        <v>10.25</v>
      </c>
      <c r="L5" s="16">
        <v>6.75</v>
      </c>
      <c r="M5" s="14">
        <v>14.5</v>
      </c>
      <c r="N5" s="16">
        <v>7.25</v>
      </c>
      <c r="O5" s="14">
        <v>6.5</v>
      </c>
      <c r="P5" s="16">
        <v>7.25</v>
      </c>
      <c r="Q5" s="14">
        <v>13</v>
      </c>
      <c r="R5" s="16">
        <v>7.25</v>
      </c>
      <c r="S5" s="17">
        <v>2.5</v>
      </c>
      <c r="T5" s="16">
        <v>6.75</v>
      </c>
      <c r="U5" s="17">
        <v>0</v>
      </c>
      <c r="V5" s="16">
        <v>3</v>
      </c>
      <c r="W5" s="14">
        <v>0</v>
      </c>
      <c r="X5" s="16">
        <v>3</v>
      </c>
      <c r="Y5" s="14">
        <v>5</v>
      </c>
      <c r="Z5" s="16">
        <v>3</v>
      </c>
      <c r="AA5" s="18">
        <v>7</v>
      </c>
      <c r="AB5" s="19">
        <v>3</v>
      </c>
      <c r="AC5" s="18">
        <v>9.5</v>
      </c>
      <c r="AD5" s="19">
        <v>5</v>
      </c>
      <c r="AE5" s="18">
        <v>5</v>
      </c>
      <c r="AF5" s="19">
        <v>5</v>
      </c>
    </row>
    <row r="6" spans="2:32" x14ac:dyDescent="0.2">
      <c r="B6" s="13" t="s">
        <v>9</v>
      </c>
      <c r="C6" s="14">
        <v>4</v>
      </c>
      <c r="D6" s="15">
        <v>23</v>
      </c>
      <c r="E6" s="14">
        <v>10</v>
      </c>
      <c r="F6" s="16">
        <v>7.75</v>
      </c>
      <c r="G6" s="14">
        <v>7.5</v>
      </c>
      <c r="H6" s="16">
        <v>10.5</v>
      </c>
      <c r="I6" s="14">
        <v>16.5</v>
      </c>
      <c r="J6" s="16">
        <v>26.25</v>
      </c>
      <c r="K6" s="14">
        <v>17.75</v>
      </c>
      <c r="L6" s="16">
        <v>26.25</v>
      </c>
      <c r="M6" s="14">
        <v>35</v>
      </c>
      <c r="N6" s="16">
        <v>27.25</v>
      </c>
      <c r="O6" s="14">
        <v>26.75</v>
      </c>
      <c r="P6" s="16">
        <v>27.25</v>
      </c>
      <c r="Q6" s="14">
        <v>39.75</v>
      </c>
      <c r="R6" s="16">
        <v>27.25</v>
      </c>
      <c r="S6" s="14">
        <v>34</v>
      </c>
      <c r="T6" s="16">
        <v>28.25</v>
      </c>
      <c r="U6" s="14">
        <v>0</v>
      </c>
      <c r="V6" s="16">
        <v>30</v>
      </c>
      <c r="W6" s="14">
        <v>0</v>
      </c>
      <c r="X6" s="16">
        <v>30</v>
      </c>
      <c r="Y6" s="14">
        <v>3.75</v>
      </c>
      <c r="Z6" s="16">
        <v>30</v>
      </c>
      <c r="AA6" s="18">
        <v>19</v>
      </c>
      <c r="AB6" s="19">
        <v>2</v>
      </c>
      <c r="AC6" s="18">
        <v>6</v>
      </c>
      <c r="AD6" s="19">
        <v>2</v>
      </c>
      <c r="AE6" s="18">
        <v>4.5</v>
      </c>
      <c r="AF6" s="19">
        <v>2</v>
      </c>
    </row>
    <row r="7" spans="2:32" x14ac:dyDescent="0.2">
      <c r="B7" s="13" t="s">
        <v>10</v>
      </c>
      <c r="C7" s="14">
        <v>2</v>
      </c>
      <c r="D7" s="15">
        <v>13.75</v>
      </c>
      <c r="E7" s="14">
        <v>12.25</v>
      </c>
      <c r="F7" s="16">
        <v>13.75</v>
      </c>
      <c r="G7" s="14">
        <v>10.5</v>
      </c>
      <c r="H7" s="16">
        <v>14.5</v>
      </c>
      <c r="I7" s="14">
        <v>9.25</v>
      </c>
      <c r="J7" s="16">
        <v>9.75</v>
      </c>
      <c r="K7" s="14">
        <v>13.5</v>
      </c>
      <c r="L7" s="16">
        <v>9.5</v>
      </c>
      <c r="M7" s="14">
        <v>4.25</v>
      </c>
      <c r="N7" s="16">
        <v>8.5</v>
      </c>
      <c r="O7" s="14">
        <v>9</v>
      </c>
      <c r="P7" s="16">
        <v>8.5</v>
      </c>
      <c r="Q7" s="14">
        <v>7.5</v>
      </c>
      <c r="R7" s="16">
        <v>8.5</v>
      </c>
      <c r="S7" s="14">
        <v>13</v>
      </c>
      <c r="T7" s="16">
        <v>8.5</v>
      </c>
      <c r="U7" s="14">
        <v>0</v>
      </c>
      <c r="V7" s="16">
        <v>3</v>
      </c>
      <c r="W7" s="17">
        <v>0</v>
      </c>
      <c r="X7" s="16">
        <v>3</v>
      </c>
      <c r="Y7" s="14">
        <v>2</v>
      </c>
      <c r="Z7" s="16">
        <v>3</v>
      </c>
      <c r="AA7" s="18">
        <v>0</v>
      </c>
      <c r="AB7" s="19">
        <v>3</v>
      </c>
      <c r="AC7" s="17">
        <v>0</v>
      </c>
      <c r="AD7" s="19">
        <v>5</v>
      </c>
      <c r="AE7" s="17">
        <v>0</v>
      </c>
      <c r="AF7" s="19">
        <v>5</v>
      </c>
    </row>
    <row r="8" spans="2:32" x14ac:dyDescent="0.2">
      <c r="B8" s="13" t="s">
        <v>13</v>
      </c>
      <c r="C8" s="14">
        <v>2</v>
      </c>
      <c r="D8" s="15">
        <v>4</v>
      </c>
      <c r="E8" s="14">
        <v>7.5</v>
      </c>
      <c r="F8" s="16">
        <v>2</v>
      </c>
      <c r="G8" s="14">
        <v>3</v>
      </c>
      <c r="H8" s="16">
        <v>1</v>
      </c>
      <c r="I8" s="14">
        <v>4</v>
      </c>
      <c r="J8" s="16">
        <v>17</v>
      </c>
      <c r="K8" s="14">
        <v>4.5</v>
      </c>
      <c r="L8" s="16">
        <v>17</v>
      </c>
      <c r="M8" s="14">
        <v>7</v>
      </c>
      <c r="N8" s="16">
        <v>18</v>
      </c>
      <c r="O8" s="14">
        <v>3</v>
      </c>
      <c r="P8" s="16">
        <v>18</v>
      </c>
      <c r="Q8" s="14">
        <v>16.5</v>
      </c>
      <c r="R8" s="16">
        <v>18</v>
      </c>
      <c r="S8" s="14">
        <v>8.25</v>
      </c>
      <c r="T8" s="16">
        <v>18</v>
      </c>
      <c r="U8" s="14">
        <v>6</v>
      </c>
      <c r="V8" s="16">
        <v>7</v>
      </c>
      <c r="W8" s="14">
        <v>6</v>
      </c>
      <c r="X8" s="16">
        <v>7</v>
      </c>
      <c r="Y8" s="17">
        <v>6</v>
      </c>
      <c r="Z8" s="16">
        <v>7</v>
      </c>
      <c r="AA8" s="18">
        <v>6</v>
      </c>
      <c r="AB8" s="19">
        <v>7</v>
      </c>
      <c r="AC8" s="18">
        <v>4.5</v>
      </c>
      <c r="AD8" s="19">
        <v>9</v>
      </c>
      <c r="AE8" s="18">
        <v>0</v>
      </c>
      <c r="AF8" s="19">
        <v>9</v>
      </c>
    </row>
    <row r="9" spans="2:32" x14ac:dyDescent="0.2">
      <c r="B9" s="13" t="s">
        <v>7</v>
      </c>
      <c r="C9" s="14">
        <v>2</v>
      </c>
      <c r="D9" s="15">
        <v>10.5</v>
      </c>
      <c r="E9" s="14">
        <v>3</v>
      </c>
      <c r="F9" s="16">
        <v>2</v>
      </c>
      <c r="G9" s="14">
        <v>10.75</v>
      </c>
      <c r="H9" s="16">
        <v>16</v>
      </c>
      <c r="I9" s="14">
        <v>4.75</v>
      </c>
      <c r="J9" s="16">
        <v>30</v>
      </c>
      <c r="K9" s="14">
        <v>18.5</v>
      </c>
      <c r="L9" s="16">
        <v>30.5</v>
      </c>
      <c r="M9" s="14">
        <v>13.25</v>
      </c>
      <c r="N9" s="16">
        <v>20.5</v>
      </c>
      <c r="O9" s="14">
        <v>2.5</v>
      </c>
      <c r="P9" s="16">
        <v>20.5</v>
      </c>
      <c r="Q9" s="14">
        <v>3</v>
      </c>
      <c r="R9" s="16">
        <v>20.5</v>
      </c>
      <c r="S9" s="14">
        <v>23.5</v>
      </c>
      <c r="T9" s="16">
        <v>18.75</v>
      </c>
      <c r="U9" s="14">
        <v>11.75</v>
      </c>
      <c r="V9" s="16">
        <v>10.25</v>
      </c>
      <c r="W9" s="14">
        <v>4.25</v>
      </c>
      <c r="X9" s="16">
        <v>10.25</v>
      </c>
      <c r="Y9" s="14">
        <v>24.25</v>
      </c>
      <c r="Z9" s="16">
        <v>10.25</v>
      </c>
      <c r="AA9" s="18">
        <v>6.25</v>
      </c>
      <c r="AB9" s="19">
        <v>10.25</v>
      </c>
      <c r="AC9" s="18">
        <v>1</v>
      </c>
      <c r="AD9" s="19">
        <v>12.25</v>
      </c>
      <c r="AE9" s="18">
        <v>0</v>
      </c>
      <c r="AF9" s="19">
        <v>12.25</v>
      </c>
    </row>
    <row r="10" spans="2:32" x14ac:dyDescent="0.2">
      <c r="B10" s="13" t="s">
        <v>11</v>
      </c>
      <c r="C10" s="14">
        <v>5</v>
      </c>
      <c r="D10" s="15">
        <v>12</v>
      </c>
      <c r="E10" s="14">
        <v>13.25</v>
      </c>
      <c r="F10" s="16">
        <v>30.5</v>
      </c>
      <c r="G10" s="14">
        <v>27</v>
      </c>
      <c r="H10" s="16">
        <v>38</v>
      </c>
      <c r="I10" s="14">
        <v>23.25</v>
      </c>
      <c r="J10" s="16">
        <v>32.5</v>
      </c>
      <c r="K10" s="14">
        <v>31.75</v>
      </c>
      <c r="L10" s="16">
        <v>31.25</v>
      </c>
      <c r="M10" s="14">
        <v>28.5</v>
      </c>
      <c r="N10" s="16">
        <v>22.5</v>
      </c>
      <c r="O10" s="14">
        <v>23</v>
      </c>
      <c r="P10" s="16">
        <v>27.5</v>
      </c>
      <c r="Q10" s="14">
        <v>45</v>
      </c>
      <c r="R10" s="16">
        <v>24.75</v>
      </c>
      <c r="S10" s="14">
        <v>25.5</v>
      </c>
      <c r="T10" s="16">
        <v>13.5</v>
      </c>
      <c r="U10" s="14">
        <v>0.5</v>
      </c>
      <c r="V10" s="16">
        <v>11</v>
      </c>
      <c r="W10" s="14">
        <v>1.25</v>
      </c>
      <c r="X10" s="16">
        <v>10</v>
      </c>
      <c r="Y10" s="14">
        <v>5.25</v>
      </c>
      <c r="Z10" s="16">
        <v>5</v>
      </c>
      <c r="AA10" s="18">
        <v>5.5</v>
      </c>
      <c r="AB10" s="19">
        <v>5</v>
      </c>
      <c r="AC10" s="18">
        <v>4.75</v>
      </c>
      <c r="AD10" s="19">
        <v>7</v>
      </c>
      <c r="AE10" s="18">
        <v>6</v>
      </c>
      <c r="AF10" s="19">
        <v>7</v>
      </c>
    </row>
    <row r="11" spans="2:32" x14ac:dyDescent="0.2">
      <c r="B11" s="13" t="s">
        <v>14</v>
      </c>
      <c r="C11" s="14">
        <v>5</v>
      </c>
      <c r="D11" s="15">
        <v>12.5</v>
      </c>
      <c r="E11" s="14">
        <v>8</v>
      </c>
      <c r="F11" s="16">
        <v>12.5</v>
      </c>
      <c r="G11" s="14">
        <v>5.5</v>
      </c>
      <c r="H11" s="16">
        <v>18.5</v>
      </c>
      <c r="I11" s="14">
        <v>6</v>
      </c>
      <c r="J11" s="16">
        <v>13.75</v>
      </c>
      <c r="K11" s="14">
        <v>13</v>
      </c>
      <c r="L11" s="16">
        <v>12.5</v>
      </c>
      <c r="M11" s="14">
        <v>11.5</v>
      </c>
      <c r="N11" s="16">
        <v>8.75</v>
      </c>
      <c r="O11" s="14">
        <v>12.5</v>
      </c>
      <c r="P11" s="16">
        <v>8.75</v>
      </c>
      <c r="Q11" s="14">
        <v>7.5</v>
      </c>
      <c r="R11" s="16">
        <v>8.75</v>
      </c>
      <c r="S11" s="14">
        <v>8.5</v>
      </c>
      <c r="T11" s="16">
        <v>8</v>
      </c>
      <c r="U11" s="14">
        <v>5</v>
      </c>
      <c r="V11" s="16">
        <v>3</v>
      </c>
      <c r="W11" s="17">
        <v>0</v>
      </c>
      <c r="X11" s="16">
        <v>3</v>
      </c>
      <c r="Y11" s="14">
        <v>0</v>
      </c>
      <c r="Z11" s="16">
        <v>3</v>
      </c>
      <c r="AA11" s="18">
        <v>0</v>
      </c>
      <c r="AB11" s="19">
        <v>3</v>
      </c>
      <c r="AC11" s="18">
        <v>12</v>
      </c>
      <c r="AD11" s="19">
        <v>5</v>
      </c>
      <c r="AE11" s="18">
        <v>9.25</v>
      </c>
      <c r="AF11" s="19">
        <v>5</v>
      </c>
    </row>
    <row r="12" spans="2:32" x14ac:dyDescent="0.2">
      <c r="B12" s="20" t="s">
        <v>3</v>
      </c>
      <c r="C12" s="21">
        <v>26.5</v>
      </c>
      <c r="D12" s="16">
        <f t="shared" ref="D12:AB12" si="13">SUM(D4:D11)</f>
        <v>110</v>
      </c>
      <c r="E12" s="14">
        <v>71</v>
      </c>
      <c r="F12" s="16">
        <f t="shared" si="13"/>
        <v>88</v>
      </c>
      <c r="G12" s="14">
        <v>98.75</v>
      </c>
      <c r="H12" s="16">
        <f t="shared" si="13"/>
        <v>108.5</v>
      </c>
      <c r="I12" s="14">
        <v>72.25</v>
      </c>
      <c r="J12" s="16">
        <f t="shared" si="13"/>
        <v>155.75</v>
      </c>
      <c r="K12" s="14">
        <v>113.75</v>
      </c>
      <c r="L12" s="16">
        <f t="shared" si="13"/>
        <v>152.75</v>
      </c>
      <c r="M12" s="14">
        <f t="shared" si="13"/>
        <v>121.75</v>
      </c>
      <c r="N12" s="16">
        <f t="shared" si="13"/>
        <v>131</v>
      </c>
      <c r="O12" s="14">
        <f t="shared" si="13"/>
        <v>87.5</v>
      </c>
      <c r="P12" s="16">
        <f t="shared" si="13"/>
        <v>136</v>
      </c>
      <c r="Q12" s="14">
        <f t="shared" si="13"/>
        <v>145.75</v>
      </c>
      <c r="R12" s="16">
        <f t="shared" si="13"/>
        <v>133.25</v>
      </c>
      <c r="S12" s="14">
        <f t="shared" si="13"/>
        <v>117.25</v>
      </c>
      <c r="T12" s="16">
        <f t="shared" si="13"/>
        <v>113.75</v>
      </c>
      <c r="U12" s="14">
        <f t="shared" si="13"/>
        <v>23.25</v>
      </c>
      <c r="V12" s="16">
        <f t="shared" si="13"/>
        <v>76.25</v>
      </c>
      <c r="W12" s="14">
        <f t="shared" si="13"/>
        <v>12.5</v>
      </c>
      <c r="X12" s="16">
        <f t="shared" si="13"/>
        <v>75.25</v>
      </c>
      <c r="Y12" s="14">
        <f t="shared" si="13"/>
        <v>46.25</v>
      </c>
      <c r="Z12" s="16">
        <f t="shared" si="13"/>
        <v>70.25</v>
      </c>
      <c r="AA12" s="14">
        <f t="shared" si="13"/>
        <v>43.75</v>
      </c>
      <c r="AB12" s="16">
        <f t="shared" si="13"/>
        <v>38.5</v>
      </c>
      <c r="AC12" s="14">
        <f t="shared" ref="AC12:AD12" si="14">SUM(AC4:AC11)</f>
        <v>46.5</v>
      </c>
      <c r="AD12" s="16">
        <f t="shared" si="14"/>
        <v>51.75</v>
      </c>
      <c r="AE12" s="14">
        <f t="shared" ref="AE12:AF12" si="15">SUM(AE4:AE11)</f>
        <v>26.25</v>
      </c>
      <c r="AF12" s="16">
        <f t="shared" si="15"/>
        <v>51.75</v>
      </c>
    </row>
    <row r="13" spans="2:32" x14ac:dyDescent="0.2">
      <c r="B13" s="22" t="s">
        <v>6</v>
      </c>
      <c r="C13" s="2"/>
      <c r="D13" s="23">
        <f>ROUND(((D12-C12)/D12), 2)</f>
        <v>0.76</v>
      </c>
      <c r="E13" s="2"/>
      <c r="F13" s="23">
        <f>ROUND(((F12-E12)/F12), 2)</f>
        <v>0.19</v>
      </c>
      <c r="G13" s="2"/>
      <c r="H13" s="23">
        <f>ROUND(((H12-G12)/H12), 2)</f>
        <v>0.09</v>
      </c>
      <c r="I13" s="2"/>
      <c r="J13" s="23">
        <f>ROUND(((J12-I12)/J12), 2)</f>
        <v>0.54</v>
      </c>
      <c r="K13" s="2"/>
      <c r="L13" s="23">
        <f>ROUND(((L12-K12)/L12), 2)</f>
        <v>0.26</v>
      </c>
      <c r="M13" s="2"/>
      <c r="N13" s="23">
        <f>ROUND(((N12-M12)/N12), 2)</f>
        <v>7.0000000000000007E-2</v>
      </c>
      <c r="O13" s="2"/>
      <c r="P13" s="24">
        <f>ROUND(((P12-O12)/P12), 2)</f>
        <v>0.36</v>
      </c>
      <c r="R13" s="24">
        <f>ROUND(((R12-Q12)/R12), 2)</f>
        <v>-0.09</v>
      </c>
      <c r="T13" s="24">
        <f>ROUND(((T12-S12)/T12), 2)</f>
        <v>-0.03</v>
      </c>
      <c r="V13" s="24">
        <f>ROUND(((V12-U12)/V12), 2)</f>
        <v>0.7</v>
      </c>
      <c r="X13" s="24">
        <f>ROUND(((X12-W12)/X12), 2)</f>
        <v>0.83</v>
      </c>
      <c r="Z13" s="24">
        <f>ROUND(((Z12-Y12)/Z12), 2)</f>
        <v>0.34</v>
      </c>
      <c r="AB13" s="24">
        <f>ROUND(((AB12-AA12)/AB12), 2)</f>
        <v>-0.14000000000000001</v>
      </c>
      <c r="AD13" s="24">
        <f>ROUND(((AD12-AC12)/AD12), 2)</f>
        <v>0.1</v>
      </c>
      <c r="AF13" s="24">
        <f>ROUND(((AF12-AE12)/AF12), 2)</f>
        <v>0.49</v>
      </c>
    </row>
    <row r="14" spans="2:32" x14ac:dyDescent="0.2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2:32" x14ac:dyDescent="0.2">
      <c r="B15" s="3"/>
      <c r="C15" s="60">
        <v>43115</v>
      </c>
      <c r="D15" s="58"/>
      <c r="E15" s="61" t="str">
        <f>TEXT(C2+7,"dd/mm/yyyy")</f>
        <v>22/01/2018</v>
      </c>
      <c r="F15" s="58"/>
      <c r="G15" s="61" t="str">
        <f t="shared" ref="G15" si="16">TEXT(E2+7,"dd/mm/yyyy")</f>
        <v>29/01/2018</v>
      </c>
      <c r="H15" s="58"/>
      <c r="I15" s="61" t="str">
        <f t="shared" ref="I15" si="17">TEXT(G2+7,"dd/mm/yyyy")</f>
        <v>05/02/2018</v>
      </c>
      <c r="J15" s="58"/>
      <c r="K15" s="61" t="str">
        <f t="shared" ref="K15" si="18">TEXT(I2+7,"dd/mm/yyyy")</f>
        <v>12/02/2018</v>
      </c>
      <c r="L15" s="59"/>
      <c r="M15" s="58" t="str">
        <f t="shared" ref="M15" si="19">TEXT(K2+7,"dd/mm/yyyy")</f>
        <v>19/02/2018</v>
      </c>
      <c r="N15" s="59"/>
      <c r="O15" s="58" t="str">
        <f t="shared" ref="O15" si="20">TEXT(M2+7,"dd/mm/yyyy")</f>
        <v>26/02/2018</v>
      </c>
      <c r="P15" s="59"/>
      <c r="Q15" s="58" t="str">
        <f t="shared" ref="Q15" si="21">TEXT(O2+7,"dd/mm/yyyy")</f>
        <v>05/03/2018</v>
      </c>
      <c r="R15" s="59"/>
      <c r="S15" s="58" t="str">
        <f t="shared" ref="S15" si="22">TEXT(Q2+7,"dd/mm/yyyy")</f>
        <v>12/03/2018</v>
      </c>
      <c r="T15" s="62"/>
      <c r="U15" s="60" t="str">
        <f t="shared" ref="U15" si="23">TEXT(S2+7,"dd/mm/yyyy")</f>
        <v>19/03/2018</v>
      </c>
      <c r="V15" s="59"/>
      <c r="W15" s="58" t="str">
        <f t="shared" ref="W15" si="24">TEXT(U2+7,"dd/mm/yyyy")</f>
        <v>26/03/2018</v>
      </c>
      <c r="X15" s="59"/>
      <c r="Y15" s="58" t="str">
        <f t="shared" ref="Y15" si="25">TEXT(W2+7,"dd/mm/yyyy")</f>
        <v>02/04/2018</v>
      </c>
      <c r="Z15" s="58"/>
      <c r="AA15" s="61" t="str">
        <f t="shared" ref="AA15" si="26">TEXT(Y2+7,"dd/mm/yyyy")</f>
        <v>09/04/2018</v>
      </c>
      <c r="AB15" s="59"/>
      <c r="AC15" s="61" t="str">
        <f t="shared" ref="AC15" si="27">TEXT(AA2+7,"dd/mm/yyyy")</f>
        <v>16/04/2018</v>
      </c>
      <c r="AD15" s="59"/>
      <c r="AE15" s="61" t="str">
        <f t="shared" ref="AE15" si="28">TEXT(AC2+7,"dd/mm/yyyy")</f>
        <v>23/04/2018</v>
      </c>
      <c r="AF15" s="59"/>
    </row>
    <row r="16" spans="2:32" ht="57.75" thickBot="1" x14ac:dyDescent="0.25">
      <c r="B16" s="4" t="s">
        <v>0</v>
      </c>
      <c r="C16" s="5" t="s">
        <v>4</v>
      </c>
      <c r="D16" s="6" t="s">
        <v>5</v>
      </c>
      <c r="E16" s="5" t="s">
        <v>4</v>
      </c>
      <c r="F16" s="6" t="s">
        <v>5</v>
      </c>
      <c r="G16" s="5" t="s">
        <v>4</v>
      </c>
      <c r="H16" s="6" t="s">
        <v>5</v>
      </c>
      <c r="I16" s="5" t="s">
        <v>4</v>
      </c>
      <c r="J16" s="6" t="s">
        <v>5</v>
      </c>
      <c r="K16" s="5" t="s">
        <v>4</v>
      </c>
      <c r="L16" s="6" t="s">
        <v>5</v>
      </c>
      <c r="M16" s="5" t="s">
        <v>4</v>
      </c>
      <c r="N16" s="6" t="s">
        <v>5</v>
      </c>
      <c r="O16" s="5" t="s">
        <v>4</v>
      </c>
      <c r="P16" s="26" t="s">
        <v>5</v>
      </c>
      <c r="Q16" s="5" t="s">
        <v>4</v>
      </c>
      <c r="R16" s="26" t="s">
        <v>5</v>
      </c>
      <c r="S16" s="5" t="s">
        <v>4</v>
      </c>
      <c r="T16" s="26" t="s">
        <v>5</v>
      </c>
      <c r="U16" s="5" t="s">
        <v>4</v>
      </c>
      <c r="V16" s="26" t="s">
        <v>5</v>
      </c>
      <c r="W16" s="5" t="s">
        <v>4</v>
      </c>
      <c r="X16" s="26" t="s">
        <v>5</v>
      </c>
      <c r="Y16" s="5" t="s">
        <v>4</v>
      </c>
      <c r="Z16" s="26" t="s">
        <v>5</v>
      </c>
      <c r="AA16" s="5" t="s">
        <v>4</v>
      </c>
      <c r="AB16" s="26" t="s">
        <v>5</v>
      </c>
      <c r="AC16" s="5" t="s">
        <v>4</v>
      </c>
      <c r="AD16" s="26" t="s">
        <v>5</v>
      </c>
      <c r="AE16" s="5" t="s">
        <v>4</v>
      </c>
      <c r="AF16" s="26" t="s">
        <v>5</v>
      </c>
    </row>
    <row r="17" spans="2:32" x14ac:dyDescent="0.2">
      <c r="B17" s="7" t="s">
        <v>12</v>
      </c>
      <c r="C17" s="27">
        <f>ROUND(C4*12.5, 2)</f>
        <v>25</v>
      </c>
      <c r="D17" s="10">
        <f>ROUND(D4*12.5, 2)</f>
        <v>84.38</v>
      </c>
      <c r="E17" s="8">
        <f t="shared" ref="E17:P17" si="29">ROUND(E4*12.5, 2)</f>
        <v>75</v>
      </c>
      <c r="F17" s="10">
        <f t="shared" si="29"/>
        <v>37.5</v>
      </c>
      <c r="G17" s="8">
        <f t="shared" si="29"/>
        <v>162.5</v>
      </c>
      <c r="H17" s="10">
        <f t="shared" si="29"/>
        <v>93.75</v>
      </c>
      <c r="I17" s="8">
        <f t="shared" si="29"/>
        <v>62.5</v>
      </c>
      <c r="J17" s="10">
        <f t="shared" si="29"/>
        <v>243.75</v>
      </c>
      <c r="K17" s="8">
        <f t="shared" si="29"/>
        <v>56.25</v>
      </c>
      <c r="L17" s="10">
        <f t="shared" si="29"/>
        <v>237.5</v>
      </c>
      <c r="M17" s="8">
        <f t="shared" si="29"/>
        <v>96.88</v>
      </c>
      <c r="N17" s="10">
        <f t="shared" si="29"/>
        <v>228.13</v>
      </c>
      <c r="O17" s="8">
        <f t="shared" si="29"/>
        <v>53.13</v>
      </c>
      <c r="P17" s="10">
        <f t="shared" si="29"/>
        <v>228.13</v>
      </c>
      <c r="Q17" s="28">
        <f>ROUND(Q4*12.5, 2)</f>
        <v>168.75</v>
      </c>
      <c r="R17" s="29">
        <f>ROUND(18.25*12.5, 2)</f>
        <v>228.13</v>
      </c>
      <c r="S17" s="30">
        <f>ROUND(2*12.5, 2)</f>
        <v>25</v>
      </c>
      <c r="T17" s="29">
        <f>ROUND(12*12.5, 2)</f>
        <v>150</v>
      </c>
      <c r="U17" s="30">
        <v>0</v>
      </c>
      <c r="V17" s="29">
        <f>ROUND(9*12.5, 2)</f>
        <v>112.5</v>
      </c>
      <c r="W17" s="30">
        <f>1*12.5</f>
        <v>12.5</v>
      </c>
      <c r="X17" s="29">
        <f>9*12.5</f>
        <v>112.5</v>
      </c>
      <c r="Y17" s="30">
        <v>0</v>
      </c>
      <c r="Z17" s="29">
        <f>9*12.5</f>
        <v>112.5</v>
      </c>
      <c r="AA17" s="31">
        <f>0</f>
        <v>0</v>
      </c>
      <c r="AB17" s="32">
        <f>ROUND(5.25*12.5, 2)</f>
        <v>65.63</v>
      </c>
      <c r="AC17" s="31">
        <f>ROUND(8.75*12.5, 2)</f>
        <v>109.38</v>
      </c>
      <c r="AD17" s="32">
        <f>6.5*12.5</f>
        <v>81.25</v>
      </c>
      <c r="AE17" s="31">
        <f>ROUND(1.5*12.5, 2)</f>
        <v>18.75</v>
      </c>
      <c r="AF17" s="32">
        <f>6.5*12.5</f>
        <v>81.25</v>
      </c>
    </row>
    <row r="18" spans="2:32" x14ac:dyDescent="0.2">
      <c r="B18" s="13" t="s">
        <v>8</v>
      </c>
      <c r="C18" s="21">
        <f t="shared" ref="C18:P24" si="30">ROUND(C5*12.5, 2)</f>
        <v>56.25</v>
      </c>
      <c r="D18" s="33">
        <f t="shared" ref="D18:D24" si="31">ROUND(D5*12.5, 2)</f>
        <v>343.75</v>
      </c>
      <c r="E18" s="34">
        <f t="shared" si="30"/>
        <v>137.5</v>
      </c>
      <c r="F18" s="33">
        <f t="shared" si="30"/>
        <v>206.25</v>
      </c>
      <c r="G18" s="34">
        <f t="shared" si="30"/>
        <v>268.75</v>
      </c>
      <c r="H18" s="33">
        <f t="shared" si="30"/>
        <v>31.25</v>
      </c>
      <c r="I18" s="34">
        <f t="shared" si="30"/>
        <v>43.75</v>
      </c>
      <c r="J18" s="33">
        <f t="shared" si="30"/>
        <v>87.5</v>
      </c>
      <c r="K18" s="34">
        <f t="shared" si="30"/>
        <v>128.13</v>
      </c>
      <c r="L18" s="33">
        <f t="shared" si="30"/>
        <v>84.38</v>
      </c>
      <c r="M18" s="34">
        <f t="shared" si="30"/>
        <v>181.25</v>
      </c>
      <c r="N18" s="33">
        <f t="shared" si="30"/>
        <v>90.63</v>
      </c>
      <c r="O18" s="34">
        <f t="shared" si="30"/>
        <v>81.25</v>
      </c>
      <c r="P18" s="33">
        <f t="shared" si="30"/>
        <v>90.63</v>
      </c>
      <c r="Q18" s="35">
        <f t="shared" ref="Q18" si="32">ROUND(Q5*12.5, 2)</f>
        <v>162.5</v>
      </c>
      <c r="R18" s="36">
        <f>ROUND(7.25*12.5, 2)</f>
        <v>90.63</v>
      </c>
      <c r="S18" s="17">
        <f>ROUND(2.5*12.5, 2)</f>
        <v>31.25</v>
      </c>
      <c r="T18" s="36">
        <f>ROUND(6.75*12.5, 2)</f>
        <v>84.38</v>
      </c>
      <c r="U18" s="17">
        <v>0</v>
      </c>
      <c r="V18" s="36">
        <f>ROUND(3*12.5, 2)</f>
        <v>37.5</v>
      </c>
      <c r="W18" s="37">
        <v>0</v>
      </c>
      <c r="X18" s="36">
        <f>3*12.5</f>
        <v>37.5</v>
      </c>
      <c r="Y18" s="37">
        <f>5*12.5</f>
        <v>62.5</v>
      </c>
      <c r="Z18" s="36">
        <f>3*12.5</f>
        <v>37.5</v>
      </c>
      <c r="AA18" s="38">
        <f>7*12.5</f>
        <v>87.5</v>
      </c>
      <c r="AB18" s="39">
        <f>3*12.5</f>
        <v>37.5</v>
      </c>
      <c r="AC18" s="38">
        <f>ROUND(9.5*12.5, 2)</f>
        <v>118.75</v>
      </c>
      <c r="AD18" s="39">
        <f>5*12.5</f>
        <v>62.5</v>
      </c>
      <c r="AE18" s="38">
        <f>ROUND(5*12.5, 2)</f>
        <v>62.5</v>
      </c>
      <c r="AF18" s="39">
        <f>5*12.5</f>
        <v>62.5</v>
      </c>
    </row>
    <row r="19" spans="2:32" x14ac:dyDescent="0.2">
      <c r="B19" s="13" t="s">
        <v>9</v>
      </c>
      <c r="C19" s="21">
        <f t="shared" si="30"/>
        <v>50</v>
      </c>
      <c r="D19" s="33">
        <f t="shared" si="31"/>
        <v>287.5</v>
      </c>
      <c r="E19" s="34">
        <f t="shared" si="30"/>
        <v>125</v>
      </c>
      <c r="F19" s="33">
        <f t="shared" si="30"/>
        <v>96.88</v>
      </c>
      <c r="G19" s="34">
        <f t="shared" si="30"/>
        <v>93.75</v>
      </c>
      <c r="H19" s="33">
        <f t="shared" si="30"/>
        <v>131.25</v>
      </c>
      <c r="I19" s="34">
        <f t="shared" si="30"/>
        <v>206.25</v>
      </c>
      <c r="J19" s="33">
        <f t="shared" si="30"/>
        <v>328.13</v>
      </c>
      <c r="K19" s="34">
        <f t="shared" si="30"/>
        <v>221.88</v>
      </c>
      <c r="L19" s="33">
        <f t="shared" si="30"/>
        <v>328.13</v>
      </c>
      <c r="M19" s="34">
        <f t="shared" si="30"/>
        <v>437.5</v>
      </c>
      <c r="N19" s="33">
        <f t="shared" si="30"/>
        <v>340.63</v>
      </c>
      <c r="O19" s="34">
        <f t="shared" si="30"/>
        <v>334.38</v>
      </c>
      <c r="P19" s="33">
        <f t="shared" si="30"/>
        <v>340.63</v>
      </c>
      <c r="Q19" s="35">
        <f t="shared" ref="Q19" si="33">ROUND(Q6*12.5, 2)</f>
        <v>496.88</v>
      </c>
      <c r="R19" s="36">
        <f>ROUND(27.25*12.5, 2)</f>
        <v>340.63</v>
      </c>
      <c r="S19" s="37">
        <f>ROUND(34*12.5, 2)</f>
        <v>425</v>
      </c>
      <c r="T19" s="36">
        <f>ROUND(28.25*12.5, 2)</f>
        <v>353.13</v>
      </c>
      <c r="U19" s="37">
        <v>0</v>
      </c>
      <c r="V19" s="36">
        <f>ROUND(30*12.5, 2)</f>
        <v>375</v>
      </c>
      <c r="W19" s="37">
        <v>0</v>
      </c>
      <c r="X19" s="36">
        <f>30*12.5</f>
        <v>375</v>
      </c>
      <c r="Y19" s="37">
        <f>ROUND(3.75*12.5, 2)</f>
        <v>46.88</v>
      </c>
      <c r="Z19" s="36">
        <f>30*12.5</f>
        <v>375</v>
      </c>
      <c r="AA19" s="38">
        <f>19*12.5</f>
        <v>237.5</v>
      </c>
      <c r="AB19" s="39">
        <f>2*12.5</f>
        <v>25</v>
      </c>
      <c r="AC19" s="38">
        <f>ROUND(6*12.5, 2)</f>
        <v>75</v>
      </c>
      <c r="AD19" s="39">
        <f>2*12.5</f>
        <v>25</v>
      </c>
      <c r="AE19" s="38">
        <f>ROUND(4.5*12.5, 2)</f>
        <v>56.25</v>
      </c>
      <c r="AF19" s="39">
        <f>2*12.5</f>
        <v>25</v>
      </c>
    </row>
    <row r="20" spans="2:32" x14ac:dyDescent="0.2">
      <c r="B20" s="13" t="s">
        <v>10</v>
      </c>
      <c r="C20" s="21">
        <f t="shared" si="30"/>
        <v>25</v>
      </c>
      <c r="D20" s="33">
        <f t="shared" si="31"/>
        <v>171.88</v>
      </c>
      <c r="E20" s="34">
        <f t="shared" si="30"/>
        <v>153.13</v>
      </c>
      <c r="F20" s="33">
        <f t="shared" si="30"/>
        <v>171.88</v>
      </c>
      <c r="G20" s="34">
        <f t="shared" si="30"/>
        <v>131.25</v>
      </c>
      <c r="H20" s="33">
        <f t="shared" si="30"/>
        <v>181.25</v>
      </c>
      <c r="I20" s="34">
        <f t="shared" si="30"/>
        <v>115.63</v>
      </c>
      <c r="J20" s="33">
        <f t="shared" si="30"/>
        <v>121.88</v>
      </c>
      <c r="K20" s="34">
        <f t="shared" si="30"/>
        <v>168.75</v>
      </c>
      <c r="L20" s="33">
        <f t="shared" si="30"/>
        <v>118.75</v>
      </c>
      <c r="M20" s="34">
        <f t="shared" si="30"/>
        <v>53.13</v>
      </c>
      <c r="N20" s="33">
        <f t="shared" si="30"/>
        <v>106.25</v>
      </c>
      <c r="O20" s="34">
        <f t="shared" si="30"/>
        <v>112.5</v>
      </c>
      <c r="P20" s="33">
        <f t="shared" si="30"/>
        <v>106.25</v>
      </c>
      <c r="Q20" s="35">
        <f t="shared" ref="Q20" si="34">ROUND(Q7*12.5, 2)</f>
        <v>93.75</v>
      </c>
      <c r="R20" s="36">
        <f>ROUND(8.5*12.5, 2)</f>
        <v>106.25</v>
      </c>
      <c r="S20" s="37">
        <f>ROUND(13*12.5, 2)</f>
        <v>162.5</v>
      </c>
      <c r="T20" s="36">
        <f>ROUND(8.5*12.5, 2)</f>
        <v>106.25</v>
      </c>
      <c r="U20" s="37">
        <v>0</v>
      </c>
      <c r="V20" s="36">
        <f>ROUND(3*12.5, 2)</f>
        <v>37.5</v>
      </c>
      <c r="W20" s="17">
        <v>0</v>
      </c>
      <c r="X20" s="36">
        <f>3*12.5</f>
        <v>37.5</v>
      </c>
      <c r="Y20" s="37">
        <f>2*12.5</f>
        <v>25</v>
      </c>
      <c r="Z20" s="36">
        <f>3*12.5</f>
        <v>37.5</v>
      </c>
      <c r="AA20" s="38">
        <f>0</f>
        <v>0</v>
      </c>
      <c r="AB20" s="39">
        <f>3*12.5</f>
        <v>37.5</v>
      </c>
      <c r="AC20" s="38">
        <f>ROUND(0*12.5, 2)</f>
        <v>0</v>
      </c>
      <c r="AD20" s="39">
        <f>5*12.5</f>
        <v>62.5</v>
      </c>
      <c r="AE20" s="38">
        <f>ROUND(0*12.5, 2)</f>
        <v>0</v>
      </c>
      <c r="AF20" s="39">
        <f>5*12.5</f>
        <v>62.5</v>
      </c>
    </row>
    <row r="21" spans="2:32" x14ac:dyDescent="0.2">
      <c r="B21" s="13" t="s">
        <v>13</v>
      </c>
      <c r="C21" s="21">
        <f t="shared" si="30"/>
        <v>25</v>
      </c>
      <c r="D21" s="33">
        <f t="shared" si="31"/>
        <v>50</v>
      </c>
      <c r="E21" s="34">
        <f t="shared" si="30"/>
        <v>93.75</v>
      </c>
      <c r="F21" s="33">
        <f t="shared" si="30"/>
        <v>25</v>
      </c>
      <c r="G21" s="34">
        <f t="shared" si="30"/>
        <v>37.5</v>
      </c>
      <c r="H21" s="33">
        <f t="shared" si="30"/>
        <v>12.5</v>
      </c>
      <c r="I21" s="34">
        <f t="shared" si="30"/>
        <v>50</v>
      </c>
      <c r="J21" s="33">
        <f t="shared" si="30"/>
        <v>212.5</v>
      </c>
      <c r="K21" s="34">
        <f t="shared" si="30"/>
        <v>56.25</v>
      </c>
      <c r="L21" s="33">
        <f t="shared" si="30"/>
        <v>212.5</v>
      </c>
      <c r="M21" s="34">
        <f t="shared" si="30"/>
        <v>87.5</v>
      </c>
      <c r="N21" s="33">
        <f t="shared" si="30"/>
        <v>225</v>
      </c>
      <c r="O21" s="34">
        <f t="shared" si="30"/>
        <v>37.5</v>
      </c>
      <c r="P21" s="33">
        <f t="shared" si="30"/>
        <v>225</v>
      </c>
      <c r="Q21" s="35">
        <f t="shared" ref="Q21" si="35">ROUND(Q8*12.5, 2)</f>
        <v>206.25</v>
      </c>
      <c r="R21" s="40">
        <f>ROUND(18*12.5, 2)</f>
        <v>225</v>
      </c>
      <c r="S21" s="41">
        <f>ROUND(8.25*12.5, 2)</f>
        <v>103.13</v>
      </c>
      <c r="T21" s="40">
        <f>ROUND(18*12.5, 2)</f>
        <v>225</v>
      </c>
      <c r="U21" s="41">
        <f>6*12.5</f>
        <v>75</v>
      </c>
      <c r="V21" s="40">
        <f>ROUND(7*12.5, 2)</f>
        <v>87.5</v>
      </c>
      <c r="W21" s="41">
        <f>6*12.5</f>
        <v>75</v>
      </c>
      <c r="X21" s="40">
        <f>7*12.5</f>
        <v>87.5</v>
      </c>
      <c r="Y21" s="17">
        <f>6*12.5</f>
        <v>75</v>
      </c>
      <c r="Z21" s="40">
        <f>7*12.5</f>
        <v>87.5</v>
      </c>
      <c r="AA21" s="38">
        <f>6*12.5</f>
        <v>75</v>
      </c>
      <c r="AB21" s="39">
        <f>7*12.5</f>
        <v>87.5</v>
      </c>
      <c r="AC21" s="38">
        <f>ROUND(4.5*12.5, 2)</f>
        <v>56.25</v>
      </c>
      <c r="AD21" s="39">
        <f>9*12.5</f>
        <v>112.5</v>
      </c>
      <c r="AE21" s="38">
        <f>ROUND(0*12.5, 2)</f>
        <v>0</v>
      </c>
      <c r="AF21" s="39">
        <f>9*12.5</f>
        <v>112.5</v>
      </c>
    </row>
    <row r="22" spans="2:32" x14ac:dyDescent="0.2">
      <c r="B22" s="13" t="s">
        <v>7</v>
      </c>
      <c r="C22" s="21">
        <f t="shared" si="30"/>
        <v>25</v>
      </c>
      <c r="D22" s="33">
        <f t="shared" si="31"/>
        <v>131.25</v>
      </c>
      <c r="E22" s="34">
        <f t="shared" si="30"/>
        <v>37.5</v>
      </c>
      <c r="F22" s="33">
        <f t="shared" si="30"/>
        <v>25</v>
      </c>
      <c r="G22" s="34">
        <f t="shared" si="30"/>
        <v>134.38</v>
      </c>
      <c r="H22" s="33">
        <f t="shared" si="30"/>
        <v>200</v>
      </c>
      <c r="I22" s="34">
        <f t="shared" si="30"/>
        <v>59.38</v>
      </c>
      <c r="J22" s="33">
        <f t="shared" si="30"/>
        <v>375</v>
      </c>
      <c r="K22" s="34">
        <f t="shared" si="30"/>
        <v>231.25</v>
      </c>
      <c r="L22" s="33">
        <f t="shared" si="30"/>
        <v>381.25</v>
      </c>
      <c r="M22" s="34">
        <f t="shared" si="30"/>
        <v>165.63</v>
      </c>
      <c r="N22" s="33">
        <f t="shared" si="30"/>
        <v>256.25</v>
      </c>
      <c r="O22" s="34">
        <f t="shared" si="30"/>
        <v>31.25</v>
      </c>
      <c r="P22" s="33">
        <f t="shared" si="30"/>
        <v>256.25</v>
      </c>
      <c r="Q22" s="35">
        <f t="shared" ref="Q22" si="36">ROUND(Q9*12.5, 2)</f>
        <v>37.5</v>
      </c>
      <c r="R22" s="42">
        <f>ROUND(20.5*12.5, 2)</f>
        <v>256.25</v>
      </c>
      <c r="S22" s="43">
        <f>ROUND(23.5*12.5, 2)</f>
        <v>293.75</v>
      </c>
      <c r="T22" s="42">
        <f>ROUND(18.75*12.5, 2)</f>
        <v>234.38</v>
      </c>
      <c r="U22" s="43">
        <f>ROUND(11.75*12.5, 2)</f>
        <v>146.88</v>
      </c>
      <c r="V22" s="42">
        <f>ROUND(10.25*12.5, 2)</f>
        <v>128.13</v>
      </c>
      <c r="W22" s="43">
        <f>ROUND(4.25*12.5, 2)</f>
        <v>53.13</v>
      </c>
      <c r="X22" s="42">
        <f>ROUND(10.25*12.5, 2)</f>
        <v>128.13</v>
      </c>
      <c r="Y22" s="43">
        <f>ROUND(24.25*12.5, 2)</f>
        <v>303.13</v>
      </c>
      <c r="Z22" s="42">
        <f>ROUND(10.25*12.5, 2)</f>
        <v>128.13</v>
      </c>
      <c r="AA22" s="44">
        <f>ROUND(6.25*12.5, 2)</f>
        <v>78.13</v>
      </c>
      <c r="AB22" s="45">
        <f>ROUND(10.25*12.5, 2)</f>
        <v>128.13</v>
      </c>
      <c r="AC22" s="44">
        <f>ROUND(1*12.5, 2)</f>
        <v>12.5</v>
      </c>
      <c r="AD22" s="45">
        <f>ROUND(12.25*12.5, 2)</f>
        <v>153.13</v>
      </c>
      <c r="AE22" s="44">
        <f>ROUND(0*12.5, 2)</f>
        <v>0</v>
      </c>
      <c r="AF22" s="45">
        <f>ROUND(12.25*12.5, 2)</f>
        <v>153.13</v>
      </c>
    </row>
    <row r="23" spans="2:32" x14ac:dyDescent="0.2">
      <c r="B23" s="13" t="s">
        <v>11</v>
      </c>
      <c r="C23" s="21">
        <f t="shared" si="30"/>
        <v>62.5</v>
      </c>
      <c r="D23" s="33">
        <f t="shared" si="31"/>
        <v>150</v>
      </c>
      <c r="E23" s="34">
        <f t="shared" si="30"/>
        <v>165.63</v>
      </c>
      <c r="F23" s="33">
        <f t="shared" si="30"/>
        <v>381.25</v>
      </c>
      <c r="G23" s="34">
        <f t="shared" si="30"/>
        <v>337.5</v>
      </c>
      <c r="H23" s="33">
        <f t="shared" si="30"/>
        <v>475</v>
      </c>
      <c r="I23" s="34">
        <f t="shared" si="30"/>
        <v>290.63</v>
      </c>
      <c r="J23" s="33">
        <f t="shared" si="30"/>
        <v>406.25</v>
      </c>
      <c r="K23" s="34">
        <f t="shared" si="30"/>
        <v>396.88</v>
      </c>
      <c r="L23" s="33">
        <f t="shared" si="30"/>
        <v>390.63</v>
      </c>
      <c r="M23" s="34">
        <f t="shared" si="30"/>
        <v>356.25</v>
      </c>
      <c r="N23" s="33">
        <f t="shared" si="30"/>
        <v>281.25</v>
      </c>
      <c r="O23" s="34">
        <f t="shared" si="30"/>
        <v>287.5</v>
      </c>
      <c r="P23" s="33">
        <f t="shared" si="30"/>
        <v>343.75</v>
      </c>
      <c r="Q23" s="35">
        <f t="shared" ref="Q23" si="37">ROUND(Q10*12.5, 2)</f>
        <v>562.5</v>
      </c>
      <c r="R23" s="36">
        <f>ROUND(24.75*12.5, 2)</f>
        <v>309.38</v>
      </c>
      <c r="S23" s="37">
        <f>ROUND(25.5*12.5, 2)</f>
        <v>318.75</v>
      </c>
      <c r="T23" s="36">
        <f>ROUND(13.5*12.5, 2)</f>
        <v>168.75</v>
      </c>
      <c r="U23" s="37">
        <f>ROUND(0.5*12.5, 2)</f>
        <v>6.25</v>
      </c>
      <c r="V23" s="36">
        <f>ROUND(11*12.5, 2)</f>
        <v>137.5</v>
      </c>
      <c r="W23" s="37">
        <f>ROUND(1.25*12.5, 2)</f>
        <v>15.63</v>
      </c>
      <c r="X23" s="36">
        <f>10*12.5</f>
        <v>125</v>
      </c>
      <c r="Y23" s="37">
        <f>5.25*12.5</f>
        <v>65.625</v>
      </c>
      <c r="Z23" s="36">
        <f>5*12.5</f>
        <v>62.5</v>
      </c>
      <c r="AA23" s="38">
        <f>5.5*12.5</f>
        <v>68.75</v>
      </c>
      <c r="AB23" s="39">
        <f>5*12.5</f>
        <v>62.5</v>
      </c>
      <c r="AC23" s="38">
        <f>ROUND(4.75*12.5, 2)</f>
        <v>59.38</v>
      </c>
      <c r="AD23" s="39">
        <f>7*12.5</f>
        <v>87.5</v>
      </c>
      <c r="AE23" s="38">
        <f>ROUND(6*12.5, 2)</f>
        <v>75</v>
      </c>
      <c r="AF23" s="39">
        <f>7*12.5</f>
        <v>87.5</v>
      </c>
    </row>
    <row r="24" spans="2:32" x14ac:dyDescent="0.2">
      <c r="B24" s="13" t="s">
        <v>14</v>
      </c>
      <c r="C24" s="21">
        <f t="shared" si="30"/>
        <v>62.5</v>
      </c>
      <c r="D24" s="33">
        <f t="shared" si="31"/>
        <v>156.25</v>
      </c>
      <c r="E24" s="34">
        <f t="shared" si="30"/>
        <v>100</v>
      </c>
      <c r="F24" s="33">
        <f t="shared" si="30"/>
        <v>156.25</v>
      </c>
      <c r="G24" s="34">
        <f t="shared" si="30"/>
        <v>68.75</v>
      </c>
      <c r="H24" s="33">
        <f t="shared" si="30"/>
        <v>231.25</v>
      </c>
      <c r="I24" s="34">
        <f t="shared" si="30"/>
        <v>75</v>
      </c>
      <c r="J24" s="33">
        <f t="shared" si="30"/>
        <v>171.88</v>
      </c>
      <c r="K24" s="34">
        <f t="shared" si="30"/>
        <v>162.5</v>
      </c>
      <c r="L24" s="33">
        <f t="shared" si="30"/>
        <v>156.25</v>
      </c>
      <c r="M24" s="34">
        <f t="shared" si="30"/>
        <v>143.75</v>
      </c>
      <c r="N24" s="33">
        <f t="shared" si="30"/>
        <v>109.38</v>
      </c>
      <c r="O24" s="34">
        <f t="shared" si="30"/>
        <v>156.25</v>
      </c>
      <c r="P24" s="33">
        <f t="shared" si="30"/>
        <v>109.38</v>
      </c>
      <c r="Q24" s="35">
        <f t="shared" ref="Q24" si="38">ROUND(Q11*12.5, 2)</f>
        <v>93.75</v>
      </c>
      <c r="R24" s="40">
        <f>ROUND(8.75*12.5, 2)</f>
        <v>109.38</v>
      </c>
      <c r="S24" s="41">
        <f>ROUND(8.5*12.5, 2)</f>
        <v>106.25</v>
      </c>
      <c r="T24" s="40">
        <f>ROUND(8*12.5, 2)</f>
        <v>100</v>
      </c>
      <c r="U24" s="41">
        <f>ROUND(5*12.5, 2)</f>
        <v>62.5</v>
      </c>
      <c r="V24" s="40">
        <f>ROUND(3*12.5, 2)</f>
        <v>37.5</v>
      </c>
      <c r="W24" s="17">
        <v>0</v>
      </c>
      <c r="X24" s="40">
        <f>3*12.5</f>
        <v>37.5</v>
      </c>
      <c r="Y24" s="41">
        <v>0</v>
      </c>
      <c r="Z24" s="40">
        <f>3*12.5</f>
        <v>37.5</v>
      </c>
      <c r="AA24" s="46">
        <v>0</v>
      </c>
      <c r="AB24" s="47">
        <f>3*12.5</f>
        <v>37.5</v>
      </c>
      <c r="AC24" s="46">
        <f>ROUND(12*12.5, 2)</f>
        <v>150</v>
      </c>
      <c r="AD24" s="47">
        <f>5*12.5</f>
        <v>62.5</v>
      </c>
      <c r="AE24" s="46">
        <f>ROUND(9.25*12.5, 2)</f>
        <v>115.63</v>
      </c>
      <c r="AF24" s="47">
        <f>5*12.5</f>
        <v>62.5</v>
      </c>
    </row>
    <row r="25" spans="2:32" x14ac:dyDescent="0.2">
      <c r="B25" s="20" t="s">
        <v>3</v>
      </c>
      <c r="C25" s="21">
        <f>ROUND(SUM(C17:C24), 2)</f>
        <v>331.25</v>
      </c>
      <c r="D25" s="33">
        <f>ROUND(SUM(D17:D24), 2)</f>
        <v>1375.01</v>
      </c>
      <c r="E25" s="34">
        <f t="shared" ref="E25:AA25" si="39">ROUND(SUM(E17:E24), 2)</f>
        <v>887.51</v>
      </c>
      <c r="F25" s="33">
        <f t="shared" si="39"/>
        <v>1100.01</v>
      </c>
      <c r="G25" s="34">
        <f t="shared" si="39"/>
        <v>1234.3800000000001</v>
      </c>
      <c r="H25" s="33">
        <f t="shared" si="39"/>
        <v>1356.25</v>
      </c>
      <c r="I25" s="34">
        <f t="shared" si="39"/>
        <v>903.14</v>
      </c>
      <c r="J25" s="33">
        <f t="shared" si="39"/>
        <v>1946.89</v>
      </c>
      <c r="K25" s="34">
        <f t="shared" si="39"/>
        <v>1421.89</v>
      </c>
      <c r="L25" s="33">
        <f t="shared" si="39"/>
        <v>1909.39</v>
      </c>
      <c r="M25" s="34">
        <f t="shared" si="39"/>
        <v>1521.89</v>
      </c>
      <c r="N25" s="33">
        <f t="shared" si="39"/>
        <v>1637.52</v>
      </c>
      <c r="O25" s="34">
        <f t="shared" si="39"/>
        <v>1093.76</v>
      </c>
      <c r="P25" s="33">
        <f t="shared" si="39"/>
        <v>1700.02</v>
      </c>
      <c r="Q25" s="48">
        <f t="shared" si="39"/>
        <v>1821.88</v>
      </c>
      <c r="R25" s="49">
        <f>ROUND(SUM(R17:R24), 2)</f>
        <v>1665.65</v>
      </c>
      <c r="S25" s="50">
        <f t="shared" si="39"/>
        <v>1465.63</v>
      </c>
      <c r="T25" s="49">
        <f>ROUND(SUM(T17:T24), 2)</f>
        <v>1421.89</v>
      </c>
      <c r="U25" s="50">
        <f t="shared" si="39"/>
        <v>290.63</v>
      </c>
      <c r="V25" s="49">
        <f>ROUND(SUM(V17:V24), 2)</f>
        <v>953.13</v>
      </c>
      <c r="W25" s="50">
        <f t="shared" si="39"/>
        <v>156.26</v>
      </c>
      <c r="X25" s="49">
        <f>ROUND(SUM(X17:X24), 2)</f>
        <v>940.63</v>
      </c>
      <c r="Y25" s="50">
        <f t="shared" si="39"/>
        <v>578.14</v>
      </c>
      <c r="Z25" s="49">
        <f>ROUND(SUM(Z17:Z24), 2)</f>
        <v>878.13</v>
      </c>
      <c r="AA25" s="51">
        <f t="shared" si="39"/>
        <v>546.88</v>
      </c>
      <c r="AB25" s="49">
        <f>ROUND(SUM(AB17:AB24), 2)</f>
        <v>481.26</v>
      </c>
      <c r="AC25" s="51">
        <f t="shared" ref="AC25:AE25" si="40">ROUND(SUM(AC17:AC24), 2)</f>
        <v>581.26</v>
      </c>
      <c r="AD25" s="49">
        <f>ROUND(SUM(AD17:AD24), 2)</f>
        <v>646.88</v>
      </c>
      <c r="AE25" s="51">
        <f t="shared" si="40"/>
        <v>328.13</v>
      </c>
      <c r="AF25" s="49">
        <f>ROUND(SUM(AF17:AF24), 2)</f>
        <v>646.88</v>
      </c>
    </row>
    <row r="26" spans="2:32" x14ac:dyDescent="0.2">
      <c r="B26" s="22" t="s">
        <v>6</v>
      </c>
      <c r="C26" s="52"/>
      <c r="D26" s="23">
        <f>ROUND(((D25-C25)/D25), 2)</f>
        <v>0.76</v>
      </c>
      <c r="E26" s="2"/>
      <c r="F26" s="23">
        <f>ROUND(((F25-E25)/F25), 2)</f>
        <v>0.19</v>
      </c>
      <c r="G26" s="2"/>
      <c r="H26" s="23">
        <f>ROUND(((H25-G25)/H25), 2)</f>
        <v>0.09</v>
      </c>
      <c r="I26" s="2"/>
      <c r="J26" s="23">
        <f>ROUND(((J25-I25)/J25), 2)</f>
        <v>0.54</v>
      </c>
      <c r="K26" s="2"/>
      <c r="L26" s="23">
        <f>ROUND(((L25-K25)/L25), 2)</f>
        <v>0.26</v>
      </c>
      <c r="M26" s="53"/>
      <c r="N26" s="23">
        <f>ROUND(((N25-M25)/N25), 2)</f>
        <v>7.0000000000000007E-2</v>
      </c>
      <c r="O26" s="2"/>
      <c r="P26" s="24">
        <f>ROUND(((P25-O25)/P25), 2)</f>
        <v>0.36</v>
      </c>
      <c r="Q26" s="54"/>
      <c r="R26" s="55">
        <f>ROUND(((R25-Q25)/R25), 2)</f>
        <v>-0.09</v>
      </c>
      <c r="S26" s="56"/>
      <c r="T26" s="55">
        <f>ROUND(((T25-S25)/T25), 2)</f>
        <v>-0.03</v>
      </c>
      <c r="U26" s="56"/>
      <c r="V26" s="55">
        <f>ROUND(((V25-U25)/V25), 2)</f>
        <v>0.7</v>
      </c>
      <c r="W26" s="56"/>
      <c r="X26" s="55">
        <f>ROUND(((X25-W25)/X25), 2)</f>
        <v>0.83</v>
      </c>
      <c r="Y26" s="56"/>
      <c r="Z26" s="55">
        <f>ROUND(((Z25-Y25)/Z25), 2)</f>
        <v>0.34</v>
      </c>
      <c r="AA26" s="56"/>
      <c r="AB26" s="55">
        <f>ROUND(((AB25-AA25)/AB25), 2)</f>
        <v>-0.14000000000000001</v>
      </c>
      <c r="AC26" s="56"/>
      <c r="AD26" s="55">
        <f>ROUND(((AD25-AC25)/AD25), 2)</f>
        <v>0.1</v>
      </c>
      <c r="AE26" s="56"/>
      <c r="AF26" s="55">
        <f>ROUND(((AF25-AE25)/AF25), 2)</f>
        <v>0.49</v>
      </c>
    </row>
  </sheetData>
  <mergeCells count="30">
    <mergeCell ref="AE2:AF2"/>
    <mergeCell ref="AE15:AF15"/>
    <mergeCell ref="AC2:AD2"/>
    <mergeCell ref="AC15:AD15"/>
    <mergeCell ref="O2:P2"/>
    <mergeCell ref="AA2:AB2"/>
    <mergeCell ref="Q15:R15"/>
    <mergeCell ref="S15:T15"/>
    <mergeCell ref="U15:V15"/>
    <mergeCell ref="W15:X15"/>
    <mergeCell ref="Y15:Z15"/>
    <mergeCell ref="AA15:AB15"/>
    <mergeCell ref="Q2:R2"/>
    <mergeCell ref="S2:T2"/>
    <mergeCell ref="U2:V2"/>
    <mergeCell ref="W2:X2"/>
    <mergeCell ref="Y2:Z2"/>
    <mergeCell ref="M15:N15"/>
    <mergeCell ref="O15:P15"/>
    <mergeCell ref="C2:D2"/>
    <mergeCell ref="E2:F2"/>
    <mergeCell ref="G2:H2"/>
    <mergeCell ref="I2:J2"/>
    <mergeCell ref="K2:L2"/>
    <mergeCell ref="M2:N2"/>
    <mergeCell ref="C15:D15"/>
    <mergeCell ref="E15:F15"/>
    <mergeCell ref="G15:H15"/>
    <mergeCell ref="I15:J15"/>
    <mergeCell ref="K15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2018-03-09T11:57:44Z</cp:lastPrinted>
  <dcterms:created xsi:type="dcterms:W3CDTF">2018-03-08T12:35:01Z</dcterms:created>
  <dcterms:modified xsi:type="dcterms:W3CDTF">2018-05-04T09:22:00Z</dcterms:modified>
</cp:coreProperties>
</file>